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10"/>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1.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0.Info" sheetId="1" r:id="rId4"/>
    <sheet state="visible" name="01.Definición de ámbito" sheetId="2" r:id="rId5"/>
    <sheet state="visible" name="02.Tecnologías" sheetId="3" r:id="rId6"/>
    <sheet state="visible" name="03.Muestra" sheetId="4" r:id="rId7"/>
    <sheet state="visible" name="R5.Genéricos" sheetId="5" r:id="rId8"/>
    <sheet state="visible" name="R6.Voz" sheetId="6" r:id="rId9"/>
    <sheet state="visible" name="R7.Video" sheetId="7" r:id="rId10"/>
    <sheet state="visible" name="R9.Web" sheetId="8" r:id="rId11"/>
    <sheet state="visible" name="R10.Documentos no web" sheetId="9" r:id="rId12"/>
    <sheet state="visible" name="R11.Software" sheetId="10" r:id="rId13"/>
    <sheet state="visible" name="R12.ServiciosApoyo" sheetId="11" r:id="rId14"/>
    <sheet state="visible" name="RESULTADOS" sheetId="12" r:id="rId15"/>
    <sheet state="hidden" name="DATA - Oculta" sheetId="13" r:id="rId16"/>
    <sheet state="hidden" name="DatosBD - Oculta" sheetId="14" r:id="rId17"/>
  </sheets>
  <externalReferences>
    <externalReference r:id="rId18"/>
  </externalReferences>
  <definedNames>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extLst>
    <ext uri="GoogleSheetsCustomDataVersion2">
      <go:sheetsCustomData xmlns:go="http://customooxmlschemas.google.com/" r:id="rId19" roundtripDataChecksum="9/ljRepeyuLIbfwp6Aq9OhhmxJZ4FYVUBD53fxTH9j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9">
      <text>
        <t xml:space="preserve">======
ID#AAABiDCMLCM
David Lubián    (2025-04-15 08:10:07)
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t>
      </text>
    </comment>
    <comment authorId="0" ref="C27">
      <text>
        <t xml:space="preserve">======
ID#AAABiDCMLCE
David Lubián    (2025-04-15 08:10:07)
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sistema operativo y navegador se ha realizado la revisión (incluyendo la versión exacta) y si, una vez completada la revisión o en paralelo, se ha probado el sitio web con algún producto de apoyo, como NVDA, Jaws, VoiceOver...</t>
      </text>
    </comment>
    <comment authorId="0" ref="C35">
      <text>
        <t xml:space="preserve">======
ID#AAABiDCMLCA
David Lubián    (2025-04-15 08:10:07)
Datos relacionados con la revisión.</t>
      </text>
    </comment>
    <comment authorId="0" ref="C9">
      <text>
        <t xml:space="preserve">======
ID#AAABiDCMLB8
David Lubián    (2025-04-15 08:10:07)
Indicar el correo electrónico de contacto de la entidad o de la persona responsable del sitio web.</t>
      </text>
    </comment>
    <comment authorId="0" ref="C21">
      <text>
        <t xml:space="preserve">======
ID#AAABiDCMLBw
David Lubián    (2025-04-15 08:10:07)
Indicar la fecha en la que se realiza la revisión de accesibilidad en formato dd/mm/aaaa</t>
      </text>
    </comment>
    <comment authorId="0" ref="C7">
      <text>
        <t xml:space="preserve">======
ID#AAABiDCMLBg
David Lubián    (2025-04-15 08:10:07)
Indicar el nombre de la Entidad responsable del sitio web.</t>
      </text>
    </comment>
    <comment authorId="0" ref="C33">
      <text>
        <t xml:space="preserve">======
ID#AAABiDCMDn0
David Lubián    (2025-04-15 08:10:07)
Nombre de la empresa que ha realizado la evaluación.</t>
      </text>
    </comment>
    <comment authorId="0" ref="C17">
      <text>
        <t xml:space="preserve">======
ID#AAABiDCMDng
David Lubián    (2025-04-15 08:10:07)
Identifica la URL del sitio web.</t>
      </text>
    </comment>
  </commentList>
  <extLst>
    <ext uri="GoogleSheetsCustomDataVersion2">
      <go:sheetsCustomData xmlns:go="http://customooxmlschemas.google.com/" r:id="rId1" roundtripDataSignature="AMtx7mhDKldlEDg4+E8hRXhPdTpkL84bA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
ID#AAABiDCMLBk
SANDRA SABROSO TORRES    (2025-04-15 08:10:07)
Indicar las tecnologías web en las que se ha confiado la conformidad de la accesibilidad de acuerdo con WCAG 2 para desarrollar el sitio web. 
Esto incluye tecnologías web base como HTML y CSS, tecnologías web auxiliares como JavaScript y WAI-ARIA, así como tecnologías web específicas como SMIL, SVG y PDF.
Nota: Cuando sea posible, a menudo también es útil identificar el sistema de gestión de contenido, versión y configuración, ya que puede ser relevante para explicar los resultados de la evaluación. 
Además, las bibliotecas y componentes utilizados para crear el sitio web, como Dojo, jQuery y otros, pueden ser relevantes. Particularmente para las aplicaciones web, gran parte del soporte de accesibilidad está integrado en bibliotecas y componentes, y la evaluación puede ser más efectiva y eficiente cuando se identifican.
Nota: La utilidad de rellenar la información aquí recogida es facilitar el proceso de selección de la muestra así como de ver la coherencia en los resultados de la evaluación.</t>
      </text>
    </comment>
  </commentList>
  <extLst>
    <ext uri="GoogleSheetsCustomDataVersion2">
      <go:sheetsCustomData xmlns:go="http://customooxmlschemas.google.com/" r:id="rId1" roundtripDataSignature="AMtx7mjJxfG1B5wELINimzm8mZFN1qaxe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H7">
      <text>
        <t xml:space="preserve">======
ID#AAABiDCMLB0
SANDRA SABROSO TORRES    (2025-04-15 08:10:07)
Indicar los tipos de elementos más característicos que tiene la página, que indica el motivo por el que se ha decidido incluir dicha página.</t>
      </text>
    </comment>
    <comment authorId="0" ref="D7">
      <text>
        <t xml:space="preserve">======
ID#AAABiDCMLBo
David Lubián    (2025-04-15 08:10:07)
Puede ser de dos tipos: Página web o Documento no web</t>
      </text>
    </comment>
    <comment authorId="0" ref="G7">
      <text>
        <t xml:space="preserve">======
ID#AAABiDCMDn4
SANDRA SABROSO TORRES    (2025-04-15 08:10:07)
-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text>
    </comment>
    <comment authorId="0" ref="E7">
      <text>
        <t xml:space="preserve">======
ID#AAABiDCMDnY
SANDRA SABROSO TORRES    (2025-04-15 08:10:07)
Tipo de la página web añadida (de acuerdo con la Decisión de Ejecución 2018/1524).</t>
      </text>
    </comment>
    <comment authorId="0" ref="D23">
      <text>
        <t xml:space="preserve">======
ID#AAABiDCMDnQ
La muestra es correcta cuando se cumplen las siguientes condiciones (todas)    (2025-04-15 08:10:07)
- Para cada una de las páginas analizadas se rellenan los campos Nombre Corto, Clase, Tipo, URL de la página y Direccionamiento alternativo
- Existe al menos 1 página web o documento no web web en la muestra (es decir, en la columna 'Clase' deberá haber, al menos, una Página Web o Documento no Web).</t>
      </text>
    </comment>
  </commentList>
  <extLst>
    <ext uri="GoogleSheetsCustomDataVersion2">
      <go:sheetsCustomData xmlns:go="http://customooxmlschemas.google.com/" r:id="rId1" roundtripDataSignature="AMtx7mhbHB91ZPgp5Rmr0E2j35xGtsg8TQ=="/>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4">
      <text>
        <t xml:space="preserve">======
ID#AAABiDCMLCU
SANDRA SABROSO TORRES    (2025-04-15 08:10:07)
Pendiente de revisión manual. La comprobación automática es correcta pero falta realizar comprobación manual</t>
      </text>
    </comment>
    <comment authorId="0" ref="O13">
      <text>
        <t xml:space="preserve">======
ID#AAABiDCMLCI
SANDRA SABROSO TORRES    (2025-04-15 08:10:07)
No tiene elementos sobre los que realizar la comprobación</t>
      </text>
    </comment>
  </commentList>
  <extLst>
    <ext uri="GoogleSheetsCustomDataVersion2">
      <go:sheetsCustomData xmlns:go="http://customooxmlschemas.google.com/" r:id="rId1" roundtripDataSignature="AMtx7mgfoOrrx3c7+vcvMFDvDcdXukMHPw=="/>
    </ext>
  </extL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4">
      <text>
        <t xml:space="preserve">======
ID#AAABiDCMLCY
SANDRA SABROSO TORRES    (2025-04-15 08:10:07)
Pendiente de revisión manual. La comprobación automática es correcta pero falta realizar comprobación manual</t>
      </text>
    </comment>
    <comment authorId="0" ref="O13">
      <text>
        <t xml:space="preserve">======
ID#AAABiDCMDnw
SANDRA SABROSO TORRES    (2025-04-15 08:10:07)
No tiene elementos sobre los que realizar la comprobación</t>
      </text>
    </comment>
  </commentList>
  <extLst>
    <ext uri="GoogleSheetsCustomDataVersion2">
      <go:sheetsCustomData xmlns:go="http://customooxmlschemas.google.com/" r:id="rId1" roundtripDataSignature="AMtx7mjle5Ph2qytypnDnK5SQE6xWSMWPw=="/>
    </ext>
  </extL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3">
      <text>
        <t xml:space="preserve">======
ID#AAABiDCMLB4
SANDRA SABROSO TORRES    (2025-04-15 08:10:07)
No tiene elementos sobre los que realizar la comprobación</t>
      </text>
    </comment>
    <comment authorId="0" ref="O14">
      <text>
        <t xml:space="preserve">======
ID#AAABiDCMDnc
SANDRA SABROSO TORRES    (2025-04-15 08:10:07)
Pendiente de revisión manual. La comprobación automática es correcta pero falta realizar comprobación manual</t>
      </text>
    </comment>
  </commentList>
  <extLst>
    <ext uri="GoogleSheetsCustomDataVersion2">
      <go:sheetsCustomData xmlns:go="http://customooxmlschemas.google.com/" r:id="rId1" roundtripDataSignature="AMtx7mgcbo6ZjuLv0anxDcbWNso56c2XcA=="/>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3">
      <text>
        <t xml:space="preserve">======
ID#AAABiDCMDnk
SANDRA SABROSO TORRES    (2025-04-15 08:10:07)
No tiene elementos sobre los que realizar la comprobación</t>
      </text>
    </comment>
    <comment authorId="0" ref="O14">
      <text>
        <t xml:space="preserve">======
ID#AAABiDCMDnE
SANDRA SABROSO TORRES    (2025-04-15 08:10:07)
Pendiente de revisión manual. La comprobación automática es correcta pero falta realizar comprobación manual</t>
      </text>
    </comment>
  </commentList>
  <extLst>
    <ext uri="GoogleSheetsCustomDataVersion2">
      <go:sheetsCustomData xmlns:go="http://customooxmlschemas.google.com/" r:id="rId1" roundtripDataSignature="AMtx7mjwLPWURejfGxb9wxD4VymzpEAvwQ=="/>
    </ext>
  </extL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4">
      <text>
        <t xml:space="preserve">======
ID#AAABiDCMDnU
SANDRA SABROSO TORRES    (2025-04-15 08:10:07)
Pendiente de revisión manual. La comprobación automática es correcta pero falta realizar comprobación manual</t>
      </text>
    </comment>
    <comment authorId="0" ref="O13">
      <text>
        <t xml:space="preserve">======
ID#AAABiDCMDnI
SANDRA SABROSO TORRES    (2025-04-15 08:10:07)
No tiene elementos sobre los que realizar la comprobación</t>
      </text>
    </comment>
  </commentList>
  <extLst>
    <ext uri="GoogleSheetsCustomDataVersion2">
      <go:sheetsCustomData xmlns:go="http://customooxmlschemas.google.com/" r:id="rId1" roundtripDataSignature="AMtx7miaeB7J8QewfDFrEcRc4CP16H+Kxg=="/>
    </ext>
  </extL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3">
      <text>
        <t xml:space="preserve">======
ID#AAABiDCMLCQ
SANDRA SABROSO TORRES    (2025-04-15 08:10:07)
No tiene elementos sobre los que realizar la comprobación</t>
      </text>
    </comment>
    <comment authorId="0" ref="O14">
      <text>
        <t xml:space="preserve">======
ID#AAABiDCMDns
SANDRA SABROSO TORRES    (2025-04-15 08:10:07)
Pendiente de revisión manual. La comprobación automática es correcta pero falta realizar comprobación manual</t>
      </text>
    </comment>
  </commentList>
  <extLst>
    <ext uri="GoogleSheetsCustomDataVersion2">
      <go:sheetsCustomData xmlns:go="http://customooxmlschemas.google.com/" r:id="rId1" roundtripDataSignature="AMtx7mjShA0CPTIVwOBagvt9Hor2XCoF+g=="/>
    </ext>
  </extL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4">
      <text>
        <t xml:space="preserve">======
ID#AAABiDCMDno
SANDRA SABROSO TORRES    (2025-04-15 08:10:07)
Pendiente de revisión manual. La comprobación automática es correcta pero falta realizar comprobación manual</t>
      </text>
    </comment>
    <comment authorId="0" ref="O13">
      <text>
        <t xml:space="preserve">======
ID#AAABiDCMDnM
SANDRA SABROSO TORRES    (2025-04-15 08:10:07)
No tiene elementos sobre los que realizar la comprobación</t>
      </text>
    </comment>
  </commentList>
  <extLst>
    <ext uri="GoogleSheetsCustomDataVersion2">
      <go:sheetsCustomData xmlns:go="http://customooxmlschemas.google.com/" r:id="rId1" roundtripDataSignature="AMtx7mioDJFMzF1/Dlce0aKxnfgjk5qyow=="/>
    </ext>
  </extL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K14">
      <text>
        <t xml:space="preserve">======
ID#AAABiDCMLBs
David Lubián    (2025-04-15 08:10:07)
Si la muestra NO es corecta revise la hoja "03.Muestra" para corregir el problema</t>
      </text>
    </comment>
  </commentList>
  <extLst>
    <ext uri="GoogleSheetsCustomDataVersion2">
      <go:sheetsCustomData xmlns:go="http://customooxmlschemas.google.com/" r:id="rId1" roundtripDataSignature="AMtx7miFU5Kd0YEB7CAdpkvblXBrm8p0tw=="/>
    </ext>
  </extLst>
</comments>
</file>

<file path=xl/sharedStrings.xml><?xml version="1.0" encoding="utf-8"?>
<sst xmlns="http://schemas.openxmlformats.org/spreadsheetml/2006/main" count="2305" uniqueCount="501">
  <si>
    <t>Documento de justificación de la accesibilidad</t>
  </si>
  <si>
    <t>Versión: 2.0.1</t>
  </si>
  <si>
    <t>Análisis de accesibilidad en profundidad de un sitio web</t>
  </si>
  <si>
    <t xml:space="preserve"> Información General</t>
  </si>
  <si>
    <t>Instrucciones para rellenar el documento</t>
  </si>
  <si>
    <r>
      <rPr>
        <rFont val="Arial"/>
        <b/>
        <color rgb="FF000000"/>
        <sz val="12.0"/>
      </rPr>
      <t xml:space="preserve">Objeto
</t>
    </r>
    <r>
      <rPr>
        <rFont val="Arial"/>
        <b val="0"/>
        <color rgb="FF000000"/>
        <sz val="10.0"/>
      </rPr>
      <t xml:space="preserve">
</t>
    </r>
    <r>
      <rPr>
        <rFont val="Arial"/>
        <b val="0"/>
        <color rgb="FF000000"/>
        <sz val="12.0"/>
      </rPr>
      <t xml:space="preserve">El documento sirve como soporte para la revisión de accesibilidad en profundidad, es decir, permite anotar los resultados del análisis automático y manual realizado sobre un </t>
    </r>
    <r>
      <rPr>
        <rFont val="Arial"/>
        <b/>
        <color rgb="FF000000"/>
        <sz val="12.0"/>
      </rPr>
      <t>sitio web</t>
    </r>
    <r>
      <rPr>
        <rFont val="Arial"/>
        <b val="0"/>
        <color rgb="FF000000"/>
        <sz val="12.0"/>
      </rPr>
      <t xml:space="preserve">. Para las aplicaciones para dispositivos móviles se definirá un modelo diferente.
El documento sigue la estructura de los anexos de la norma </t>
    </r>
    <r>
      <rPr>
        <rFont val="Arial"/>
        <b/>
        <color rgb="FF000000"/>
        <sz val="12.0"/>
      </rPr>
      <t>UNE-EN 301 549:2022</t>
    </r>
    <r>
      <rPr>
        <rFont val="Arial"/>
        <b val="0"/>
        <color rgb="FF000000"/>
        <sz val="12.0"/>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rFont val="Arial"/>
        <b/>
        <color rgb="FF000000"/>
        <sz val="12.0"/>
      </rPr>
      <t xml:space="preserve">
</t>
    </r>
    <r>
      <rPr>
        <rFont val="Arial"/>
        <b val="0"/>
        <color rgb="FF000000"/>
        <sz val="12.0"/>
      </rPr>
      <t xml:space="preserve">Los </t>
    </r>
    <r>
      <rPr>
        <rFont val="Arial"/>
        <b/>
        <color rgb="FF000000"/>
        <sz val="12.0"/>
      </rPr>
      <t>textos de ayuda</t>
    </r>
    <r>
      <rPr>
        <rFont val="Arial"/>
        <b val="0"/>
        <color rgb="FF000000"/>
        <sz val="12.0"/>
      </rPr>
      <t xml:space="preserve"> que acompañan a cada uno de los requisitos se han extraído, en parte, de la norma </t>
    </r>
    <r>
      <rPr>
        <rFont val="Arial"/>
        <b/>
        <color rgb="FF000000"/>
        <sz val="12.0"/>
      </rPr>
      <t>UNE-EN 301 549:2020</t>
    </r>
    <r>
      <rPr>
        <rFont val="Arial"/>
        <b val="0"/>
        <color rgb="FF000000"/>
        <sz val="12.0"/>
      </rPr>
      <t xml:space="preserve"> (versión oficial en español de la norma europea EN 301 549 v3.1.1 (2019-11)), siempre y cuando dicho texto no haya variado con respecto a la nueva norma </t>
    </r>
    <r>
      <rPr>
        <rFont val="Arial"/>
        <b/>
        <color rgb="FF000000"/>
        <sz val="12.0"/>
      </rPr>
      <t>UNE-EN 301 549:2022</t>
    </r>
    <r>
      <rPr>
        <rFont val="Arial"/>
        <b val="0"/>
        <color rgb="FF000000"/>
        <sz val="12.0"/>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</si>
  <si>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rPr>
        <rFont val="Arial"/>
        <b/>
        <color rgb="FF000000"/>
        <sz val="12.0"/>
      </rPr>
      <t xml:space="preserve">Cómo utilizar el documento
</t>
    </r>
    <r>
      <rPr>
        <rFont val="Arial"/>
        <b val="0"/>
        <color rgb="FF000000"/>
        <sz val="10.0"/>
      </rPr>
      <t xml:space="preserve">
</t>
    </r>
    <r>
      <rPr>
        <rFont val="Arial"/>
        <b val="0"/>
        <color rgb="FF000000"/>
        <sz val="12.0"/>
      </rPr>
      <t xml:space="preserve">El orden recomendado para cumplimentar la información es el siguiente:
</t>
    </r>
    <r>
      <rPr>
        <rFont val="Arial"/>
        <b val="0"/>
        <color rgb="FF000000"/>
        <sz val="10.0"/>
      </rPr>
      <t xml:space="preserve">
</t>
    </r>
    <r>
      <rPr>
        <rFont val="Arial"/>
        <b val="0"/>
        <color rgb="FF000000"/>
        <sz val="12.0"/>
      </rPr>
      <t>1. Rellenar en primer lugar la información de la hoja "</t>
    </r>
    <r>
      <rPr>
        <rFont val="Arial"/>
        <b/>
        <color rgb="FF000000"/>
        <sz val="12.0"/>
      </rPr>
      <t>01.Definición de ámbito</t>
    </r>
    <r>
      <rPr>
        <rFont val="Arial"/>
        <b val="0"/>
        <color rgb="FF000000"/>
        <sz val="12.0"/>
      </rPr>
      <t>" (todos los campos que son obligatorios aparecen señalados con un asterisco (*)). En segundo lugar, se deberá rellenar la información de la hoja</t>
    </r>
    <r>
      <rPr>
        <rFont val="Arial"/>
        <b/>
        <color rgb="FF000000"/>
        <sz val="12.0"/>
      </rPr>
      <t xml:space="preserve"> "02. Tecnologías". </t>
    </r>
    <r>
      <rPr>
        <rFont val="Arial"/>
        <b val="0"/>
        <color rgb="FF000000"/>
        <sz val="12.0"/>
      </rPr>
      <t>En esta pestaña, se deberán marcar aquellas tecnologías que se hayan utilizado para el desarrollo del sitio web. Existen unos desplegables con las opciones "SÍ" y "NO". En el caso de que se hayan utilizado otras tecnologías que no aparezcan recogidas en el documento, se deberá marcar "SÍ" en el campo "OTRAS" y, a continuación, se deberá completar la información del cuadro que aparece a su lado.</t>
    </r>
  </si>
  <si>
    <r>
      <rPr>
        <rFont val="Arial"/>
        <b val="0"/>
        <color rgb="FF000000"/>
        <sz val="12.0"/>
      </rPr>
      <t>2. En la pestaña "</t>
    </r>
    <r>
      <rPr>
        <rFont val="Arial"/>
        <b/>
        <color rgb="FF000000"/>
        <sz val="12.0"/>
      </rPr>
      <t>03. Muestra</t>
    </r>
    <r>
      <rPr>
        <rFont val="Arial"/>
        <b val="0"/>
        <color rgb="FF000000"/>
        <sz val="12.0"/>
      </rPr>
      <t xml:space="preserve">" deberán indicarse las páginas que forman parte de la muestra. 
- La muestra deberá ser, como mínimo, de 3 páginas web o apartados para la categoría de solución 'Sitio Web y presencia básica en Internet', y de 1 página web o apartado para la categoría de solución 'Comercio Electrónico' y, como máximo, de 10. Cuando la muestra sea menor de 10 páginas web o apartados, las celdas restantes se dejarán vacías.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Para que la muestra sea correcta  deberán estar completos todos los campos obligatorios de todas las páginas web o apartados que formen parte de la muestra. </t>
    </r>
  </si>
  <si>
    <r>
      <rPr>
        <rFont val="Arial"/>
        <color theme="1"/>
        <sz val="12.0"/>
      </rPr>
      <t>3. Para las</t>
    </r>
    <r>
      <rPr>
        <rFont val="Arial"/>
        <b/>
        <color theme="1"/>
        <sz val="12.0"/>
      </rPr>
      <t xml:space="preserve"> Páginas web </t>
    </r>
    <r>
      <rPr>
        <rFont val="Arial"/>
        <color theme="1"/>
        <sz val="12.0"/>
      </rPr>
      <t>se deberán cumplimentar todos los requisitos de accesibilidad de las hojas</t>
    </r>
    <r>
      <rPr>
        <rFont val="Arial"/>
        <b/>
        <color theme="1"/>
        <sz val="12.0"/>
      </rPr>
      <t xml:space="preserve"> "R5.Genéricos", "R6.Voz", "R7.Video", "R9.Web", "R11.Software" y "R12.ServiciosApoyo"</t>
    </r>
    <r>
      <rPr>
        <rFont val="Arial"/>
        <color theme="1"/>
        <sz val="12.0"/>
      </rPr>
      <t xml:space="preserve">. En el caso de que el requisito sea un </t>
    </r>
    <r>
      <rPr>
        <rFont val="Arial"/>
        <b/>
        <color theme="1"/>
        <sz val="12.0"/>
      </rPr>
      <t>requisito condicional</t>
    </r>
    <r>
      <rPr>
        <rFont val="Arial"/>
        <color theme="1"/>
        <sz val="12.0"/>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rFont val="Arial"/>
        <b/>
        <color theme="1"/>
        <sz val="12.0"/>
      </rPr>
      <t>columna</t>
    </r>
    <r>
      <rPr>
        <rFont val="Arial"/>
        <color theme="1"/>
        <sz val="12.0"/>
      </rPr>
      <t xml:space="preserve"> "Resultado", de cada tabla, de cada requisito (no confundir con la hoja de "RESULTADOS").
Para los </t>
    </r>
    <r>
      <rPr>
        <rFont val="Arial"/>
        <b/>
        <color theme="1"/>
        <sz val="12.0"/>
      </rPr>
      <t>Documentos no web</t>
    </r>
    <r>
      <rPr>
        <rFont val="Arial"/>
        <color theme="1"/>
        <sz val="12.0"/>
      </rPr>
      <t xml:space="preserve"> únicamente se deberá cumplimentar los requisitos de accesibilidad de la hoja </t>
    </r>
    <r>
      <rPr>
        <rFont val="Arial"/>
        <b/>
        <color theme="1"/>
        <sz val="12.0"/>
      </rPr>
      <t>"R10.Documentos no web"</t>
    </r>
    <r>
      <rPr>
        <rFont val="Arial"/>
        <color theme="1"/>
        <sz val="12.0"/>
      </rPr>
      <t>. 
En la hoja "</t>
    </r>
    <r>
      <rPr>
        <rFont val="Arial"/>
        <b/>
        <color theme="1"/>
        <sz val="12.0"/>
      </rPr>
      <t>03.Muestra"</t>
    </r>
    <r>
      <rPr>
        <rFont val="Arial"/>
        <color theme="1"/>
        <sz val="12.0"/>
      </rPr>
      <t xml:space="preserve"> se realiza un "</t>
    </r>
    <r>
      <rPr>
        <rFont val="Arial"/>
        <b/>
        <color theme="1"/>
        <sz val="12.0"/>
      </rPr>
      <t>filtrado</t>
    </r>
    <r>
      <rPr>
        <rFont val="Arial"/>
        <color theme="1"/>
        <sz val="12.0"/>
      </rPr>
      <t>" utilizando la columna "</t>
    </r>
    <r>
      <rPr>
        <rFont val="Arial"/>
        <b/>
        <color theme="1"/>
        <sz val="12.0"/>
      </rPr>
      <t>Clase</t>
    </r>
    <r>
      <rPr>
        <rFont val="Arial"/>
        <color theme="1"/>
        <sz val="12.0"/>
      </rPr>
      <t xml:space="preserve">" de la tabla de la muestra por lo que, dependiendo de la clase seleccionada aparecerá en una hojas o en otras. Por </t>
    </r>
    <r>
      <rPr>
        <rFont val="Arial"/>
        <b/>
        <color theme="1"/>
        <sz val="12.0"/>
      </rPr>
      <t>ejemplo</t>
    </r>
    <r>
      <rPr>
        <rFont val="Arial"/>
        <color theme="1"/>
        <sz val="12.0"/>
      </rPr>
      <t>, si ha seleccionado "</t>
    </r>
    <r>
      <rPr>
        <rFont val="Arial"/>
        <b/>
        <color theme="1"/>
        <sz val="12.0"/>
      </rPr>
      <t>Documento no web</t>
    </r>
    <r>
      <rPr>
        <rFont val="Arial"/>
        <color theme="1"/>
        <sz val="12.0"/>
      </rPr>
      <t>" en la columna "</t>
    </r>
    <r>
      <rPr>
        <rFont val="Arial"/>
        <b/>
        <color theme="1"/>
        <sz val="12.0"/>
      </rPr>
      <t>Clase</t>
    </r>
    <r>
      <rPr>
        <rFont val="Arial"/>
        <color theme="1"/>
        <sz val="12.0"/>
      </rPr>
      <t>" de un elemento de la muestra, únicamente aparecerá dicho elemento en las tablas de los requisitos de la hoja "</t>
    </r>
    <r>
      <rPr>
        <rFont val="Arial"/>
        <b/>
        <color theme="1"/>
        <sz val="12.0"/>
      </rPr>
      <t>R10.Documentos no web</t>
    </r>
    <r>
      <rPr>
        <rFont val="Arial"/>
        <color theme="1"/>
        <sz val="12.0"/>
      </rPr>
      <t xml:space="preserve">", no apareciendo dicho elemento en ninguna otra hoja de requisitos.
Todas aquellas celdas que se encuentren sombreadas en gris no deberán rellenarse, pues se completan de manera automática tras haber indicado los campos de la muestra de páginas web o apartados a analizar en la hoja </t>
    </r>
    <r>
      <rPr>
        <rFont val="Arial"/>
        <b/>
        <color theme="1"/>
        <sz val="12.0"/>
      </rPr>
      <t>"03.Muestra"</t>
    </r>
    <r>
      <rPr>
        <rFont val="Arial"/>
        <color theme="1"/>
        <sz val="12.0"/>
      </rPr>
      <t>.
Para simplificar la cumplimentación de este documento, se ha habilitado la posibilidad de rellenar todos los requisitos de una misma hoja (</t>
    </r>
    <r>
      <rPr>
        <rFont val="Arial"/>
        <b/>
        <color theme="1"/>
        <sz val="12.0"/>
      </rPr>
      <t>"R5.Genéricos", "R6.Voz", "R7.Video", "R9.Web", "R11.Software", "R12.ServiciosApoyo" y "R10.Documentos no web"</t>
    </r>
    <r>
      <rPr>
        <rFont val="Arial"/>
        <color theme="1"/>
        <sz val="12.0"/>
      </rPr>
      <t>) a la vez. Para ello, se deberá completar el campo 'RESULTADO' con una de las 5 opciones del desplegable y, automáticamente, se rellenarán el resto de resultados de los diferentes requisitos de la hoja con ese mismo dato. En el caso de que una página web o un apartado no cumpla el requisito de la misma manera que el resto, se podrá modificar de forma manual utilizando el desplegable que aparece a la derecha de la columna "Resultado".
Para más información al respecto puede consultar la Norma Europea EN 301 549 V3.2.1 (2021-03)</t>
    </r>
    <r>
      <rPr>
        <rFont val="Arial"/>
        <b/>
        <color theme="1"/>
        <sz val="12.0"/>
        <vertAlign val="superscript"/>
      </rPr>
      <t>1</t>
    </r>
    <r>
      <rPr>
        <rFont val="Arial"/>
        <color theme="1"/>
        <sz val="12.0"/>
      </rPr>
      <t>.
Para realizar la revisión de la accesibilidad puede servir de ayuda el listado de herramientas automáticas y manuales que encontrará en el Anexo de la Guía de validación de accesibilidad web</t>
    </r>
    <r>
      <rPr>
        <rFont val="Arial"/>
        <b/>
        <color theme="1"/>
        <sz val="12.0"/>
        <vertAlign val="superscript"/>
      </rPr>
      <t>2</t>
    </r>
    <r>
      <rPr>
        <rFont val="Arial"/>
        <color theme="1"/>
        <sz val="12.0"/>
      </rPr>
      <t>.</t>
    </r>
  </si>
  <si>
    <r>
      <rPr>
        <rFont val="Arial"/>
        <color rgb="FF000000"/>
        <sz val="12.0"/>
      </rPr>
      <t>4. Los resultados agregados del proceso de validación serán consolidados automáticamente en la hoja "</t>
    </r>
    <r>
      <rPr>
        <rFont val="Arial"/>
        <b/>
        <color rgb="FF000000"/>
        <sz val="12.0"/>
      </rPr>
      <t>RESULTADOS</t>
    </r>
    <r>
      <rPr>
        <rFont val="Arial"/>
        <color rgb="FF000000"/>
        <sz val="12.0"/>
      </rPr>
      <t>".</t>
    </r>
  </si>
  <si>
    <r>
      <rPr>
        <rFont val="Arial"/>
        <b/>
        <color theme="10"/>
        <sz val="12.0"/>
        <u/>
        <vertAlign val="superscript"/>
      </rPr>
      <t>1</t>
    </r>
    <r>
      <rPr>
        <rFont val="Arial"/>
        <color theme="10"/>
        <sz val="12.0"/>
        <u/>
      </rPr>
      <t xml:space="preserve"> </t>
    </r>
    <r>
      <rPr>
        <rFont val="Arial"/>
        <color theme="10"/>
        <sz val="12.0"/>
        <u/>
      </rPr>
      <t>http://www.etsi.org/deliver/etsi_en/301500_301599/301549/03.02.01_60/en_301549v030201p.pdf</t>
    </r>
  </si>
  <si>
    <r>
      <rPr>
        <rFont val="Arial"/>
        <b/>
        <color theme="10"/>
        <sz val="12.0"/>
        <vertAlign val="superscript"/>
      </rPr>
      <t>2</t>
    </r>
    <r>
      <rPr>
        <rFont val="Arial"/>
        <color theme="10"/>
        <sz val="12.0"/>
        <vertAlign val="superscript"/>
      </rPr>
      <t xml:space="preserve"> </t>
    </r>
    <r>
      <rPr>
        <rFont val="Arial"/>
        <color theme="10"/>
        <sz val="12.0"/>
        <u/>
      </rPr>
      <t>http://administracionelectronica.gob.es/PAe/accesibilidad/documentacion/guia_validacion_accesibilidad</t>
    </r>
  </si>
  <si>
    <t>https://portal.gestion.sedepkd.red.gob.es/portal/espacioAD/guias/justificaciones</t>
  </si>
  <si>
    <t>* Campos obligatorios</t>
  </si>
  <si>
    <t xml:space="preserve"> Definición de ámbito</t>
  </si>
  <si>
    <t>Empresa responsable del Sitio web*</t>
  </si>
  <si>
    <t>Vicen Gallart Andrés</t>
  </si>
  <si>
    <t>Correo electrónico de la Entidad/Persona responsable del Sitio web*</t>
  </si>
  <si>
    <t>vicengallartandres@gmail.com</t>
  </si>
  <si>
    <t>Tipología del sitio web*</t>
  </si>
  <si>
    <t>Sitios web</t>
  </si>
  <si>
    <t>Nombre Sitio Web*</t>
  </si>
  <si>
    <t>Web Vicen Gallart Andres</t>
  </si>
  <si>
    <t>URL del Sitio Web*</t>
  </si>
  <si>
    <t>https://vicengallartandres.com/</t>
  </si>
  <si>
    <t>Alcance de la revisión*</t>
  </si>
  <si>
    <t>Completa</t>
  </si>
  <si>
    <t>Fecha de la revisión*</t>
  </si>
  <si>
    <t>Nivel de conformidad a analizar*</t>
  </si>
  <si>
    <r>
      <rPr>
        <rFont val="Helvetica Neue"/>
        <b/>
        <color rgb="FF000000"/>
        <sz val="11.0"/>
      </rPr>
      <t xml:space="preserve">UNE-EN 301 549:2022 - </t>
    </r>
    <r>
      <rPr>
        <rFont val="Helvetica Neue"/>
        <b val="0"/>
        <color rgb="FF000000"/>
        <sz val="11.0"/>
      </rPr>
      <t>excluyendo el contenido excluido por el RD 1112/2018</t>
    </r>
  </si>
  <si>
    <t>Soporte de accesibilidad mínimo*</t>
  </si>
  <si>
    <t>La revisión se ha realizado desde equipo Windows 10 y el navegrador Chrome</t>
  </si>
  <si>
    <t>Tipo de evaluación*</t>
  </si>
  <si>
    <t>Autoevaluacion con recursos propios</t>
  </si>
  <si>
    <t>Nombre de empresa</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</si>
  <si>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</si>
  <si>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</si>
  <si>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</si>
  <si>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</si>
  <si>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</si>
  <si>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</si>
  <si>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</si>
  <si>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No</t>
  </si>
  <si>
    <t>OOXML</t>
  </si>
  <si>
    <t>XHTML 1.0</t>
  </si>
  <si>
    <t>ECMAScript 5</t>
  </si>
  <si>
    <t>ODF 1.2</t>
  </si>
  <si>
    <t>HTML 4.01</t>
  </si>
  <si>
    <t>DOM</t>
  </si>
  <si>
    <t>SVG</t>
  </si>
  <si>
    <t>CSS</t>
  </si>
  <si>
    <t>Flash</t>
  </si>
  <si>
    <t>OTRAS</t>
  </si>
  <si>
    <t>Nombre Tecnología</t>
  </si>
  <si>
    <t>URL de la Especificación o Descripción</t>
  </si>
  <si>
    <t>WAI-ARIA</t>
  </si>
  <si>
    <t>Silverlight</t>
  </si>
  <si>
    <t>Wordpress</t>
  </si>
  <si>
    <t>www.wordpress.org</t>
  </si>
  <si>
    <t>* Es obligatorio rellenar esta pestaña</t>
  </si>
  <si>
    <t xml:space="preserve"> Selección de la muestra</t>
  </si>
  <si>
    <t xml:space="preserve">ID </t>
  </si>
  <si>
    <t>Nombre corto*</t>
  </si>
  <si>
    <t>Clase*</t>
  </si>
  <si>
    <t>Tipo*</t>
  </si>
  <si>
    <t>URL página*</t>
  </si>
  <si>
    <t>Direccionamiento alternativo (migas)*</t>
  </si>
  <si>
    <t>Tipos de elementos</t>
  </si>
  <si>
    <t>Home</t>
  </si>
  <si>
    <t>Página Web</t>
  </si>
  <si>
    <t>Página inicio</t>
  </si>
  <si>
    <t>Inicio</t>
  </si>
  <si>
    <t>Imágenes, tablas, listas</t>
  </si>
  <si>
    <t>Contacto</t>
  </si>
  <si>
    <t>https://vicengallartandres.com/contacto/</t>
  </si>
  <si>
    <t>Inicio / Contacto</t>
  </si>
  <si>
    <t>Imágenes, tablas, listas, formularios</t>
  </si>
  <si>
    <t>Servicios</t>
  </si>
  <si>
    <t>Servicio / Proceso</t>
  </si>
  <si>
    <t>https://vicengallartandres.com/servicios/</t>
  </si>
  <si>
    <t>Inicio / Servicios</t>
  </si>
  <si>
    <t xml:space="preserve"> </t>
  </si>
  <si>
    <t>PAGINAS SELECCIONADAS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</si>
  <si>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</si>
  <si>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</si>
  <si>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</si>
  <si>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</si>
  <si>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</si>
  <si>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</si>
  <si>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</si>
  <si>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</si>
  <si>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</si>
  <si>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</si>
  <si>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</si>
  <si>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</si>
  <si>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N/T</t>
  </si>
  <si>
    <t>No Testeado</t>
  </si>
  <si>
    <t>Falla</t>
  </si>
  <si>
    <t>No testeado</t>
  </si>
  <si>
    <t>N/A</t>
  </si>
  <si>
    <t>No Aplica</t>
  </si>
  <si>
    <t xml:space="preserve">Total </t>
  </si>
  <si>
    <t>No aplica</t>
  </si>
  <si>
    <t>En blanco</t>
  </si>
  <si>
    <t>N/D</t>
  </si>
  <si>
    <t>No Decide</t>
  </si>
  <si>
    <t>ID</t>
  </si>
  <si>
    <t>TODOS LOS REQUISITOS GENÉRICOS</t>
  </si>
  <si>
    <t>RESULTADO</t>
  </si>
  <si>
    <t>Completando esta casilla con cualquiera de las opciones, se rellenarán automáticamente los resultados de TODAS las URLs para TODOS los requisitos de esta hoja. En el caso de que se quiera modificar algún resultado, se podrá hacer de forma manual a través de los desplegables que hay al lado de cada casilla de 'Resultado'.</t>
  </si>
  <si>
    <t>TODAS</t>
  </si>
  <si>
    <t>5.2 Activación de características de accesibilidad (Condicional)</t>
  </si>
  <si>
    <t>Resultado</t>
  </si>
  <si>
    <t>5.3 Biométrica (Condicional)</t>
  </si>
  <si>
    <t>5.4 Preservación de la información de accesibilidad durante una conversión (Condicional)</t>
  </si>
  <si>
    <t>Análisis de accesibilidad en profundidad de sitio web</t>
  </si>
  <si>
    <t>Requisitos: Páginas web con comunicación bidireccional por voz</t>
  </si>
  <si>
    <t>TODOS LOS REQUISITOS DE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</si>
  <si>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</si>
  <si>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</si>
  <si>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</si>
  <si>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</si>
  <si>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</si>
  <si>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</si>
  <si>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</si>
  <si>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</si>
  <si>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</si>
  <si>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</si>
  <si>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</si>
  <si>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</si>
  <si>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</si>
  <si>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</si>
  <si>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</si>
  <si>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</si>
  <si>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</si>
  <si>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</si>
  <si>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</si>
  <si>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</si>
  <si>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TODOS LOS REQUISITOS DE VIDEO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</si>
  <si>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</si>
  <si>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</si>
  <si>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</si>
  <si>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</si>
  <si>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</si>
  <si>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</si>
  <si>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</si>
  <si>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</si>
  <si>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</si>
  <si>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</si>
  <si>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TODOS LOS REQUSITOS DE WEB</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</si>
  <si>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</si>
  <si>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</si>
  <si>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</si>
  <si>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</si>
  <si>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</si>
  <si>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</si>
  <si>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</si>
  <si>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</si>
  <si>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</si>
  <si>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</si>
  <si>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</si>
  <si>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</si>
  <si>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</si>
  <si>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</si>
  <si>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</si>
  <si>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</si>
  <si>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</si>
  <si>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</si>
  <si>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</si>
  <si>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</si>
  <si>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</si>
  <si>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</si>
  <si>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</si>
  <si>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</si>
  <si>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</si>
  <si>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</si>
  <si>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</si>
  <si>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</si>
  <si>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</si>
  <si>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</si>
  <si>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</si>
  <si>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</si>
  <si>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</si>
  <si>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</si>
  <si>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</si>
  <si>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</si>
  <si>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</si>
  <si>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</si>
  <si>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</si>
  <si>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</si>
  <si>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</si>
  <si>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</si>
  <si>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</si>
  <si>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</si>
  <si>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</si>
  <si>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</si>
  <si>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</si>
  <si>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</si>
  <si>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</si>
  <si>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</si>
  <si>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</si>
  <si>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</si>
  <si>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TODOS LOS REQUISITOS DE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</si>
  <si>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</si>
  <si>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</si>
  <si>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</si>
  <si>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</si>
  <si>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</si>
  <si>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</si>
  <si>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</si>
  <si>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</si>
  <si>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</si>
  <si>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</si>
  <si>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</si>
  <si>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</si>
  <si>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</si>
  <si>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</si>
  <si>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</si>
  <si>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</si>
  <si>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</si>
  <si>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</si>
  <si>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</si>
  <si>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</si>
  <si>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</si>
  <si>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</si>
  <si>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</si>
  <si>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</si>
  <si>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</si>
  <si>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</si>
  <si>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</si>
  <si>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</si>
  <si>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</si>
  <si>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</si>
  <si>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</si>
  <si>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</si>
  <si>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</si>
  <si>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</si>
  <si>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</si>
  <si>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</si>
  <si>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</si>
  <si>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</si>
  <si>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</si>
  <si>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</si>
  <si>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</si>
  <si>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</si>
  <si>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</si>
  <si>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</si>
  <si>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</si>
  <si>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</si>
  <si>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TODOS LOS REQUISITOS DE SOFTWARE</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</si>
  <si>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</si>
  <si>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</si>
  <si>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</si>
  <si>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</si>
  <si>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</si>
  <si>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</si>
  <si>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</si>
  <si>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</si>
  <si>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</si>
  <si>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</si>
  <si>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</si>
  <si>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</si>
  <si>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</si>
  <si>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</si>
  <si>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</si>
  <si>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</si>
  <si>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</si>
  <si>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</si>
  <si>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</si>
  <si>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</si>
  <si>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</si>
  <si>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</si>
  <si>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</si>
  <si>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</si>
  <si>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</si>
  <si>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</si>
  <si>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</si>
  <si>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</si>
  <si>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</si>
  <si>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</si>
  <si>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</si>
  <si>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</si>
  <si>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</si>
  <si>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</si>
  <si>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</si>
  <si>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</si>
  <si>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</si>
  <si>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</si>
  <si>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</si>
  <si>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</si>
  <si>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</si>
  <si>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</si>
  <si>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</si>
  <si>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</si>
  <si>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</si>
  <si>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</si>
  <si>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</si>
  <si>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</si>
  <si>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</si>
  <si>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</si>
  <si>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</si>
  <si>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</si>
  <si>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</si>
  <si>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</si>
  <si>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</si>
  <si>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</si>
  <si>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</si>
  <si>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</si>
  <si>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</si>
  <si>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</si>
  <si>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</si>
  <si>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</si>
  <si>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</si>
  <si>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</si>
  <si>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</si>
  <si>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</si>
  <si>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</si>
  <si>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</si>
  <si>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</si>
  <si>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</si>
  <si>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</si>
  <si>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</si>
  <si>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</si>
  <si>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</si>
  <si>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</si>
  <si>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</si>
  <si>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</si>
  <si>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</si>
  <si>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</si>
  <si>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</si>
  <si>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</si>
  <si>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</si>
  <si>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</si>
  <si>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</si>
  <si>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</si>
  <si>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</si>
  <si>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</si>
  <si>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</si>
  <si>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</si>
  <si>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</si>
  <si>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</si>
  <si>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</si>
  <si>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</si>
  <si>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</si>
  <si>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</si>
  <si>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</si>
  <si>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</si>
  <si>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</si>
  <si>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</si>
  <si>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</si>
  <si>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</si>
  <si>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</si>
  <si>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</si>
  <si>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</si>
  <si>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</si>
  <si>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</si>
  <si>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</si>
  <si>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</si>
  <si>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</si>
  <si>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</si>
  <si>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</si>
  <si>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</si>
  <si>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</si>
  <si>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</si>
  <si>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</si>
  <si>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</si>
  <si>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</si>
  <si>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</si>
  <si>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</si>
  <si>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</si>
  <si>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</si>
  <si>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</si>
  <si>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</si>
  <si>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</si>
  <si>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</si>
  <si>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</si>
  <si>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</si>
  <si>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</si>
  <si>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</si>
  <si>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</si>
  <si>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</si>
  <si>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</si>
  <si>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</si>
  <si>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</si>
  <si>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</si>
  <si>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</si>
  <si>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</si>
  <si>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</si>
  <si>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</si>
  <si>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</si>
  <si>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</si>
  <si>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</si>
  <si>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</si>
  <si>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</si>
  <si>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</si>
  <si>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</si>
  <si>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</si>
  <si>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</si>
  <si>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</si>
  <si>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</si>
  <si>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</si>
  <si>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</si>
  <si>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</si>
  <si>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</si>
  <si>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</si>
  <si>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</si>
  <si>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</si>
  <si>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</si>
  <si>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</si>
  <si>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</si>
  <si>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</si>
  <si>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</si>
  <si>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</si>
  <si>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</si>
  <si>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</si>
  <si>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</si>
  <si>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</si>
  <si>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</si>
  <si>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</si>
  <si>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</si>
  <si>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</si>
  <si>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Ambito geográfico</t>
  </si>
  <si>
    <t>Ambito temático</t>
  </si>
  <si>
    <t>Tipo de evaluación</t>
  </si>
  <si>
    <t>Nivel compliance</t>
  </si>
  <si>
    <t>V/F</t>
  </si>
  <si>
    <t>Tipos de página</t>
  </si>
  <si>
    <t>Tipo de sitio web</t>
  </si>
  <si>
    <t>-</t>
  </si>
  <si>
    <t>AGE</t>
  </si>
  <si>
    <t>Educación</t>
  </si>
  <si>
    <t>A WCAG2.1</t>
  </si>
  <si>
    <t>Fija</t>
  </si>
  <si>
    <t>Sedes electrónicas y servicios electrónicos</t>
  </si>
  <si>
    <t>CCAA</t>
  </si>
  <si>
    <t>Empleo y Fiscalidad</t>
  </si>
  <si>
    <t>Autoevaluación con recursos externos</t>
  </si>
  <si>
    <t>AA WCAG 2.1</t>
  </si>
  <si>
    <t>Aleatoria</t>
  </si>
  <si>
    <t>Inicio de sesión</t>
  </si>
  <si>
    <t>EELL</t>
  </si>
  <si>
    <t>Protección del Medio Ambiente</t>
  </si>
  <si>
    <t>Inspección acreditada por ENAC</t>
  </si>
  <si>
    <t>Mapa web</t>
  </si>
  <si>
    <t>Intranets y Extranets</t>
  </si>
  <si>
    <t>Otros</t>
  </si>
  <si>
    <t>Ocio y Cultura</t>
  </si>
  <si>
    <t>Protección social</t>
  </si>
  <si>
    <t>Ayuda</t>
  </si>
  <si>
    <t>Sanidad</t>
  </si>
  <si>
    <t>Legal</t>
  </si>
  <si>
    <t>Orden Público y Seguridad</t>
  </si>
  <si>
    <t>Vivienda y Servicios Comunitarios</t>
  </si>
  <si>
    <t>Búsqueda</t>
  </si>
  <si>
    <t>Transporte</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</si>
  <si>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</si>
  <si>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</si>
  <si>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</si>
  <si>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</si>
  <si>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</si>
  <si>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</si>
  <si>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</si>
  <si>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</si>
  <si>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</si>
  <si>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</si>
  <si>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</si>
  <si>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</si>
  <si>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</si>
  <si>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</si>
  <si>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</si>
  <si>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</si>
  <si>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</si>
  <si>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</si>
  <si>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 de la URA*</t>
  </si>
  <si>
    <t>Nombre</t>
  </si>
  <si>
    <t>url</t>
  </si>
  <si>
    <t>Páginas seleccionadas</t>
  </si>
  <si>
    <t>Id</t>
  </si>
  <si>
    <t>Clase</t>
  </si>
  <si>
    <t>Tipo</t>
  </si>
  <si>
    <t>URL</t>
  </si>
  <si>
    <t>Migas</t>
  </si>
  <si>
    <t>DIR3 de la URA*</t>
  </si>
  <si>
    <t>Páginas no aleatorias</t>
  </si>
  <si>
    <t>Ámbito competencial de la URA*</t>
  </si>
  <si>
    <t>Páginas aleatorias</t>
  </si>
  <si>
    <t>DIR3 del ámbito competencial de la URA*</t>
  </si>
  <si>
    <t>¿Muestra correcta?</t>
  </si>
  <si>
    <t>Entidad responsable del Sitio web*</t>
  </si>
  <si>
    <t>DIR3 de la Entidad responsable*</t>
  </si>
  <si>
    <t>Pestaña RESULTADOS</t>
  </si>
  <si>
    <t>Criterios de conformidad</t>
  </si>
  <si>
    <t>En curso</t>
  </si>
  <si>
    <t>Funcionalidad esencial del sitio web*</t>
  </si>
  <si>
    <t>Pantallas</t>
  </si>
  <si>
    <t>Documentos no web</t>
  </si>
  <si>
    <t>Ámbito territorial*</t>
  </si>
  <si>
    <t>Evaluado</t>
  </si>
  <si>
    <t>Pendiente de evaluar</t>
  </si>
  <si>
    <t>Situación de cumplimiento</t>
  </si>
  <si>
    <t>Puntuación media del sitio web</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</si>
</sst>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0.00\ %"/>
    <numFmt numFmtId="166" formatCode="0;\-0;"/>
    <numFmt numFmtId="167" formatCode="[=0]&quot;&quot;;[&lt;&gt;0]0"/>
  </numFmts>
  <fonts count="70">
    <font>
      <sz val="10.0"/>
      <color rgb="FF000000"/>
      <name val="Arial"/>
      <scheme val="minor"/>
    </font>
    <font>
      <sz val="22.0"/>
      <color rgb="FF000000"/>
      <name val="Arial Black"/>
    </font>
    <font>
      <sz val="22.0"/>
      <color rgb="FF000000"/>
      <name val="Calibri"/>
    </font>
    <font>
      <sz val="11.0"/>
      <color rgb="FF000000"/>
      <name val="Calibri"/>
    </font>
    <font>
      <b/>
      <sz val="24.0"/>
      <color rgb="FF3465A4"/>
      <name val="Arial"/>
    </font>
    <font>
      <sz val="14.0"/>
      <color rgb="FF000000"/>
      <name val="Calibri"/>
    </font>
    <font>
      <sz val="20.0"/>
      <color rgb="FF3465A4"/>
      <name val="Arial"/>
    </font>
    <font>
      <sz val="12.0"/>
      <color rgb="FF3465A4"/>
      <name val="Helvetica Neue"/>
    </font>
    <font>
      <b/>
      <sz val="18.0"/>
      <color rgb="FF000000"/>
      <name val="Helvetica Neue"/>
    </font>
    <font>
      <sz val="11.0"/>
      <color rgb="FF000000"/>
      <name val="Helvetica Neue"/>
    </font>
    <font>
      <sz val="10.0"/>
      <color rgb="FF000000"/>
      <name val="Helvetica Neue"/>
    </font>
    <font>
      <b/>
      <sz val="12.0"/>
      <color rgb="FF000000"/>
      <name val="Arial"/>
    </font>
    <font/>
    <font>
      <sz val="12.0"/>
      <color theme="1"/>
      <name val="Arial"/>
    </font>
    <font>
      <sz val="12.0"/>
      <color rgb="FF000000"/>
      <name val="Arial"/>
    </font>
    <font>
      <u/>
      <sz val="12.0"/>
      <color theme="10"/>
      <name val="Arial"/>
    </font>
    <font>
      <u/>
      <sz val="10.0"/>
      <color theme="10"/>
      <name val="Arial"/>
    </font>
    <font>
      <u/>
      <sz val="12.0"/>
      <color theme="10"/>
      <name val="Arial"/>
    </font>
    <font>
      <sz val="10.0"/>
      <color rgb="FF000000"/>
      <name val="Arial"/>
    </font>
    <font>
      <b/>
      <sz val="12.0"/>
      <color rgb="FF000000"/>
      <name val="Calibri"/>
    </font>
    <font>
      <b/>
      <sz val="11.0"/>
      <color rgb="FF000000"/>
      <name val="Helvetica Neue"/>
    </font>
    <font>
      <sz val="17.0"/>
      <color rgb="FF000000"/>
      <name val="Arial"/>
    </font>
    <font>
      <b/>
      <sz val="10.0"/>
      <color rgb="FF000000"/>
      <name val="Helvetica Neue"/>
    </font>
    <font>
      <sz val="13.0"/>
      <color rgb="FF000000"/>
      <name val="Arial"/>
    </font>
    <font>
      <sz val="10.0"/>
      <color theme="1"/>
      <name val="Helvetica Neue"/>
    </font>
    <font>
      <b/>
      <sz val="10.0"/>
      <color rgb="FFFF0000"/>
      <name val="Helvetica Neue"/>
    </font>
    <font>
      <b/>
      <u/>
      <sz val="11.0"/>
      <color rgb="FF000000"/>
      <name val="Helvetica Neue"/>
    </font>
    <font>
      <sz val="9.0"/>
      <color rgb="FF000000"/>
      <name val="Arial"/>
    </font>
    <font>
      <b/>
      <sz val="18.0"/>
      <color rgb="FF000000"/>
      <name val="Arial"/>
    </font>
    <font>
      <b/>
      <sz val="10.0"/>
      <color rgb="FF000000"/>
      <name val="Arial"/>
    </font>
    <font>
      <b/>
      <sz val="11.0"/>
      <color rgb="FF000000"/>
      <name val="Arial"/>
    </font>
    <font>
      <sz val="14.0"/>
      <color rgb="FF000000"/>
      <name val="Arial"/>
    </font>
    <font>
      <b/>
      <sz val="16.0"/>
      <color rgb="FF000000"/>
      <name val="Calibri"/>
    </font>
    <font>
      <sz val="11.0"/>
      <color theme="1"/>
      <name val="Calibri"/>
    </font>
    <font>
      <b/>
      <sz val="14.0"/>
      <color theme="1"/>
      <name val="Helvetica Neue"/>
    </font>
    <font>
      <sz val="11.0"/>
      <color theme="1"/>
      <name val="Helvetica Neue"/>
    </font>
    <font>
      <u/>
      <sz val="10.0"/>
      <color rgb="FF0000FF"/>
      <name val="Arial"/>
    </font>
    <font>
      <u/>
      <sz val="11.0"/>
      <color rgb="FF0000FF"/>
      <name val="Helvetica Neue"/>
    </font>
    <font>
      <u/>
      <sz val="11.0"/>
      <color rgb="FF0000FF"/>
      <name val="Helvetica Neue"/>
    </font>
    <font>
      <b/>
      <sz val="12.0"/>
      <color rgb="FF000000"/>
      <name val="Helvetica Neue"/>
    </font>
    <font>
      <b/>
      <sz val="14.0"/>
      <color rgb="FF000000"/>
      <name val="Calibri"/>
    </font>
    <font>
      <sz val="22.0"/>
      <color rgb="FF000000"/>
      <name val="Arial"/>
    </font>
    <font>
      <sz val="11.0"/>
      <color rgb="FF000000"/>
      <name val="Arial"/>
    </font>
    <font>
      <b/>
      <sz val="8.0"/>
      <color rgb="FF000000"/>
      <name val="Arial"/>
    </font>
    <font>
      <b/>
      <sz val="11.0"/>
      <color rgb="FF000000"/>
      <name val="Calibri"/>
    </font>
    <font>
      <b/>
      <sz val="24.0"/>
      <color rgb="FF000000"/>
      <name val="Calibri"/>
    </font>
    <font>
      <u/>
      <sz val="10.0"/>
      <color rgb="FF000000"/>
      <name val="Arial"/>
    </font>
    <font>
      <sz val="11.0"/>
      <color theme="0"/>
      <name val="Calibri"/>
    </font>
    <font>
      <sz val="2.0"/>
      <color rgb="FF000000"/>
      <name val="Calibri"/>
    </font>
    <font>
      <u/>
      <sz val="10.0"/>
      <color rgb="FF000000"/>
      <name val="Arial"/>
    </font>
    <font>
      <sz val="10.0"/>
      <color theme="1"/>
      <name val="Arial"/>
    </font>
    <font>
      <u/>
      <sz val="10.0"/>
      <color rgb="FF0000FF"/>
      <name val="Arial"/>
    </font>
    <font>
      <b/>
      <sz val="11.0"/>
      <color theme="0"/>
      <name val="Calibri"/>
    </font>
    <font>
      <b/>
      <sz val="12.0"/>
      <color theme="1"/>
      <name val="Arial"/>
    </font>
    <font>
      <sz val="10.0"/>
      <color theme="0"/>
      <name val="Arial"/>
    </font>
    <font>
      <sz val="20.0"/>
      <color rgb="FF3465A4"/>
      <name val="Helvetica Neue"/>
    </font>
    <font>
      <b/>
      <sz val="10.0"/>
      <color theme="1"/>
      <name val="Arial"/>
    </font>
    <font>
      <b/>
      <sz val="10.0"/>
      <color theme="0"/>
      <name val="Arial"/>
    </font>
    <font>
      <sz val="18.0"/>
      <color rgb="FF000000"/>
      <name val="Arial"/>
    </font>
    <font>
      <sz val="18.0"/>
      <color rgb="FFF10D0C"/>
      <name val="Arial"/>
    </font>
    <font>
      <b/>
      <sz val="16.0"/>
      <color rgb="FF000000"/>
      <name val="Arial"/>
    </font>
    <font>
      <sz val="8.0"/>
      <color rgb="FF000000"/>
      <name val="Arial"/>
    </font>
    <font>
      <b/>
      <sz val="13.0"/>
      <color theme="1"/>
      <name val="Arial Black"/>
    </font>
    <font>
      <b/>
      <sz val="8.0"/>
      <color theme="1"/>
      <name val="Arial"/>
    </font>
    <font>
      <color theme="1"/>
      <name val="Arial"/>
      <scheme val="minor"/>
    </font>
    <font>
      <b/>
      <u/>
      <sz val="12.0"/>
      <color rgb="FF000000"/>
      <name val="Arial"/>
    </font>
    <font>
      <b/>
      <sz val="12.0"/>
      <color rgb="FF5983B0"/>
      <name val="Arial"/>
    </font>
    <font>
      <b/>
      <u/>
      <sz val="11.0"/>
      <color rgb="FF000000"/>
      <name val="Arial"/>
    </font>
    <font>
      <u/>
      <sz val="10.0"/>
      <color rgb="FF000000"/>
      <name val="Arial"/>
    </font>
    <font>
      <u/>
      <sz val="10.0"/>
      <color rgb="FF000000"/>
      <name val="Arial"/>
    </font>
  </fonts>
  <fills count="35">
    <fill>
      <patternFill patternType="none"/>
    </fill>
    <fill>
      <patternFill patternType="lightGray"/>
    </fill>
    <fill>
      <patternFill patternType="solid">
        <fgColor rgb="FFFFFFFF"/>
        <bgColor rgb="FFFFFFFF"/>
      </patternFill>
    </fill>
    <fill>
      <patternFill patternType="solid">
        <fgColor rgb="FFCCCCCC"/>
        <bgColor rgb="FFCCCCCC"/>
      </patternFill>
    </fill>
    <fill>
      <patternFill patternType="solid">
        <fgColor rgb="FFDEE6EF"/>
        <bgColor rgb="FFDEE6EF"/>
      </patternFill>
    </fill>
    <fill>
      <patternFill patternType="solid">
        <fgColor rgb="FFFFFF99"/>
        <bgColor rgb="FFFFFF99"/>
      </patternFill>
    </fill>
    <fill>
      <patternFill patternType="solid">
        <fgColor rgb="FFFAFAFA"/>
        <bgColor rgb="FFFAFAFA"/>
      </patternFill>
    </fill>
    <fill>
      <patternFill patternType="solid">
        <fgColor rgb="FFB4C7DC"/>
        <bgColor rgb="FFB4C7DC"/>
      </patternFill>
    </fill>
    <fill>
      <patternFill patternType="solid">
        <fgColor rgb="FFFFDBB6"/>
        <bgColor rgb="FFFFDBB6"/>
      </patternFill>
    </fill>
    <fill>
      <patternFill patternType="solid">
        <fgColor rgb="FF00B050"/>
        <bgColor rgb="FF00B050"/>
      </patternFill>
    </fill>
    <fill>
      <patternFill patternType="solid">
        <fgColor rgb="FFE8F2A1"/>
        <bgColor rgb="FFE8F2A1"/>
      </patternFill>
    </fill>
    <fill>
      <patternFill patternType="solid">
        <fgColor rgb="FFD8D8D8"/>
        <bgColor rgb="FFD8D8D8"/>
      </patternFill>
    </fill>
    <fill>
      <patternFill patternType="solid">
        <fgColor theme="0"/>
        <bgColor theme="0"/>
      </patternFill>
    </fill>
    <fill>
      <patternFill patternType="solid">
        <fgColor rgb="FFEA9999"/>
        <bgColor rgb="FFEA9999"/>
      </patternFill>
    </fill>
    <fill>
      <patternFill patternType="solid">
        <fgColor rgb="FFB6D7A8"/>
        <bgColor rgb="FFB6D7A8"/>
      </patternFill>
    </fill>
    <fill>
      <patternFill patternType="solid">
        <fgColor rgb="FF8DB3E2"/>
        <bgColor rgb="FF8DB3E2"/>
      </patternFill>
    </fill>
    <fill>
      <patternFill patternType="solid">
        <fgColor rgb="FFC9DAF8"/>
        <bgColor rgb="FFC9DAF8"/>
      </patternFill>
    </fill>
    <fill>
      <patternFill patternType="solid">
        <fgColor rgb="FFD9D9D9"/>
        <bgColor rgb="FFD9D9D9"/>
      </patternFill>
    </fill>
    <fill>
      <patternFill patternType="solid">
        <fgColor rgb="FFBEE3D3"/>
        <bgColor rgb="FFBEE3D3"/>
      </patternFill>
    </fill>
    <fill>
      <patternFill patternType="solid">
        <fgColor rgb="FFC2E0AE"/>
        <bgColor rgb="FFC2E0AE"/>
      </patternFill>
    </fill>
    <fill>
      <patternFill patternType="solid">
        <fgColor rgb="FFFFBF00"/>
        <bgColor rgb="FFFFBF00"/>
      </patternFill>
    </fill>
    <fill>
      <patternFill patternType="solid">
        <fgColor rgb="FFFF6D6D"/>
        <bgColor rgb="FFFF6D6D"/>
      </patternFill>
    </fill>
    <fill>
      <patternFill patternType="solid">
        <fgColor rgb="FF00B0F0"/>
        <bgColor rgb="FF00B0F0"/>
      </patternFill>
    </fill>
    <fill>
      <patternFill patternType="solid">
        <fgColor rgb="FF938953"/>
        <bgColor rgb="FF938953"/>
      </patternFill>
    </fill>
    <fill>
      <patternFill patternType="solid">
        <fgColor rgb="FFD4EA6B"/>
        <bgColor rgb="FFD4EA6B"/>
      </patternFill>
    </fill>
    <fill>
      <patternFill patternType="solid">
        <fgColor rgb="FF5F497A"/>
        <bgColor rgb="FF5F497A"/>
      </patternFill>
    </fill>
    <fill>
      <patternFill patternType="solid">
        <fgColor rgb="FFDDE8CB"/>
        <bgColor rgb="FFDDE8CB"/>
      </patternFill>
    </fill>
    <fill>
      <patternFill patternType="solid">
        <fgColor rgb="FFAFD095"/>
        <bgColor rgb="FFAFD095"/>
      </patternFill>
    </fill>
    <fill>
      <patternFill patternType="solid">
        <fgColor rgb="FFC6D9F0"/>
        <bgColor rgb="FFC6D9F0"/>
      </patternFill>
    </fill>
    <fill>
      <patternFill patternType="solid">
        <fgColor rgb="FF548DD4"/>
        <bgColor rgb="FF548DD4"/>
      </patternFill>
    </fill>
    <fill>
      <patternFill patternType="solid">
        <fgColor rgb="FF17365D"/>
        <bgColor rgb="FF17365D"/>
      </patternFill>
    </fill>
    <fill>
      <patternFill patternType="solid">
        <fgColor rgb="FFF2F2F2"/>
        <bgColor rgb="FFF2F2F2"/>
      </patternFill>
    </fill>
    <fill>
      <patternFill patternType="solid">
        <fgColor rgb="FFEEEEEE"/>
        <bgColor rgb="FFEEEEEE"/>
      </patternFill>
    </fill>
    <fill>
      <patternFill patternType="solid">
        <fgColor rgb="FF002060"/>
        <bgColor rgb="FF002060"/>
      </patternFill>
    </fill>
    <fill>
      <patternFill patternType="solid">
        <fgColor rgb="FFFFFF00"/>
        <bgColor rgb="FFFFFF00"/>
      </patternFill>
    </fill>
  </fills>
  <borders count="74">
    <border>
      <left/>
      <right/>
      <top/>
      <bottom/>
    </border>
    <border>
      <left style="thick">
        <color rgb="FF000000"/>
      </left>
      <right style="thick">
        <color rgb="FF000000"/>
      </right>
      <top style="thick">
        <color rgb="FF000000"/>
      </top>
      <bottom style="thick">
        <color rgb="FF000000"/>
      </bottom>
    </border>
    <border>
      <left style="hair">
        <color rgb="FF729FCF"/>
      </left>
      <top style="hair">
        <color rgb="FF729FCF"/>
      </top>
      <bottom style="hair">
        <color rgb="FF729FCF"/>
      </bottom>
    </border>
    <border>
      <top style="hair">
        <color rgb="FF729FCF"/>
      </top>
      <bottom style="hair">
        <color rgb="FF729FCF"/>
      </bottom>
    </border>
    <border>
      <right style="hair">
        <color rgb="FF729FCF"/>
      </right>
      <top style="hair">
        <color rgb="FF729FCF"/>
      </top>
      <bottom style="hair">
        <color rgb="FF729FCF"/>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hair">
        <color rgb="FF729FCF"/>
      </left>
      <right style="hair">
        <color rgb="FF729FCF"/>
      </right>
      <top style="hair">
        <color rgb="FF729FCF"/>
      </top>
      <bottom style="hair">
        <color rgb="FF729FCF"/>
      </bottom>
    </border>
    <border/>
    <border>
      <left/>
      <top/>
      <bottom style="thick">
        <color rgb="FFCCCCCC"/>
      </bottom>
    </border>
    <border>
      <top/>
      <bottom style="thick">
        <color rgb="FFCCCCCC"/>
      </bottom>
    </border>
    <border>
      <right/>
      <top/>
      <bottom style="thick">
        <color rgb="FFCCCCCC"/>
      </bottom>
    </border>
    <border>
      <left/>
      <top/>
      <bottom/>
    </border>
    <border>
      <top/>
      <bottom/>
    </border>
    <border>
      <right/>
      <top/>
      <bottom/>
    </border>
    <border>
      <left style="hair">
        <color rgb="FF000000"/>
      </left>
      <right style="hair">
        <color rgb="FF000000"/>
      </right>
      <top style="hair">
        <color rgb="FF000000"/>
      </top>
      <bottom style="hair">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729FCF"/>
      </left>
      <right style="thin">
        <color rgb="FF729FCF"/>
      </right>
      <top style="thin">
        <color rgb="FF729FCF"/>
      </top>
      <bottom style="thin">
        <color rgb="FF729FCF"/>
      </bottom>
    </border>
    <border>
      <left style="thin">
        <color rgb="FF729FCF"/>
      </left>
      <right style="thin">
        <color rgb="FF729FCF"/>
      </right>
      <top/>
      <bottom style="thin">
        <color rgb="FF729FCF"/>
      </bottom>
    </border>
    <border>
      <left style="thin">
        <color rgb="FF729FCF"/>
      </left>
      <right/>
      <top/>
      <bottom style="thin">
        <color rgb="FF729FCF"/>
      </bottom>
    </border>
    <border>
      <left style="thin">
        <color rgb="FF729FCF"/>
      </left>
      <right/>
      <top style="thin">
        <color rgb="FF729FCF"/>
      </top>
      <bottom style="thin">
        <color rgb="FF729FCF"/>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medium">
        <color rgb="FF000000"/>
      </bottom>
    </border>
    <border>
      <left style="thick">
        <color rgb="FFFF0000"/>
      </left>
      <top style="thick">
        <color rgb="FFFF0000"/>
      </top>
    </border>
    <border>
      <top style="thick">
        <color rgb="FFFF0000"/>
      </top>
    </border>
    <border>
      <right style="thick">
        <color rgb="FFFF0000"/>
      </right>
      <top style="thick">
        <color rgb="FFFF0000"/>
      </top>
    </border>
    <border>
      <left style="thick">
        <color rgb="FFFF0000"/>
      </left>
    </border>
    <border>
      <right style="thick">
        <color rgb="FFFF0000"/>
      </right>
    </border>
    <border>
      <left style="thick">
        <color rgb="FFFF0000"/>
      </left>
      <bottom style="thick">
        <color rgb="FFFF0000"/>
      </bottom>
    </border>
    <border>
      <bottom style="thick">
        <color rgb="FFFF0000"/>
      </bottom>
    </border>
    <border>
      <right style="thick">
        <color rgb="FFFF0000"/>
      </right>
      <bottom style="thick">
        <color rgb="FFFF0000"/>
      </bottom>
    </border>
    <border>
      <right style="thin">
        <color rgb="FF000000"/>
      </right>
      <top style="medium">
        <color rgb="FF000000"/>
      </top>
      <bottom style="thin">
        <color rgb="FF000000"/>
      </bottom>
    </border>
    <border>
      <left style="medium">
        <color rgb="FF000000"/>
      </left>
      <top style="thin">
        <color rgb="FF000000"/>
      </top>
      <bottom style="thin">
        <color rgb="FF000000"/>
      </bottom>
    </border>
    <border>
      <left/>
      <right style="medium">
        <color rgb="FF000000"/>
      </right>
      <top/>
      <bottom/>
    </border>
    <border>
      <left/>
      <top style="thin">
        <color rgb="FF000000"/>
      </top>
      <bottom style="thin">
        <color rgb="FF000000"/>
      </bottom>
    </border>
    <border>
      <left style="thin">
        <color rgb="FF000000"/>
      </left>
      <right style="medium">
        <color rgb="FF000000"/>
      </right>
      <top style="thin">
        <color rgb="FF000000"/>
      </top>
      <bottom/>
    </border>
    <border>
      <left style="medium">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top/>
      <bottom/>
    </border>
    <border>
      <left/>
      <top style="medium">
        <color rgb="FF000000"/>
      </top>
      <bottom/>
    </border>
    <border>
      <right/>
      <top style="medium">
        <color rgb="FF000000"/>
      </top>
      <bottom/>
    </border>
    <border>
      <top style="medium">
        <color rgb="FF000000"/>
      </top>
    </border>
    <border>
      <left style="thick">
        <color rgb="FF000000"/>
      </left>
      <right style="thick">
        <color rgb="FF000000"/>
      </right>
      <top style="thick">
        <color rgb="FF000000"/>
      </top>
      <bottom style="thin">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ck">
        <color rgb="FF000000"/>
      </right>
      <top style="thin">
        <color rgb="FF000000"/>
      </top>
      <bottom style="thick">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top style="thin">
        <color rgb="FF000000"/>
      </top>
      <bottom style="thin">
        <color rgb="FF000000"/>
      </bottom>
    </border>
    <border>
      <left style="thin">
        <color rgb="FF000000"/>
      </left>
      <right/>
      <top style="thin">
        <color rgb="FF000000"/>
      </top>
      <bottom style="thin">
        <color rgb="FF000000"/>
      </bottom>
    </border>
    <border>
      <left/>
      <top style="thin">
        <color rgb="FF000000"/>
      </top>
      <bottom style="medium">
        <color rgb="FF000000"/>
      </bottom>
    </border>
    <border>
      <top style="thin">
        <color rgb="FF000000"/>
      </top>
      <bottom style="medium">
        <color rgb="FF000000"/>
      </bottom>
    </border>
    <border>
      <right/>
      <top style="thin">
        <color rgb="FF000000"/>
      </top>
      <bottom style="medium">
        <color rgb="FF000000"/>
      </bottom>
    </border>
  </borders>
  <cellStyleXfs count="1">
    <xf borderId="0" fillId="0" fontId="0" numFmtId="0" applyAlignment="1" applyBorder="1" applyFont="1"/>
  </cellStyleXfs>
  <cellXfs count="293">
    <xf borderId="0" fillId="0" fontId="0" numFmtId="0" xfId="0" applyAlignment="1" applyBorder="1" applyFont="1">
      <alignment readingOrder="0" shrinkToFit="0" vertical="bottom" wrapText="0"/>
    </xf>
    <xf borderId="0" fillId="2" fontId="1" numFmtId="0" xfId="0" applyAlignment="1" applyBorder="1" applyFill="1" applyFont="1">
      <alignment horizontal="left" vertical="center"/>
    </xf>
    <xf borderId="0" fillId="2" fontId="2" numFmtId="0" xfId="0" applyAlignment="1" applyBorder="1" applyFont="1">
      <alignment horizontal="left" vertical="center"/>
    </xf>
    <xf borderId="0" fillId="2" fontId="3" numFmtId="0" xfId="0" applyBorder="1" applyFont="1"/>
    <xf borderId="0" fillId="2" fontId="4" numFmtId="0" xfId="0" applyBorder="1" applyFont="1"/>
    <xf borderId="1" fillId="2" fontId="5" numFmtId="0" xfId="0" applyAlignment="1" applyBorder="1" applyFont="1">
      <alignment horizontal="center" vertical="center"/>
    </xf>
    <xf borderId="0" fillId="2" fontId="6" numFmtId="0" xfId="0" applyBorder="1" applyFont="1"/>
    <xf borderId="0" fillId="2" fontId="7" numFmtId="0" xfId="0" applyBorder="1" applyFont="1"/>
    <xf borderId="0" fillId="3" fontId="8" numFmtId="0" xfId="0" applyAlignment="1" applyBorder="1" applyFill="1" applyFont="1">
      <alignment horizontal="left" vertical="center"/>
    </xf>
    <xf borderId="0" fillId="3" fontId="9" numFmtId="0" xfId="0" applyBorder="1" applyFont="1"/>
    <xf borderId="0" fillId="2" fontId="9" numFmtId="0" xfId="0" applyBorder="1" applyFont="1"/>
    <xf borderId="0" fillId="2" fontId="10" numFmtId="0" xfId="0" applyBorder="1" applyFont="1"/>
    <xf borderId="0" fillId="2" fontId="11" numFmtId="0" xfId="0" applyBorder="1" applyFont="1"/>
    <xf borderId="2" fillId="4" fontId="11" numFmtId="0" xfId="0" applyAlignment="1" applyBorder="1" applyFill="1" applyFont="1">
      <alignment horizontal="left" shrinkToFit="0" vertical="center" wrapText="1"/>
    </xf>
    <xf borderId="3" fillId="0" fontId="12" numFmtId="0" xfId="0" applyBorder="1" applyFont="1"/>
    <xf borderId="4" fillId="0" fontId="12" numFmtId="0" xfId="0" applyBorder="1" applyFont="1"/>
    <xf borderId="2" fillId="4" fontId="13" numFmtId="0" xfId="0" applyAlignment="1" applyBorder="1" applyFont="1">
      <alignment horizontal="left" shrinkToFit="0" vertical="center" wrapText="1"/>
    </xf>
    <xf borderId="2" fillId="4" fontId="14" numFmtId="0" xfId="0" applyAlignment="1" applyBorder="1" applyFont="1">
      <alignment horizontal="left" shrinkToFit="0" vertical="center" wrapText="1"/>
    </xf>
    <xf borderId="0" fillId="2" fontId="15" numFmtId="0" xfId="0" applyBorder="1" applyFont="1"/>
    <xf borderId="0" fillId="2" fontId="16" numFmtId="0" xfId="0" applyBorder="1" applyFont="1"/>
    <xf borderId="0" fillId="2" fontId="17" numFmtId="0" xfId="0" applyAlignment="1" applyBorder="1" applyFont="1">
      <alignment vertical="top"/>
    </xf>
    <xf borderId="0" fillId="2" fontId="18" numFmtId="0" xfId="0" applyAlignment="1" applyBorder="1" applyFont="1">
      <alignment vertical="top"/>
    </xf>
    <xf borderId="0" fillId="2" fontId="14" numFmtId="0" xfId="0" applyBorder="1" applyFont="1"/>
    <xf borderId="0" fillId="2" fontId="3" numFmtId="0" xfId="0" applyAlignment="1" applyBorder="1" applyFont="1">
      <alignment vertical="center"/>
    </xf>
    <xf borderId="0" fillId="2" fontId="4" numFmtId="0" xfId="0" applyAlignment="1" applyBorder="1" applyFont="1">
      <alignment vertical="center"/>
    </xf>
    <xf borderId="0" fillId="2" fontId="6" numFmtId="0" xfId="0" applyAlignment="1" applyBorder="1" applyFont="1">
      <alignment vertical="center"/>
    </xf>
    <xf borderId="5" fillId="5" fontId="19" numFmtId="0" xfId="0" applyAlignment="1" applyBorder="1" applyFill="1" applyFont="1">
      <alignment horizontal="center" vertical="center"/>
    </xf>
    <xf borderId="6" fillId="0" fontId="12" numFmtId="0" xfId="0" applyBorder="1" applyFont="1"/>
    <xf borderId="0" fillId="2" fontId="7" numFmtId="0" xfId="0" applyAlignment="1" applyBorder="1" applyFont="1">
      <alignment vertical="center"/>
    </xf>
    <xf borderId="0" fillId="2" fontId="18" numFmtId="0" xfId="0" applyAlignment="1" applyBorder="1" applyFont="1">
      <alignment vertical="center"/>
    </xf>
    <xf borderId="0" fillId="2" fontId="9" numFmtId="0" xfId="0" applyAlignment="1" applyBorder="1" applyFont="1">
      <alignment vertical="center"/>
    </xf>
    <xf borderId="0" fillId="2" fontId="20" numFmtId="0" xfId="0" applyAlignment="1" applyBorder="1" applyFont="1">
      <alignment vertical="center"/>
    </xf>
    <xf borderId="7" fillId="4" fontId="21" numFmtId="0" xfId="0" applyAlignment="1" applyBorder="1" applyFont="1">
      <alignment readingOrder="0" vertical="center"/>
    </xf>
    <xf borderId="0" fillId="2" fontId="22" numFmtId="0" xfId="0" applyAlignment="1" applyBorder="1" applyFont="1">
      <alignment vertical="center"/>
    </xf>
    <xf borderId="8" fillId="6" fontId="23" numFmtId="0" xfId="0" applyAlignment="1" applyFill="1" applyFont="1">
      <alignment horizontal="left" readingOrder="0"/>
    </xf>
    <xf borderId="8" fillId="0" fontId="1" numFmtId="0" xfId="0" applyAlignment="1" applyFont="1">
      <alignment horizontal="left" vertical="center"/>
    </xf>
    <xf borderId="0" fillId="3" fontId="2" numFmtId="0" xfId="0" applyAlignment="1" applyBorder="1" applyFont="1">
      <alignment horizontal="left" vertical="center"/>
    </xf>
    <xf borderId="7" fillId="4" fontId="20" numFmtId="0" xfId="0" applyAlignment="1" applyBorder="1" applyFont="1">
      <alignment vertical="center"/>
    </xf>
    <xf borderId="7" fillId="4" fontId="20" numFmtId="0" xfId="0" applyAlignment="1" applyBorder="1" applyFont="1">
      <alignment readingOrder="0" vertical="center"/>
    </xf>
    <xf borderId="0" fillId="2" fontId="24" numFmtId="0" xfId="0" applyAlignment="1" applyBorder="1" applyFont="1">
      <alignment vertical="center"/>
    </xf>
    <xf borderId="0" fillId="2" fontId="25" numFmtId="0" xfId="0" applyAlignment="1" applyBorder="1" applyFont="1">
      <alignment vertical="center"/>
    </xf>
    <xf borderId="0" fillId="2" fontId="10" numFmtId="0" xfId="0" applyAlignment="1" applyBorder="1" applyFont="1">
      <alignment vertical="center"/>
    </xf>
    <xf borderId="7" fillId="4" fontId="26" numFmtId="0" xfId="0" applyAlignment="1" applyBorder="1" applyFont="1">
      <alignment readingOrder="0" vertical="center"/>
    </xf>
    <xf borderId="0" fillId="2" fontId="24" numFmtId="0" xfId="0" applyAlignment="1" applyBorder="1" applyFont="1">
      <alignment horizontal="left" vertical="center"/>
    </xf>
    <xf borderId="7" fillId="4" fontId="20" numFmtId="164" xfId="0" applyAlignment="1" applyBorder="1" applyFont="1" applyNumberFormat="1">
      <alignment readingOrder="0" vertical="center"/>
    </xf>
    <xf borderId="7" fillId="4" fontId="20" numFmtId="0" xfId="0" applyAlignment="1" applyBorder="1" applyFont="1">
      <alignment horizontal="center" vertical="center"/>
    </xf>
    <xf borderId="0" fillId="2" fontId="27" numFmtId="0" xfId="0" applyAlignment="1" applyBorder="1" applyFont="1">
      <alignment vertical="center"/>
    </xf>
    <xf borderId="8" fillId="0" fontId="20" numFmtId="0" xfId="0" applyAlignment="1" applyFont="1">
      <alignment vertical="center"/>
    </xf>
    <xf borderId="7" fillId="4" fontId="20" numFmtId="0" xfId="0" applyAlignment="1" applyBorder="1" applyFont="1">
      <alignment shrinkToFit="0" vertical="center" wrapText="1"/>
    </xf>
    <xf borderId="0" fillId="2" fontId="18" numFmtId="0" xfId="0" applyBorder="1" applyFont="1"/>
    <xf borderId="9" fillId="2" fontId="28" numFmtId="0" xfId="0" applyAlignment="1" applyBorder="1" applyFont="1">
      <alignment horizontal="left" vertical="center"/>
    </xf>
    <xf borderId="10" fillId="0" fontId="12" numFmtId="0" xfId="0" applyBorder="1" applyFont="1"/>
    <xf borderId="11" fillId="0" fontId="12" numFmtId="0" xfId="0" applyBorder="1" applyFont="1"/>
    <xf borderId="12" fillId="2" fontId="11" numFmtId="0" xfId="0" applyAlignment="1" applyBorder="1" applyFont="1">
      <alignment horizontal="left" shrinkToFit="0" vertical="center" wrapText="1"/>
    </xf>
    <xf borderId="13" fillId="0" fontId="12" numFmtId="0" xfId="0" applyBorder="1" applyFont="1"/>
    <xf borderId="14" fillId="0" fontId="12" numFmtId="0" xfId="0" applyBorder="1" applyFont="1"/>
    <xf borderId="0" fillId="2" fontId="29" numFmtId="0" xfId="0" applyAlignment="1" applyBorder="1" applyFont="1">
      <alignment vertical="center"/>
    </xf>
    <xf borderId="15" fillId="2" fontId="18" numFmtId="0" xfId="0" applyAlignment="1" applyBorder="1" applyFont="1">
      <alignment horizontal="center" vertical="center"/>
    </xf>
    <xf borderId="15" fillId="3" fontId="30" numFmtId="0" xfId="0" applyAlignment="1" applyBorder="1" applyFont="1">
      <alignment horizontal="center" vertical="center"/>
    </xf>
    <xf borderId="15" fillId="2" fontId="18" numFmtId="0" xfId="0" applyAlignment="1" applyBorder="1" applyFont="1">
      <alignment horizontal="left" vertical="center"/>
    </xf>
    <xf borderId="16" fillId="5" fontId="31" numFmtId="0" xfId="0" applyAlignment="1" applyBorder="1" applyFont="1">
      <alignment horizontal="center" vertical="center"/>
    </xf>
    <xf borderId="17" fillId="0" fontId="12" numFmtId="0" xfId="0" applyBorder="1" applyFont="1"/>
    <xf borderId="18" fillId="0" fontId="12" numFmtId="0" xfId="0" applyBorder="1" applyFont="1"/>
    <xf borderId="19" fillId="0" fontId="12" numFmtId="0" xfId="0" applyBorder="1" applyFont="1"/>
    <xf borderId="20" fillId="0" fontId="12" numFmtId="0" xfId="0" applyBorder="1" applyFont="1"/>
    <xf borderId="21" fillId="0" fontId="12" numFmtId="0" xfId="0" applyBorder="1" applyFont="1"/>
    <xf borderId="22" fillId="0" fontId="12" numFmtId="0" xfId="0" applyBorder="1" applyFont="1"/>
    <xf borderId="23" fillId="0" fontId="12" numFmtId="0" xfId="0" applyBorder="1" applyFont="1"/>
    <xf borderId="1" fillId="5" fontId="32" numFmtId="0" xfId="0" applyAlignment="1" applyBorder="1" applyFont="1">
      <alignment horizontal="center" vertical="center"/>
    </xf>
    <xf borderId="12" fillId="3" fontId="8" numFmtId="0" xfId="0" applyAlignment="1" applyBorder="1" applyFont="1">
      <alignment horizontal="left" vertical="center"/>
    </xf>
    <xf borderId="0" fillId="2" fontId="33" numFmtId="0" xfId="0" applyAlignment="1" applyBorder="1" applyFont="1">
      <alignment vertical="center"/>
    </xf>
    <xf borderId="8" fillId="0" fontId="33" numFmtId="0" xfId="0" applyAlignment="1" applyFont="1">
      <alignment vertical="center"/>
    </xf>
    <xf borderId="24" fillId="3" fontId="34" numFmtId="0" xfId="0" applyAlignment="1" applyBorder="1" applyFont="1">
      <alignment horizontal="center" vertical="center"/>
    </xf>
    <xf borderId="25" fillId="2" fontId="35" numFmtId="0" xfId="0" applyAlignment="1" applyBorder="1" applyFont="1">
      <alignment horizontal="center" vertical="center"/>
    </xf>
    <xf borderId="26" fillId="2" fontId="35" numFmtId="0" xfId="0" applyAlignment="1" applyBorder="1" applyFont="1">
      <alignment horizontal="left" shrinkToFit="0" vertical="center" wrapText="1"/>
    </xf>
    <xf borderId="27" fillId="2" fontId="35" numFmtId="0" xfId="0" applyAlignment="1" applyBorder="1" applyFont="1">
      <alignment vertical="center"/>
    </xf>
    <xf borderId="24" fillId="2" fontId="36" numFmtId="0" xfId="0" applyAlignment="1" applyBorder="1" applyFont="1">
      <alignment readingOrder="0" vertical="center"/>
    </xf>
    <xf borderId="24" fillId="2" fontId="9" numFmtId="0" xfId="0" applyAlignment="1" applyBorder="1" applyFont="1">
      <alignment vertical="center"/>
    </xf>
    <xf borderId="24" fillId="2" fontId="35" numFmtId="0" xfId="0" applyAlignment="1" applyBorder="1" applyFont="1">
      <alignment horizontal="center" vertical="center"/>
    </xf>
    <xf borderId="27" fillId="2" fontId="35" numFmtId="0" xfId="0" applyAlignment="1" applyBorder="1" applyFont="1">
      <alignment horizontal="left" shrinkToFit="0" vertical="center" wrapText="1"/>
    </xf>
    <xf borderId="24" fillId="2" fontId="37" numFmtId="0" xfId="0" applyAlignment="1" applyBorder="1" applyFont="1">
      <alignment readingOrder="0" vertical="center"/>
    </xf>
    <xf borderId="24" fillId="2" fontId="10" numFmtId="0" xfId="0" applyAlignment="1" applyBorder="1" applyFont="1">
      <alignment vertical="center"/>
    </xf>
    <xf borderId="24" fillId="2" fontId="38" numFmtId="0" xfId="0" applyAlignment="1" applyBorder="1" applyFont="1">
      <alignment readingOrder="0" vertical="center"/>
    </xf>
    <xf borderId="27" fillId="2" fontId="35" numFmtId="0" xfId="0" applyAlignment="1" applyBorder="1" applyFont="1">
      <alignment readingOrder="0" vertical="center"/>
    </xf>
    <xf borderId="24" fillId="2" fontId="35" numFmtId="0" xfId="0" applyAlignment="1" applyBorder="1" applyFont="1">
      <alignment vertical="center"/>
    </xf>
    <xf borderId="0" fillId="2" fontId="35" numFmtId="0" xfId="0" applyAlignment="1" applyBorder="1" applyFont="1">
      <alignment vertical="center"/>
    </xf>
    <xf borderId="0" fillId="7" fontId="39" numFmtId="0" xfId="0" applyAlignment="1" applyBorder="1" applyFill="1" applyFont="1">
      <alignment vertical="center"/>
    </xf>
    <xf borderId="0" fillId="7" fontId="18" numFmtId="0" xfId="0" applyAlignment="1" applyBorder="1" applyFont="1">
      <alignment vertical="center"/>
    </xf>
    <xf borderId="0" fillId="8" fontId="40" numFmtId="0" xfId="0" applyAlignment="1" applyBorder="1" applyFill="1" applyFont="1">
      <alignment vertical="center"/>
    </xf>
    <xf borderId="0" fillId="7" fontId="9" numFmtId="0" xfId="0" applyAlignment="1" applyBorder="1" applyFont="1">
      <alignment vertical="center"/>
    </xf>
    <xf borderId="0" fillId="2" fontId="19" numFmtId="0" xfId="0" applyAlignment="1" applyBorder="1" applyFont="1">
      <alignment horizontal="center" vertical="center"/>
    </xf>
    <xf borderId="8" fillId="0" fontId="18" numFmtId="0" xfId="0" applyAlignment="1" applyFont="1">
      <alignment vertical="center"/>
    </xf>
    <xf borderId="0" fillId="2" fontId="18" numFmtId="0" xfId="0" applyAlignment="1" applyBorder="1" applyFont="1">
      <alignment horizontal="center" vertical="center"/>
    </xf>
    <xf borderId="0" fillId="2" fontId="41" numFmtId="0" xfId="0" applyAlignment="1" applyBorder="1" applyFont="1">
      <alignment horizontal="left" vertical="center"/>
    </xf>
    <xf borderId="0" fillId="2" fontId="42" numFmtId="0" xfId="0" applyAlignment="1" applyBorder="1" applyFont="1">
      <alignment vertical="center"/>
    </xf>
    <xf borderId="0" fillId="2" fontId="3" numFmtId="0" xfId="0" applyAlignment="1" applyBorder="1" applyFont="1">
      <alignment horizontal="center" vertical="center"/>
    </xf>
    <xf borderId="0" fillId="3" fontId="9" numFmtId="0" xfId="0" applyAlignment="1" applyBorder="1" applyFont="1">
      <alignment vertical="center"/>
    </xf>
    <xf borderId="0" fillId="3" fontId="9" numFmtId="0" xfId="0" applyAlignment="1" applyBorder="1" applyFont="1">
      <alignment horizontal="center" vertical="center"/>
    </xf>
    <xf borderId="0" fillId="9" fontId="18" numFmtId="0" xfId="0" applyAlignment="1" applyBorder="1" applyFill="1" applyFont="1">
      <alignment vertical="center"/>
    </xf>
    <xf borderId="0" fillId="9" fontId="18" numFmtId="0" xfId="0" applyAlignment="1" applyBorder="1" applyFont="1">
      <alignment horizontal="center" vertical="center"/>
    </xf>
    <xf borderId="0" fillId="2" fontId="28" numFmtId="0" xfId="0" applyAlignment="1" applyBorder="1" applyFont="1">
      <alignment horizontal="left" vertical="center"/>
    </xf>
    <xf borderId="12" fillId="2" fontId="43" numFmtId="0" xfId="0" applyAlignment="1" applyBorder="1" applyFont="1">
      <alignment horizontal="left" shrinkToFit="0" vertical="center" wrapText="1"/>
    </xf>
    <xf borderId="28" fillId="10" fontId="29" numFmtId="0" xfId="0" applyAlignment="1" applyBorder="1" applyFill="1" applyFont="1">
      <alignment horizontal="center" vertical="center"/>
    </xf>
    <xf borderId="29" fillId="0" fontId="12" numFmtId="0" xfId="0" applyBorder="1" applyFont="1"/>
    <xf borderId="30" fillId="10" fontId="29" numFmtId="0" xfId="0" applyAlignment="1" applyBorder="1" applyFont="1">
      <alignment horizontal="center" vertical="center"/>
    </xf>
    <xf borderId="31" fillId="10" fontId="29" numFmtId="0" xfId="0" applyAlignment="1" applyBorder="1" applyFont="1">
      <alignment horizontal="center" shrinkToFit="0" vertical="center" wrapText="1"/>
    </xf>
    <xf borderId="32" fillId="10" fontId="29" numFmtId="0" xfId="0" applyAlignment="1" applyBorder="1" applyFont="1">
      <alignment horizontal="center" vertical="center"/>
    </xf>
    <xf borderId="0" fillId="2" fontId="3" numFmtId="0" xfId="0" applyAlignment="1" applyBorder="1" applyFont="1">
      <alignment vertical="top"/>
    </xf>
    <xf borderId="33" fillId="11" fontId="29" numFmtId="0" xfId="0" applyAlignment="1" applyBorder="1" applyFill="1" applyFont="1">
      <alignment horizontal="center" vertical="center"/>
    </xf>
    <xf borderId="34" fillId="11" fontId="29" numFmtId="0" xfId="0" applyAlignment="1" applyBorder="1" applyFont="1">
      <alignment vertical="center"/>
    </xf>
    <xf borderId="33" fillId="11" fontId="29" numFmtId="0" xfId="0" applyAlignment="1" applyBorder="1" applyFont="1">
      <alignment horizontal="left" vertical="center"/>
    </xf>
    <xf borderId="35" fillId="11" fontId="29" numFmtId="0" xfId="0" applyAlignment="1" applyBorder="1" applyFont="1">
      <alignment horizontal="center" vertical="center"/>
    </xf>
    <xf borderId="34" fillId="11" fontId="18" numFmtId="165" xfId="0" applyAlignment="1" applyBorder="1" applyFont="1" applyNumberFormat="1">
      <alignment horizontal="center" vertical="center"/>
    </xf>
    <xf borderId="33" fillId="11" fontId="29" numFmtId="0" xfId="0" applyAlignment="1" applyBorder="1" applyFont="1">
      <alignment vertical="center"/>
    </xf>
    <xf borderId="35" fillId="12" fontId="44" numFmtId="0" xfId="0" applyAlignment="1" applyBorder="1" applyFill="1" applyFont="1">
      <alignment horizontal="center" vertical="center"/>
    </xf>
    <xf borderId="0" fillId="2" fontId="44" numFmtId="0" xfId="0" applyAlignment="1" applyBorder="1" applyFont="1">
      <alignment vertical="center"/>
    </xf>
    <xf borderId="35" fillId="13" fontId="44" numFmtId="0" xfId="0" applyAlignment="1" applyBorder="1" applyFill="1" applyFont="1">
      <alignment horizontal="center" vertical="center"/>
    </xf>
    <xf borderId="36" fillId="11" fontId="29" numFmtId="0" xfId="0" applyAlignment="1" applyBorder="1" applyFont="1">
      <alignment horizontal="center" vertical="center"/>
    </xf>
    <xf borderId="37" fillId="11" fontId="29" numFmtId="0" xfId="0" applyAlignment="1" applyBorder="1" applyFont="1">
      <alignment vertical="center"/>
    </xf>
    <xf borderId="38" fillId="11" fontId="29" numFmtId="0" xfId="0" applyAlignment="1" applyBorder="1" applyFont="1">
      <alignment vertical="center"/>
    </xf>
    <xf borderId="39" fillId="11" fontId="29" numFmtId="0" xfId="0" applyAlignment="1" applyBorder="1" applyFont="1">
      <alignment horizontal="center" vertical="center"/>
    </xf>
    <xf borderId="35" fillId="14" fontId="44" numFmtId="0" xfId="0" applyAlignment="1" applyBorder="1" applyFill="1" applyFont="1">
      <alignment horizontal="center" vertical="center"/>
    </xf>
    <xf borderId="40" fillId="11" fontId="29" numFmtId="0" xfId="0" applyAlignment="1" applyBorder="1" applyFont="1">
      <alignment horizontal="center" vertical="center"/>
    </xf>
    <xf borderId="37" fillId="11" fontId="29" numFmtId="165" xfId="0" applyAlignment="1" applyBorder="1" applyFont="1" applyNumberFormat="1">
      <alignment horizontal="center" vertical="center"/>
    </xf>
    <xf borderId="0" fillId="2" fontId="29" numFmtId="0" xfId="0" applyAlignment="1" applyBorder="1" applyFont="1">
      <alignment horizontal="center" vertical="center"/>
    </xf>
    <xf borderId="0" fillId="2" fontId="29" numFmtId="165" xfId="0" applyAlignment="1" applyBorder="1" applyFont="1" applyNumberFormat="1">
      <alignment horizontal="center" vertical="center"/>
    </xf>
    <xf borderId="35" fillId="15" fontId="11" numFmtId="0" xfId="0" applyAlignment="1" applyBorder="1" applyFill="1" applyFont="1">
      <alignment horizontal="center" shrinkToFit="0" vertical="center" wrapText="1"/>
    </xf>
    <xf borderId="35" fillId="16" fontId="45" numFmtId="0" xfId="0" applyAlignment="1" applyBorder="1" applyFill="1" applyFont="1">
      <alignment horizontal="center" vertical="center"/>
    </xf>
    <xf borderId="35" fillId="16" fontId="11" numFmtId="0" xfId="0" applyAlignment="1" applyBorder="1" applyFont="1">
      <alignment horizontal="center" shrinkToFit="0" vertical="center" wrapText="1"/>
    </xf>
    <xf borderId="35" fillId="16" fontId="44" numFmtId="0" xfId="0" applyAlignment="1" applyBorder="1" applyFont="1">
      <alignment horizontal="center" vertical="center"/>
    </xf>
    <xf borderId="41" fillId="2" fontId="29" numFmtId="0" xfId="0" applyAlignment="1" applyBorder="1" applyFont="1">
      <alignment horizontal="center" shrinkToFit="0" vertical="center" wrapText="1"/>
    </xf>
    <xf borderId="42" fillId="0" fontId="12" numFmtId="0" xfId="0" applyBorder="1" applyFont="1"/>
    <xf borderId="43" fillId="0" fontId="12" numFmtId="0" xfId="0" applyBorder="1" applyFont="1"/>
    <xf borderId="35" fillId="11" fontId="18" numFmtId="0" xfId="0" applyAlignment="1" applyBorder="1" applyFont="1">
      <alignment horizontal="center" vertical="center"/>
    </xf>
    <xf borderId="35" fillId="2" fontId="18" numFmtId="0" xfId="0" applyAlignment="1" applyBorder="1" applyFont="1">
      <alignment horizontal="center" vertical="center"/>
    </xf>
    <xf borderId="44" fillId="0" fontId="12" numFmtId="0" xfId="0" applyBorder="1" applyFont="1"/>
    <xf borderId="45" fillId="0" fontId="12" numFmtId="0" xfId="0" applyBorder="1" applyFont="1"/>
    <xf borderId="0" fillId="2" fontId="44" numFmtId="0" xfId="0" applyAlignment="1" applyBorder="1" applyFont="1">
      <alignment horizontal="center" vertical="center"/>
    </xf>
    <xf borderId="46" fillId="0" fontId="12" numFmtId="0" xfId="0" applyBorder="1" applyFont="1"/>
    <xf borderId="47" fillId="0" fontId="12" numFmtId="0" xfId="0" applyBorder="1" applyFont="1"/>
    <xf borderId="48" fillId="0" fontId="12" numFmtId="0" xfId="0" applyBorder="1" applyFont="1"/>
    <xf borderId="35" fillId="11" fontId="18" numFmtId="0" xfId="0" applyBorder="1" applyFont="1"/>
    <xf borderId="35" fillId="11" fontId="46" numFmtId="0" xfId="0" applyBorder="1" applyFont="1"/>
    <xf borderId="35" fillId="2" fontId="18" numFmtId="166" xfId="0" applyAlignment="1" applyBorder="1" applyFont="1" applyNumberFormat="1">
      <alignment horizontal="center" vertical="center"/>
    </xf>
    <xf borderId="35" fillId="17" fontId="44" numFmtId="0" xfId="0" applyAlignment="1" applyBorder="1" applyFill="1" applyFont="1">
      <alignment horizontal="center" vertical="center"/>
    </xf>
    <xf borderId="35" fillId="18" fontId="44" numFmtId="0" xfId="0" applyAlignment="1" applyBorder="1" applyFill="1" applyFont="1">
      <alignment horizontal="center" vertical="center"/>
    </xf>
    <xf borderId="35" fillId="19" fontId="44" numFmtId="0" xfId="0" applyAlignment="1" applyBorder="1" applyFill="1" applyFont="1">
      <alignment horizontal="center" vertical="center"/>
    </xf>
    <xf borderId="35" fillId="11" fontId="3" numFmtId="0" xfId="0" applyAlignment="1" applyBorder="1" applyFont="1">
      <alignment horizontal="center" vertical="center"/>
    </xf>
    <xf borderId="0" fillId="2" fontId="47" numFmtId="0" xfId="0" applyAlignment="1" applyBorder="1" applyFont="1">
      <alignment vertical="center"/>
    </xf>
    <xf borderId="0" fillId="12" fontId="18" numFmtId="0" xfId="0" applyAlignment="1" applyBorder="1" applyFont="1">
      <alignment horizontal="center" vertical="center"/>
    </xf>
    <xf borderId="0" fillId="12" fontId="18" numFmtId="0" xfId="0" applyBorder="1" applyFont="1"/>
    <xf borderId="0" fillId="12" fontId="11" numFmtId="0" xfId="0" applyAlignment="1" applyBorder="1" applyFont="1">
      <alignment horizontal="center" shrinkToFit="0" vertical="center" wrapText="1"/>
    </xf>
    <xf borderId="0" fillId="12" fontId="45" numFmtId="0" xfId="0" applyAlignment="1" applyBorder="1" applyFont="1">
      <alignment horizontal="center" vertical="center"/>
    </xf>
    <xf borderId="0" fillId="12" fontId="44" numFmtId="0" xfId="0" applyAlignment="1" applyBorder="1" applyFont="1">
      <alignment horizontal="center" vertical="center"/>
    </xf>
    <xf borderId="0" fillId="2" fontId="48" numFmtId="0" xfId="0" applyAlignment="1" applyBorder="1" applyFont="1">
      <alignment horizontal="center" vertical="center"/>
    </xf>
    <xf borderId="35" fillId="11" fontId="18" numFmtId="0" xfId="0" applyAlignment="1" applyBorder="1" applyFont="1">
      <alignment horizontal="center" shrinkToFit="0" vertical="center" wrapText="1"/>
    </xf>
    <xf borderId="35" fillId="11" fontId="18" numFmtId="0" xfId="0" applyAlignment="1" applyBorder="1" applyFont="1">
      <alignment horizontal="left" shrinkToFit="0" vertical="center" wrapText="1"/>
    </xf>
    <xf borderId="35" fillId="11" fontId="49" numFmtId="0" xfId="0" applyAlignment="1" applyBorder="1" applyFont="1">
      <alignment horizontal="left" shrinkToFit="0" vertical="center" wrapText="1"/>
    </xf>
    <xf borderId="0" fillId="12" fontId="18" numFmtId="0" xfId="0" applyAlignment="1" applyBorder="1" applyFont="1">
      <alignment horizontal="center" shrinkToFit="0" vertical="center" wrapText="1"/>
    </xf>
    <xf borderId="0" fillId="12" fontId="18" numFmtId="0" xfId="0" applyAlignment="1" applyBorder="1" applyFont="1">
      <alignment horizontal="left" shrinkToFit="0" vertical="center" wrapText="1"/>
    </xf>
    <xf borderId="0" fillId="2" fontId="42" numFmtId="166" xfId="0" applyAlignment="1" applyBorder="1" applyFont="1" applyNumberFormat="1">
      <alignment vertical="center"/>
    </xf>
    <xf borderId="0" fillId="2" fontId="18" numFmtId="166" xfId="0" applyAlignment="1" applyBorder="1" applyFont="1" applyNumberFormat="1">
      <alignment vertical="center"/>
    </xf>
    <xf borderId="0" fillId="3" fontId="9" numFmtId="166" xfId="0" applyAlignment="1" applyBorder="1" applyFont="1" applyNumberFormat="1">
      <alignment vertical="center"/>
    </xf>
    <xf borderId="0" fillId="20" fontId="18" numFmtId="0" xfId="0" applyAlignment="1" applyBorder="1" applyFill="1" applyFont="1">
      <alignment vertical="center"/>
    </xf>
    <xf borderId="0" fillId="20" fontId="18" numFmtId="166" xfId="0" applyAlignment="1" applyBorder="1" applyFont="1" applyNumberFormat="1">
      <alignment vertical="center"/>
    </xf>
    <xf borderId="0" fillId="20" fontId="18" numFmtId="0" xfId="0" applyAlignment="1" applyBorder="1" applyFont="1">
      <alignment horizontal="center" vertical="center"/>
    </xf>
    <xf borderId="0" fillId="2" fontId="3" numFmtId="166" xfId="0" applyAlignment="1" applyBorder="1" applyFont="1" applyNumberFormat="1">
      <alignment vertical="center"/>
    </xf>
    <xf borderId="0" fillId="2" fontId="3" numFmtId="166" xfId="0" applyAlignment="1" applyBorder="1" applyFont="1" applyNumberFormat="1">
      <alignment horizontal="center" vertical="center"/>
    </xf>
    <xf borderId="35" fillId="16" fontId="44" numFmtId="166" xfId="0" applyAlignment="1" applyBorder="1" applyFont="1" applyNumberFormat="1">
      <alignment horizontal="center" vertical="center"/>
    </xf>
    <xf borderId="35" fillId="11" fontId="50" numFmtId="0" xfId="0" applyAlignment="1" applyBorder="1" applyFont="1">
      <alignment vertical="center"/>
    </xf>
    <xf borderId="35" fillId="11" fontId="51" numFmtId="0" xfId="0" applyAlignment="1" applyBorder="1" applyFont="1">
      <alignment vertical="center"/>
    </xf>
    <xf borderId="0" fillId="12" fontId="52" numFmtId="0" xfId="0" applyAlignment="1" applyBorder="1" applyFont="1">
      <alignment horizontal="center" vertical="center"/>
    </xf>
    <xf borderId="0" fillId="12" fontId="47" numFmtId="0" xfId="0" applyAlignment="1" applyBorder="1" applyFont="1">
      <alignment horizontal="center" vertical="center"/>
    </xf>
    <xf borderId="0" fillId="2" fontId="50" numFmtId="0" xfId="0" applyAlignment="1" applyBorder="1" applyFont="1">
      <alignment vertical="center"/>
    </xf>
    <xf borderId="0" fillId="2" fontId="18" numFmtId="166" xfId="0" applyAlignment="1" applyBorder="1" applyFont="1" applyNumberFormat="1">
      <alignment horizontal="center" vertical="center"/>
    </xf>
    <xf borderId="0" fillId="12" fontId="44" numFmtId="166" xfId="0" applyAlignment="1" applyBorder="1" applyFont="1" applyNumberFormat="1">
      <alignment horizontal="center" vertical="center"/>
    </xf>
    <xf borderId="0" fillId="12" fontId="18" numFmtId="166" xfId="0" applyAlignment="1" applyBorder="1" applyFont="1" applyNumberFormat="1">
      <alignment horizontal="center" vertical="center"/>
    </xf>
    <xf borderId="0" fillId="2" fontId="52" numFmtId="0" xfId="0" applyAlignment="1" applyBorder="1" applyFont="1">
      <alignment horizontal="center" vertical="center"/>
    </xf>
    <xf borderId="0" fillId="2" fontId="47" numFmtId="0" xfId="0" applyAlignment="1" applyBorder="1" applyFont="1">
      <alignment horizontal="center" vertical="center"/>
    </xf>
    <xf borderId="0" fillId="12" fontId="50" numFmtId="0" xfId="0" applyAlignment="1" applyBorder="1" applyFont="1">
      <alignment vertical="center"/>
    </xf>
    <xf borderId="35" fillId="16" fontId="53" numFmtId="0" xfId="0" applyAlignment="1" applyBorder="1" applyFont="1">
      <alignment horizontal="center" shrinkToFit="0" vertical="center" wrapText="1"/>
    </xf>
    <xf borderId="35" fillId="2" fontId="50" numFmtId="0" xfId="0" applyAlignment="1" applyBorder="1" applyFont="1">
      <alignment vertical="center"/>
    </xf>
    <xf borderId="0" fillId="21" fontId="18" numFmtId="0" xfId="0" applyAlignment="1" applyBorder="1" applyFill="1" applyFont="1">
      <alignment vertical="center"/>
    </xf>
    <xf borderId="0" fillId="21" fontId="18" numFmtId="166" xfId="0" applyAlignment="1" applyBorder="1" applyFont="1" applyNumberFormat="1">
      <alignment vertical="center"/>
    </xf>
    <xf borderId="0" fillId="21" fontId="18" numFmtId="0" xfId="0" applyAlignment="1" applyBorder="1" applyFont="1">
      <alignment horizontal="center" vertical="center"/>
    </xf>
    <xf borderId="0" fillId="12" fontId="29" numFmtId="0" xfId="0" applyAlignment="1" applyBorder="1" applyFont="1">
      <alignment horizontal="center" vertical="center"/>
    </xf>
    <xf borderId="0" fillId="12" fontId="29" numFmtId="165" xfId="0" applyAlignment="1" applyBorder="1" applyFont="1" applyNumberFormat="1">
      <alignment horizontal="center" vertical="center"/>
    </xf>
    <xf borderId="0" fillId="12" fontId="18" numFmtId="0" xfId="0" applyAlignment="1" applyBorder="1" applyFont="1">
      <alignment vertical="center"/>
    </xf>
    <xf borderId="0" fillId="12" fontId="47" numFmtId="0" xfId="0" applyAlignment="1" applyBorder="1" applyFont="1">
      <alignment vertical="center"/>
    </xf>
    <xf borderId="0" fillId="22" fontId="18" numFmtId="0" xfId="0" applyAlignment="1" applyBorder="1" applyFill="1" applyFont="1">
      <alignment vertical="center"/>
    </xf>
    <xf borderId="0" fillId="22" fontId="18" numFmtId="166" xfId="0" applyAlignment="1" applyBorder="1" applyFont="1" applyNumberFormat="1">
      <alignment vertical="center"/>
    </xf>
    <xf borderId="0" fillId="22" fontId="18" numFmtId="0" xfId="0" applyAlignment="1" applyBorder="1" applyFont="1">
      <alignment horizontal="center" vertical="center"/>
    </xf>
    <xf borderId="0" fillId="2" fontId="44" numFmtId="166" xfId="0" applyAlignment="1" applyBorder="1" applyFont="1" applyNumberFormat="1">
      <alignment horizontal="center" vertical="center"/>
    </xf>
    <xf borderId="8" fillId="0" fontId="3" numFmtId="0" xfId="0" applyAlignment="1" applyFont="1">
      <alignment vertical="center"/>
    </xf>
    <xf borderId="0" fillId="12" fontId="54" numFmtId="0" xfId="0" applyAlignment="1" applyBorder="1" applyFont="1">
      <alignment vertical="center"/>
    </xf>
    <xf borderId="0" fillId="23" fontId="18" numFmtId="0" xfId="0" applyAlignment="1" applyBorder="1" applyFill="1" applyFont="1">
      <alignment vertical="center"/>
    </xf>
    <xf borderId="0" fillId="23" fontId="18" numFmtId="166" xfId="0" applyAlignment="1" applyBorder="1" applyFont="1" applyNumberFormat="1">
      <alignment vertical="center"/>
    </xf>
    <xf borderId="0" fillId="23" fontId="18" numFmtId="0" xfId="0" applyAlignment="1" applyBorder="1" applyFont="1">
      <alignment horizontal="center" vertical="center"/>
    </xf>
    <xf borderId="12" fillId="2" fontId="28" numFmtId="0" xfId="0" applyAlignment="1" applyBorder="1" applyFont="1">
      <alignment horizontal="left" shrinkToFit="0" vertical="center" wrapText="1"/>
    </xf>
    <xf borderId="0" fillId="13" fontId="44" numFmtId="0" xfId="0" applyAlignment="1" applyBorder="1" applyFont="1">
      <alignment horizontal="center" vertical="center"/>
    </xf>
    <xf borderId="0" fillId="14" fontId="44" numFmtId="0" xfId="0" applyAlignment="1" applyBorder="1" applyFont="1">
      <alignment horizontal="center" vertical="center"/>
    </xf>
    <xf borderId="0" fillId="24" fontId="18" numFmtId="0" xfId="0" applyAlignment="1" applyBorder="1" applyFill="1" applyFont="1">
      <alignment vertical="center"/>
    </xf>
    <xf borderId="0" fillId="24" fontId="18" numFmtId="166" xfId="0" applyAlignment="1" applyBorder="1" applyFont="1" applyNumberFormat="1">
      <alignment vertical="center"/>
    </xf>
    <xf borderId="0" fillId="24" fontId="18" numFmtId="0" xfId="0" applyAlignment="1" applyBorder="1" applyFont="1">
      <alignment horizontal="center" vertical="center"/>
    </xf>
    <xf borderId="0" fillId="2" fontId="43" numFmtId="0" xfId="0" applyAlignment="1" applyBorder="1" applyFont="1">
      <alignment shrinkToFit="0" vertical="center" wrapText="1"/>
    </xf>
    <xf borderId="0" fillId="2" fontId="43" numFmtId="166" xfId="0" applyAlignment="1" applyBorder="1" applyFont="1" applyNumberFormat="1">
      <alignment shrinkToFit="0" vertical="center" wrapText="1"/>
    </xf>
    <xf borderId="0" fillId="25" fontId="18" numFmtId="0" xfId="0" applyAlignment="1" applyBorder="1" applyFill="1" applyFont="1">
      <alignment vertical="center"/>
    </xf>
    <xf borderId="0" fillId="25" fontId="18" numFmtId="166" xfId="0" applyAlignment="1" applyBorder="1" applyFont="1" applyNumberFormat="1">
      <alignment vertical="center"/>
    </xf>
    <xf borderId="0" fillId="25" fontId="18" numFmtId="0" xfId="0" applyAlignment="1" applyBorder="1" applyFont="1">
      <alignment horizontal="center" vertical="center"/>
    </xf>
    <xf borderId="0" fillId="2" fontId="1" numFmtId="0" xfId="0" applyAlignment="1" applyBorder="1" applyFont="1">
      <alignment horizontal="center" vertical="center"/>
    </xf>
    <xf borderId="0" fillId="2" fontId="55" numFmtId="0" xfId="0" applyAlignment="1" applyBorder="1" applyFont="1">
      <alignment vertical="center"/>
    </xf>
    <xf borderId="0" fillId="2" fontId="9" numFmtId="0" xfId="0" applyAlignment="1" applyBorder="1" applyFont="1">
      <alignment horizontal="center" vertical="center"/>
    </xf>
    <xf borderId="12" fillId="26" fontId="20" numFmtId="0" xfId="0" applyAlignment="1" applyBorder="1" applyFill="1" applyFont="1">
      <alignment horizontal="center" vertical="center"/>
    </xf>
    <xf borderId="28" fillId="9" fontId="56" numFmtId="0" xfId="0" applyAlignment="1" applyBorder="1" applyFont="1">
      <alignment horizontal="center" vertical="center"/>
    </xf>
    <xf borderId="49" fillId="0" fontId="12" numFmtId="0" xfId="0" applyBorder="1" applyFont="1"/>
    <xf borderId="31" fillId="10" fontId="29" numFmtId="0" xfId="0" applyAlignment="1" applyBorder="1" applyFont="1">
      <alignment horizontal="center" vertical="center"/>
    </xf>
    <xf borderId="0" fillId="2" fontId="57" numFmtId="0" xfId="0" applyAlignment="1" applyBorder="1" applyFont="1">
      <alignment shrinkToFit="0" vertical="center" wrapText="1"/>
    </xf>
    <xf borderId="30" fillId="27" fontId="29" numFmtId="0" xfId="0" applyAlignment="1" applyBorder="1" applyFill="1" applyFont="1">
      <alignment horizontal="center" vertical="center"/>
    </xf>
    <xf borderId="31" fillId="27" fontId="29" numFmtId="0" xfId="0" applyAlignment="1" applyBorder="1" applyFont="1">
      <alignment horizontal="center" shrinkToFit="0" vertical="center" wrapText="1"/>
    </xf>
    <xf borderId="32" fillId="27" fontId="29" numFmtId="0" xfId="0" applyAlignment="1" applyBorder="1" applyFont="1">
      <alignment horizontal="center" vertical="center"/>
    </xf>
    <xf borderId="50" fillId="28" fontId="29" numFmtId="0" xfId="0" applyAlignment="1" applyBorder="1" applyFill="1" applyFont="1">
      <alignment horizontal="center" vertical="center"/>
    </xf>
    <xf borderId="34" fillId="11" fontId="18" numFmtId="0" xfId="0" applyAlignment="1" applyBorder="1" applyFont="1">
      <alignment horizontal="center" vertical="center"/>
    </xf>
    <xf borderId="0" fillId="2" fontId="54" numFmtId="0" xfId="0" applyAlignment="1" applyBorder="1" applyFont="1">
      <alignment horizontal="center" vertical="center"/>
    </xf>
    <xf borderId="33" fillId="11" fontId="18" numFmtId="0" xfId="0" applyAlignment="1" applyBorder="1" applyFont="1">
      <alignment vertical="center"/>
    </xf>
    <xf borderId="51" fillId="2" fontId="18" numFmtId="0" xfId="0" applyAlignment="1" applyBorder="1" applyFont="1">
      <alignment horizontal="center" vertical="center"/>
    </xf>
    <xf borderId="52" fillId="29" fontId="29" numFmtId="0" xfId="0" applyAlignment="1" applyBorder="1" applyFill="1" applyFont="1">
      <alignment horizontal="center" vertical="center"/>
    </xf>
    <xf borderId="39" fillId="11" fontId="18" numFmtId="0" xfId="0" applyAlignment="1" applyBorder="1" applyFont="1">
      <alignment horizontal="center" vertical="center"/>
    </xf>
    <xf borderId="53" fillId="11" fontId="18" numFmtId="0" xfId="0" applyAlignment="1" applyBorder="1" applyFont="1">
      <alignment horizontal="center" vertical="center"/>
    </xf>
    <xf borderId="54" fillId="30" fontId="57" numFmtId="0" xfId="0" applyAlignment="1" applyBorder="1" applyFill="1" applyFont="1">
      <alignment horizontal="center" vertical="center"/>
    </xf>
    <xf borderId="55" fillId="0" fontId="12" numFmtId="0" xfId="0" applyBorder="1" applyFont="1"/>
    <xf borderId="39" fillId="11" fontId="50" numFmtId="0" xfId="0" applyAlignment="1" applyBorder="1" applyFont="1">
      <alignment horizontal="center" vertical="center"/>
    </xf>
    <xf borderId="56" fillId="11" fontId="50" numFmtId="0" xfId="0" applyAlignment="1" applyBorder="1" applyFont="1">
      <alignment horizontal="center" vertical="center"/>
    </xf>
    <xf borderId="57" fillId="2" fontId="18" numFmtId="0" xfId="0" applyAlignment="1" applyBorder="1" applyFont="1">
      <alignment vertical="center"/>
    </xf>
    <xf borderId="38" fillId="11" fontId="18" numFmtId="0" xfId="0" applyAlignment="1" applyBorder="1" applyFont="1">
      <alignment vertical="center"/>
    </xf>
    <xf borderId="58" fillId="2" fontId="18" numFmtId="0" xfId="0" applyAlignment="1" applyBorder="1" applyFont="1">
      <alignment horizontal="center" vertical="center"/>
    </xf>
    <xf borderId="59" fillId="0" fontId="12" numFmtId="0" xfId="0" applyBorder="1" applyFont="1"/>
    <xf borderId="60" fillId="0" fontId="57" numFmtId="0" xfId="0" applyAlignment="1" applyBorder="1" applyFont="1">
      <alignment horizontal="center" vertical="center"/>
    </xf>
    <xf borderId="36" fillId="11" fontId="18" numFmtId="0" xfId="0" applyAlignment="1" applyBorder="1" applyFont="1">
      <alignment vertical="center"/>
    </xf>
    <xf borderId="61" fillId="9" fontId="58" numFmtId="0" xfId="0" applyAlignment="1" applyBorder="1" applyFont="1">
      <alignment horizontal="center" vertical="center"/>
    </xf>
    <xf borderId="62" fillId="2" fontId="21" numFmtId="0" xfId="0" applyAlignment="1" applyBorder="1" applyFont="1">
      <alignment horizontal="center" vertical="center"/>
    </xf>
    <xf borderId="63" fillId="0" fontId="12" numFmtId="0" xfId="0" applyBorder="1" applyFont="1"/>
    <xf borderId="64" fillId="0" fontId="12" numFmtId="0" xfId="0" applyBorder="1" applyFont="1"/>
    <xf borderId="65" fillId="11" fontId="59" numFmtId="4" xfId="0" applyAlignment="1" applyBorder="1" applyFont="1" applyNumberFormat="1">
      <alignment horizontal="center" vertical="center"/>
    </xf>
    <xf borderId="66" fillId="11" fontId="60" numFmtId="2" xfId="0" applyAlignment="1" applyBorder="1" applyFont="1" applyNumberFormat="1">
      <alignment horizontal="center" vertical="center"/>
    </xf>
    <xf borderId="67" fillId="0" fontId="12" numFmtId="0" xfId="0" applyBorder="1" applyFont="1"/>
    <xf borderId="68" fillId="0" fontId="12" numFmtId="0" xfId="0" applyBorder="1" applyFont="1"/>
    <xf borderId="66" fillId="31" fontId="60" numFmtId="2" xfId="0" applyAlignment="1" applyBorder="1" applyFill="1" applyFont="1" applyNumberFormat="1">
      <alignment horizontal="center" vertical="center"/>
    </xf>
    <xf borderId="0" fillId="2" fontId="59" numFmtId="4" xfId="0" applyAlignment="1" applyBorder="1" applyFont="1" applyNumberFormat="1">
      <alignment horizontal="center" vertical="center"/>
    </xf>
    <xf borderId="5" fillId="16" fontId="45" numFmtId="0" xfId="0" applyAlignment="1" applyBorder="1" applyFont="1">
      <alignment horizontal="center" vertical="center"/>
    </xf>
    <xf borderId="69" fillId="0" fontId="12" numFmtId="0" xfId="0" applyBorder="1" applyFont="1"/>
    <xf borderId="5" fillId="2" fontId="29" numFmtId="0" xfId="0" applyAlignment="1" applyBorder="1" applyFont="1">
      <alignment horizontal="center" vertical="center"/>
    </xf>
    <xf borderId="35" fillId="2" fontId="29" numFmtId="0" xfId="0" applyAlignment="1" applyBorder="1" applyFont="1">
      <alignment horizontal="center" vertical="center"/>
    </xf>
    <xf borderId="35" fillId="0" fontId="29" numFmtId="0" xfId="0" applyAlignment="1" applyBorder="1" applyFont="1">
      <alignment horizontal="center" vertical="center"/>
    </xf>
    <xf borderId="70" fillId="11" fontId="50" numFmtId="0" xfId="0" applyAlignment="1" applyBorder="1" applyFont="1">
      <alignment vertical="center"/>
    </xf>
    <xf borderId="35" fillId="2" fontId="61" numFmtId="166" xfId="0" applyAlignment="1" applyBorder="1" applyFont="1" applyNumberFormat="1">
      <alignment horizontal="center" vertical="center"/>
    </xf>
    <xf borderId="0" fillId="2" fontId="62" numFmtId="0" xfId="0" applyAlignment="1" applyBorder="1" applyFont="1">
      <alignment horizontal="left" vertical="center"/>
    </xf>
    <xf borderId="0" fillId="2" fontId="62" numFmtId="0" xfId="0" applyAlignment="1" applyBorder="1" applyFont="1">
      <alignment horizontal="center" vertical="center"/>
    </xf>
    <xf borderId="0" fillId="2" fontId="18" numFmtId="0" xfId="0" applyAlignment="1" applyBorder="1" applyFont="1">
      <alignment horizontal="right" vertical="center"/>
    </xf>
    <xf borderId="35" fillId="32" fontId="56" numFmtId="0" xfId="0" applyAlignment="1" applyBorder="1" applyFill="1" applyFont="1">
      <alignment vertical="center"/>
    </xf>
    <xf borderId="35" fillId="32" fontId="63" numFmtId="0" xfId="0" applyAlignment="1" applyBorder="1" applyFont="1">
      <alignment horizontal="center" vertical="center"/>
    </xf>
    <xf borderId="71" fillId="29" fontId="45" numFmtId="0" xfId="0" applyAlignment="1" applyBorder="1" applyFont="1">
      <alignment horizontal="center" vertical="center"/>
    </xf>
    <xf borderId="72" fillId="0" fontId="12" numFmtId="0" xfId="0" applyBorder="1" applyFont="1"/>
    <xf borderId="73" fillId="0" fontId="12" numFmtId="0" xfId="0" applyBorder="1" applyFont="1"/>
    <xf borderId="0" fillId="3" fontId="18" numFmtId="0" xfId="0" applyAlignment="1" applyBorder="1" applyFont="1">
      <alignment horizontal="center" vertical="center"/>
    </xf>
    <xf quotePrefix="1" borderId="0" fillId="2" fontId="18" numFmtId="0" xfId="0" applyAlignment="1" applyBorder="1" applyFont="1">
      <alignment horizontal="center" vertical="center"/>
    </xf>
    <xf borderId="0" fillId="2" fontId="27" numFmtId="0" xfId="0" applyAlignment="1" applyBorder="1" applyFont="1">
      <alignment horizontal="left"/>
    </xf>
    <xf borderId="8" fillId="0" fontId="64" numFmtId="0" xfId="0" applyFont="1"/>
    <xf borderId="0" fillId="2" fontId="3" numFmtId="0" xfId="0" applyAlignment="1" applyBorder="1" applyFont="1">
      <alignment horizontal="center"/>
    </xf>
    <xf borderId="0" fillId="2" fontId="27" numFmtId="0" xfId="0" applyBorder="1" applyFont="1"/>
    <xf borderId="0" fillId="2" fontId="65" numFmtId="0" xfId="0" applyBorder="1" applyFont="1"/>
    <xf borderId="35" fillId="2" fontId="11" numFmtId="0" xfId="0" applyBorder="1" applyFont="1"/>
    <xf borderId="35" fillId="32" fontId="66" numFmtId="165" xfId="0" applyBorder="1" applyFont="1" applyNumberFormat="1"/>
    <xf borderId="0" fillId="2" fontId="18" numFmtId="165" xfId="0" applyBorder="1" applyFont="1" applyNumberFormat="1"/>
    <xf borderId="0" fillId="2" fontId="67" numFmtId="0" xfId="0" applyBorder="1" applyFont="1"/>
    <xf borderId="0" fillId="2" fontId="42" numFmtId="165" xfId="0" applyBorder="1" applyFont="1" applyNumberFormat="1"/>
    <xf borderId="0" fillId="2" fontId="42" numFmtId="0" xfId="0" applyBorder="1" applyFont="1"/>
    <xf borderId="0" fillId="2" fontId="29" numFmtId="0" xfId="0" applyBorder="1" applyFont="1"/>
    <xf borderId="12" fillId="16" fontId="29" numFmtId="0" xfId="0" applyAlignment="1" applyBorder="1" applyFont="1">
      <alignment horizontal="left" vertical="center"/>
    </xf>
    <xf borderId="12" fillId="33" fontId="57" numFmtId="0" xfId="0" applyAlignment="1" applyBorder="1" applyFill="1" applyFont="1">
      <alignment horizontal="left" vertical="center"/>
    </xf>
    <xf borderId="0" fillId="31" fontId="18" numFmtId="0" xfId="0" applyBorder="1" applyFont="1"/>
    <xf borderId="0" fillId="31" fontId="18" numFmtId="0" xfId="0" applyAlignment="1" applyBorder="1" applyFont="1">
      <alignment horizontal="center"/>
    </xf>
    <xf borderId="0" fillId="2" fontId="18" numFmtId="0" xfId="0" applyAlignment="1" applyBorder="1" applyFont="1">
      <alignment horizontal="center"/>
    </xf>
    <xf borderId="0" fillId="31" fontId="18" numFmtId="0" xfId="0" applyAlignment="1" applyBorder="1" applyFont="1">
      <alignment horizontal="center" vertical="center"/>
    </xf>
    <xf borderId="0" fillId="31" fontId="68" numFmtId="0" xfId="0" applyAlignment="1" applyBorder="1" applyFont="1">
      <alignment horizontal="center"/>
    </xf>
    <xf borderId="0" fillId="12" fontId="18" numFmtId="0" xfId="0" applyAlignment="1" applyBorder="1" applyFont="1">
      <alignment horizontal="center"/>
    </xf>
    <xf borderId="0" fillId="31" fontId="69" numFmtId="0" xfId="0" applyAlignment="1" applyBorder="1" applyFont="1">
      <alignment horizontal="center" vertical="center"/>
    </xf>
    <xf borderId="0" fillId="31" fontId="18" numFmtId="167" xfId="0" applyAlignment="1" applyBorder="1" applyFont="1" applyNumberFormat="1">
      <alignment horizontal="center" vertical="center"/>
    </xf>
    <xf borderId="0" fillId="31" fontId="18" numFmtId="166" xfId="0" applyBorder="1" applyFont="1" applyNumberFormat="1"/>
    <xf borderId="0" fillId="34" fontId="18" numFmtId="0" xfId="0" applyAlignment="1" applyBorder="1" applyFill="1" applyFont="1">
      <alignment horizontal="center" vertical="center"/>
    </xf>
    <xf borderId="0" fillId="31" fontId="18" numFmtId="164" xfId="0" applyAlignment="1" applyBorder="1" applyFont="1" applyNumberFormat="1">
      <alignment horizontal="center"/>
    </xf>
    <xf borderId="0" fillId="31" fontId="18" numFmtId="10" xfId="0" applyAlignment="1" applyBorder="1" applyFont="1" applyNumberFormat="1">
      <alignment horizontal="center" vertical="center"/>
    </xf>
    <xf borderId="0" fillId="31" fontId="18" numFmtId="4" xfId="0" applyBorder="1" applyFont="1" applyNumberFormat="1"/>
    <xf borderId="0" fillId="31" fontId="18" numFmtId="2" xfId="0" applyBorder="1" applyFont="1" applyNumberFormat="1"/>
  </cellXfs>
  <cellStyles count="1">
    <cellStyle xfId="0" name="Normal" builtinId="0"/>
  </cellStyles>
  <dxfs count="13">
    <dxf>
      <font>
        <b/>
        <sz val="10.0"/>
        <color rgb="FFFFFFFF"/>
        <name val="Arial Black"/>
      </font>
      <numFmt numFmtId="0" formatCode="[h]:mm:ss"/>
      <fill>
        <patternFill patternType="solid">
          <fgColor rgb="FF77BC65"/>
          <bgColor rgb="FF77BC65"/>
        </patternFill>
      </fill>
      <alignment shrinkToFit="0" vertical="center" wrapText="0"/>
      <border/>
    </dxf>
    <dxf>
      <font>
        <b/>
        <sz val="7.0"/>
        <color rgb="FFFFFFFF"/>
        <name val="Arial"/>
      </font>
      <fill>
        <patternFill patternType="solid">
          <fgColor rgb="FFCC0000"/>
          <bgColor rgb="FFCC0000"/>
        </patternFill>
      </fill>
      <border/>
    </dxf>
    <dxf>
      <font>
        <b/>
        <sz val="10.0"/>
        <color rgb="FF000000"/>
        <name val="Arial"/>
      </font>
      <fill>
        <patternFill patternType="solid">
          <fgColor rgb="FFB7E1CD"/>
          <bgColor rgb="FFB7E1CD"/>
        </patternFill>
      </fill>
      <border/>
    </dxf>
    <dxf>
      <font/>
      <fill>
        <patternFill patternType="solid">
          <fgColor rgb="FFD8D8D8"/>
          <bgColor rgb="FFD8D8D8"/>
        </patternFill>
      </fill>
      <border/>
    </dxf>
    <dxf>
      <font>
        <color rgb="FF000000"/>
        <name val="Arial"/>
      </font>
      <fill>
        <patternFill patternType="solid">
          <fgColor rgb="FFFFFFFF"/>
          <bgColor rgb="FFFFFFFF"/>
        </patternFill>
      </fill>
      <alignment horizontal="center" shrinkToFit="0" vertical="center" wrapText="0"/>
      <border/>
    </dxf>
    <dxf>
      <font>
        <b/>
        <sz val="10.0"/>
        <color rgb="FF006600"/>
        <name val="Arial"/>
      </font>
      <fill>
        <patternFill patternType="solid">
          <fgColor rgb="FFEDF9F4"/>
          <bgColor rgb="FFEDF9F4"/>
        </patternFill>
      </fill>
      <border/>
    </dxf>
    <dxf>
      <font>
        <b/>
        <sz val="10.0"/>
        <color rgb="FFCC0000"/>
        <name val="Arial"/>
      </font>
      <fill>
        <patternFill patternType="solid">
          <fgColor rgb="FFFDEAEC"/>
          <bgColor rgb="FFFDEAEC"/>
        </patternFill>
      </fill>
      <border/>
    </dxf>
    <dxf>
      <font>
        <b/>
        <sz val="10.0"/>
        <color rgb="FF000000"/>
        <name val="Arial"/>
      </font>
      <fill>
        <patternFill patternType="solid">
          <fgColor rgb="FFFFFFFF"/>
          <bgColor rgb="FFFFFFFF"/>
        </patternFill>
      </fill>
      <alignment horizontal="center" shrinkToFit="0" vertical="center" wrapText="0"/>
      <border/>
    </dxf>
    <dxf>
      <font>
        <sz val="10.0"/>
        <color rgb="FFFFFFFF"/>
        <name val="Arial"/>
      </font>
      <fill>
        <patternFill patternType="solid">
          <fgColor rgb="FF808080"/>
          <bgColor rgb="FF808080"/>
        </patternFill>
      </fill>
      <alignment horizontal="center" shrinkToFit="0" vertical="center" wrapText="0"/>
      <border/>
    </dxf>
    <dxf>
      <font>
        <b/>
        <sz val="10.0"/>
        <color rgb="FF006600"/>
        <name val="Arial"/>
      </font>
      <fill>
        <patternFill patternType="solid">
          <fgColor rgb="FFEDF9F4"/>
          <bgColor rgb="FFEDF9F4"/>
        </patternFill>
      </fill>
      <alignment horizontal="center" shrinkToFit="0" vertical="bottom" wrapText="0"/>
      <border/>
    </dxf>
    <dxf>
      <font>
        <b/>
        <sz val="8.0"/>
        <color rgb="FFCC0000"/>
        <name val="Arial"/>
      </font>
      <fill>
        <patternFill patternType="solid">
          <fgColor rgb="FFFDEAEC"/>
          <bgColor rgb="FFFDEAEC"/>
        </patternFill>
      </fill>
      <border/>
    </dxf>
    <dxf>
      <font/>
      <fill>
        <patternFill patternType="solid">
          <fgColor rgb="FF00B050"/>
          <bgColor rgb="FF00B050"/>
        </patternFill>
      </fill>
      <border/>
    </dxf>
    <dxf>
      <font/>
      <fill>
        <patternFill patternType="solid">
          <fgColor rgb="FFFF0000"/>
          <bgColor rgb="FFFF00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customschemas.google.com/relationships/workbookmetadata" Target="metadata"/><Relationship Id="rId18" Type="http://schemas.openxmlformats.org/officeDocument/2006/relationships/externalLink" Target="externalLinks/externalL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40" Type="http://schemas.openxmlformats.org/officeDocument/2006/relationships/hyperlink" Target="https://www.w3.org/TR/WCAG/#consistent-navigation" TargetMode="External"/><Relationship Id="rId20" Type="http://schemas.openxmlformats.org/officeDocument/2006/relationships/hyperlink" Target="https://www.w3.org/TR/WCAG/#no-keyboard-trap" TargetMode="External"/><Relationship Id="rId42" Type="http://schemas.openxmlformats.org/officeDocument/2006/relationships/hyperlink" Target="https://www.w3.org/TR/WCAG/#labels-or-instructions" TargetMode="External"/><Relationship Id="rId41" Type="http://schemas.openxmlformats.org/officeDocument/2006/relationships/hyperlink" Target="https://www.w3.org/TR/WCAG/#consistent-identification" TargetMode="External"/><Relationship Id="rId22" Type="http://schemas.openxmlformats.org/officeDocument/2006/relationships/hyperlink" Target="https://www.w3.org/TR/WCAG/#timing-adjustable" TargetMode="External"/><Relationship Id="rId44" Type="http://schemas.openxmlformats.org/officeDocument/2006/relationships/hyperlink" Target="https://www.w3.org/TR/WCAG/#error-prevention-legal-financial-data" TargetMode="External"/><Relationship Id="rId21" Type="http://schemas.openxmlformats.org/officeDocument/2006/relationships/hyperlink" Target="https://www.w3.org/TR/WCAG/#character-key-shortcuts" TargetMode="External"/><Relationship Id="rId43" Type="http://schemas.openxmlformats.org/officeDocument/2006/relationships/hyperlink" Target="https://www.w3.org/TR/WCAG/#error-suggestion" TargetMode="External"/><Relationship Id="rId24" Type="http://schemas.openxmlformats.org/officeDocument/2006/relationships/hyperlink" Target="https://www.w3.org/TR/WCAG/#three-flashes-or-below-threshold" TargetMode="External"/><Relationship Id="rId46" Type="http://schemas.openxmlformats.org/officeDocument/2006/relationships/hyperlink" Target="https://www.w3.org/TR/WCAG/#name-role-value" TargetMode="External"/><Relationship Id="rId23" Type="http://schemas.openxmlformats.org/officeDocument/2006/relationships/hyperlink" Target="https://www.w3.org/TR/WCAG/#pause-stop-hide" TargetMode="External"/><Relationship Id="rId45" Type="http://schemas.openxmlformats.org/officeDocument/2006/relationships/hyperlink" Target="https://www.w3.org/TR/WCAG/#parsing" TargetMode="External"/><Relationship Id="rId1" Type="http://schemas.openxmlformats.org/officeDocument/2006/relationships/hyperlink" Target="https://www.w3.org/TR/WCAG/#audio-description-prerecorded" TargetMode="External"/><Relationship Id="rId2" Type="http://schemas.openxmlformats.org/officeDocument/2006/relationships/hyperlink" Target="https://www.w3.org/TR/WCAG/#audio-description-or-media-alternative-prerecorded" TargetMode="External"/><Relationship Id="rId3" Type="http://schemas.openxmlformats.org/officeDocument/2006/relationships/hyperlink" Target="https://www.w3.org/TR/WCAG/#audio-only-and-video-only-prerecorded" TargetMode="External"/><Relationship Id="rId4" Type="http://schemas.openxmlformats.org/officeDocument/2006/relationships/hyperlink" Target="https://www.w3.org/TR/WCAG/#audio-description-or-media-alternative-prerecorded" TargetMode="External"/><Relationship Id="rId9" Type="http://schemas.openxmlformats.org/officeDocument/2006/relationships/hyperlink" Target="https://www.w3.org/TR/WCAG/#identify-input-purpose" TargetMode="External"/><Relationship Id="rId26" Type="http://schemas.openxmlformats.org/officeDocument/2006/relationships/hyperlink" Target="https://www.w3.org/TR/WCAG/#page-titled" TargetMode="External"/><Relationship Id="rId48" Type="http://schemas.openxmlformats.org/officeDocument/2006/relationships/image" Target="../media/image1.png"/><Relationship Id="rId25" Type="http://schemas.openxmlformats.org/officeDocument/2006/relationships/hyperlink" Target="https://www.w3.org/TR/WCAG/#bypass-blocks" TargetMode="External"/><Relationship Id="rId47" Type="http://schemas.openxmlformats.org/officeDocument/2006/relationships/hyperlink" Target="https://www.w3.org/TR/WCAG/#status-messages" TargetMode="External"/><Relationship Id="rId28" Type="http://schemas.openxmlformats.org/officeDocument/2006/relationships/hyperlink" Target="https://www.w3.org/TR/WCAG/#link-purpose-in-context" TargetMode="External"/><Relationship Id="rId27" Type="http://schemas.openxmlformats.org/officeDocument/2006/relationships/hyperlink" Target="https://www.w3.org/TR/WCAG/#focus-order" TargetMode="External"/><Relationship Id="rId5" Type="http://schemas.openxmlformats.org/officeDocument/2006/relationships/hyperlink" Target="https://www.w3.org/TR/WCAG/#info-and-relationships" TargetMode="External"/><Relationship Id="rId6" Type="http://schemas.openxmlformats.org/officeDocument/2006/relationships/hyperlink" Target="https://www.w3.org/TR/WCAG/#meaningful-sequence" TargetMode="External"/><Relationship Id="rId29" Type="http://schemas.openxmlformats.org/officeDocument/2006/relationships/hyperlink" Target="https://www.w3.org/TR/WCAG/#multiple-ways" TargetMode="External"/><Relationship Id="rId7" Type="http://schemas.openxmlformats.org/officeDocument/2006/relationships/hyperlink" Target="https://www.w3.org/TR/WCAG/#sensory-characteristics" TargetMode="External"/><Relationship Id="rId8" Type="http://schemas.openxmlformats.org/officeDocument/2006/relationships/hyperlink" Target="https://www.w3.org/TR/WCAG/#orientation" TargetMode="External"/><Relationship Id="rId31" Type="http://schemas.openxmlformats.org/officeDocument/2006/relationships/hyperlink" Target="https://www.w3.org/TR/WCAG/#focus-visible" TargetMode="External"/><Relationship Id="rId30" Type="http://schemas.openxmlformats.org/officeDocument/2006/relationships/hyperlink" Target="https://www.w3.org/TR/WCAG/#headings-and-labels" TargetMode="External"/><Relationship Id="rId11" Type="http://schemas.openxmlformats.org/officeDocument/2006/relationships/hyperlink" Target="https://www.w3.org/TR/WCAG/#audio-control" TargetMode="External"/><Relationship Id="rId33" Type="http://schemas.openxmlformats.org/officeDocument/2006/relationships/hyperlink" Target="https://www.w3.org/TR/WCAG/#pointer-cancellation" TargetMode="External"/><Relationship Id="rId10" Type="http://schemas.openxmlformats.org/officeDocument/2006/relationships/hyperlink" Target="https://www.w3.org/TR/WCAG/#use-of-color" TargetMode="External"/><Relationship Id="rId32" Type="http://schemas.openxmlformats.org/officeDocument/2006/relationships/hyperlink" Target="https://www.w3.org/TR/WCAG/#pointer-gestures" TargetMode="External"/><Relationship Id="rId13" Type="http://schemas.openxmlformats.org/officeDocument/2006/relationships/hyperlink" Target="https://www.w3.org/TR/WCAG/#resize-text" TargetMode="External"/><Relationship Id="rId35" Type="http://schemas.openxmlformats.org/officeDocument/2006/relationships/hyperlink" Target="https://www.w3.org/TR/WCAG/#motion-actuation" TargetMode="External"/><Relationship Id="rId12" Type="http://schemas.openxmlformats.org/officeDocument/2006/relationships/hyperlink" Target="https://www.w3.org/TR/WCAG/#contrast-minimum" TargetMode="External"/><Relationship Id="rId34" Type="http://schemas.openxmlformats.org/officeDocument/2006/relationships/hyperlink" Target="https://www.w3.org/TR/WCAG/#label-in-name" TargetMode="External"/><Relationship Id="rId15" Type="http://schemas.openxmlformats.org/officeDocument/2006/relationships/hyperlink" Target="https://www.w3.org/TR/WCAG/#reflow" TargetMode="External"/><Relationship Id="rId37" Type="http://schemas.openxmlformats.org/officeDocument/2006/relationships/hyperlink" Target="https://www.w3.org/TR/WCAG/#language-of-parts" TargetMode="External"/><Relationship Id="rId14" Type="http://schemas.openxmlformats.org/officeDocument/2006/relationships/hyperlink" Target="https://www.w3.org/TR/WCAG/#images-of-text" TargetMode="External"/><Relationship Id="rId36" Type="http://schemas.openxmlformats.org/officeDocument/2006/relationships/hyperlink" Target="https://www.w3.org/TR/WCAG/#language-of-page" TargetMode="External"/><Relationship Id="rId17" Type="http://schemas.openxmlformats.org/officeDocument/2006/relationships/hyperlink" Target="https://www.w3.org/TR/WCAG/#text-spacing" TargetMode="External"/><Relationship Id="rId39" Type="http://schemas.openxmlformats.org/officeDocument/2006/relationships/hyperlink" Target="https://www.w3.org/TR/WCAG/#on-input" TargetMode="External"/><Relationship Id="rId16" Type="http://schemas.openxmlformats.org/officeDocument/2006/relationships/hyperlink" Target="https://www.w3.org/TR/WCAG/#non-text-contrast" TargetMode="External"/><Relationship Id="rId38" Type="http://schemas.openxmlformats.org/officeDocument/2006/relationships/hyperlink" Target="https://www.w3.org/TR/WCAG/#on-focus" TargetMode="External"/><Relationship Id="rId19" Type="http://schemas.openxmlformats.org/officeDocument/2006/relationships/hyperlink" Target="https://www.w3.org/TR/WCAG/#keyboard" TargetMode="External"/><Relationship Id="rId18" Type="http://schemas.openxmlformats.org/officeDocument/2006/relationships/hyperlink" Target="https://www.w3.org/TR/WCAG/#content-on-hover-or-focus" TargetMode="External"/></Relationships>
</file>

<file path=xl/drawings/_rels/drawing9.xml.rels><?xml version="1.0" encoding="UTF-8" standalone="yes"?><Relationships xmlns="http://schemas.openxmlformats.org/package/2006/relationships"><Relationship Id="rId40" Type="http://schemas.openxmlformats.org/officeDocument/2006/relationships/hyperlink" Target="https://www.w3.org/TR/WCAG/#error-prevention-legal-financial-data" TargetMode="External"/><Relationship Id="rId20" Type="http://schemas.openxmlformats.org/officeDocument/2006/relationships/hyperlink" Target="https://www.w3.org/TR/WCAG/#no-keyboard-trap" TargetMode="External"/><Relationship Id="rId42" Type="http://schemas.openxmlformats.org/officeDocument/2006/relationships/hyperlink" Target="https://www.w3.org/TR/WCAG/#name-role-value" TargetMode="External"/><Relationship Id="rId41" Type="http://schemas.openxmlformats.org/officeDocument/2006/relationships/hyperlink" Target="https://www.w3.org/TR/WCAG/#parsing" TargetMode="External"/><Relationship Id="rId22" Type="http://schemas.openxmlformats.org/officeDocument/2006/relationships/hyperlink" Target="https://www.w3.org/TR/WCAG/#timing-adjustable" TargetMode="External"/><Relationship Id="rId44" Type="http://schemas.openxmlformats.org/officeDocument/2006/relationships/image" Target="../media/image1.png"/><Relationship Id="rId21" Type="http://schemas.openxmlformats.org/officeDocument/2006/relationships/hyperlink" Target="https://www.w3.org/TR/WCAG/#character-key-shortcuts" TargetMode="External"/><Relationship Id="rId43" Type="http://schemas.openxmlformats.org/officeDocument/2006/relationships/hyperlink" Target="https://www.w3.org/TR/WCAG/#status-messages" TargetMode="External"/><Relationship Id="rId24" Type="http://schemas.openxmlformats.org/officeDocument/2006/relationships/hyperlink" Target="https://www.w3.org/TR/WCAG/#three-flashes-or-below-threshold" TargetMode="External"/><Relationship Id="rId23" Type="http://schemas.openxmlformats.org/officeDocument/2006/relationships/hyperlink" Target="https://www.w3.org/TR/WCAG/#pause-stop-hide" TargetMode="External"/><Relationship Id="rId1" Type="http://schemas.openxmlformats.org/officeDocument/2006/relationships/hyperlink" Target="https://www.w3.org/TR/WCAG/#audio-description-or-media-alternative-prerecorded" TargetMode="External"/><Relationship Id="rId2" Type="http://schemas.openxmlformats.org/officeDocument/2006/relationships/hyperlink" Target="https://www.w3.org/TR/WCAG/#audio-description-or-media-alternative-prerecorded" TargetMode="External"/><Relationship Id="rId3" Type="http://schemas.openxmlformats.org/officeDocument/2006/relationships/hyperlink" Target="https://www.w3.org/TR/WCAG/#audio-only-and-video-only-prerecorded" TargetMode="External"/><Relationship Id="rId4" Type="http://schemas.openxmlformats.org/officeDocument/2006/relationships/hyperlink" Target="https://www.w3.org/TR/WCAG/#orientation" TargetMode="External"/><Relationship Id="rId9" Type="http://schemas.openxmlformats.org/officeDocument/2006/relationships/hyperlink" Target="https://www.w3.org/TR/WCAG/#identify-input-purpose" TargetMode="External"/><Relationship Id="rId26" Type="http://schemas.openxmlformats.org/officeDocument/2006/relationships/hyperlink" Target="https://www.w3.org/TR/WCAG/#focus-order" TargetMode="External"/><Relationship Id="rId25" Type="http://schemas.openxmlformats.org/officeDocument/2006/relationships/hyperlink" Target="https://www.w3.org/TR/WCAG/#page-titled" TargetMode="External"/><Relationship Id="rId28" Type="http://schemas.openxmlformats.org/officeDocument/2006/relationships/hyperlink" Target="https://www.w3.org/TR/WCAG/#headings-and-labels" TargetMode="External"/><Relationship Id="rId27" Type="http://schemas.openxmlformats.org/officeDocument/2006/relationships/hyperlink" Target="https://www.w3.org/TR/WCAG/#link-purpose-in-context" TargetMode="External"/><Relationship Id="rId5" Type="http://schemas.openxmlformats.org/officeDocument/2006/relationships/hyperlink" Target="https://www.w3.org/TR/WCAG/#sensory-characteristics" TargetMode="External"/><Relationship Id="rId6" Type="http://schemas.openxmlformats.org/officeDocument/2006/relationships/hyperlink" Target="https://www.w3.org/TR/WCAG/#meaningful-sequence" TargetMode="External"/><Relationship Id="rId29" Type="http://schemas.openxmlformats.org/officeDocument/2006/relationships/hyperlink" Target="https://www.w3.org/TR/WCAG/#focus-visible" TargetMode="External"/><Relationship Id="rId7" Type="http://schemas.openxmlformats.org/officeDocument/2006/relationships/hyperlink" Target="https://www.w3.org/TR/WCAG/#info-and-relationships" TargetMode="External"/><Relationship Id="rId8" Type="http://schemas.openxmlformats.org/officeDocument/2006/relationships/hyperlink" Target="https://www.w3.org/TR/WCAG/#audio-description-prerecorded" TargetMode="External"/><Relationship Id="rId31" Type="http://schemas.openxmlformats.org/officeDocument/2006/relationships/hyperlink" Target="https://www.w3.org/TR/WCAG/#pointer-cancellation" TargetMode="External"/><Relationship Id="rId30" Type="http://schemas.openxmlformats.org/officeDocument/2006/relationships/hyperlink" Target="https://www.w3.org/TR/WCAG/#pointer-gestures" TargetMode="External"/><Relationship Id="rId11" Type="http://schemas.openxmlformats.org/officeDocument/2006/relationships/hyperlink" Target="https://www.w3.org/TR/WCAG/#audio-control" TargetMode="External"/><Relationship Id="rId33" Type="http://schemas.openxmlformats.org/officeDocument/2006/relationships/hyperlink" Target="https://www.w3.org/TR/WCAG/#motion-actuation" TargetMode="External"/><Relationship Id="rId10" Type="http://schemas.openxmlformats.org/officeDocument/2006/relationships/hyperlink" Target="https://www.w3.org/TR/WCAG/#use-of-color" TargetMode="External"/><Relationship Id="rId32" Type="http://schemas.openxmlformats.org/officeDocument/2006/relationships/hyperlink" Target="https://www.w3.org/TR/WCAG/#label-in-name" TargetMode="External"/><Relationship Id="rId13" Type="http://schemas.openxmlformats.org/officeDocument/2006/relationships/hyperlink" Target="https://www.w3.org/TR/WCAG/#resize-text" TargetMode="External"/><Relationship Id="rId35" Type="http://schemas.openxmlformats.org/officeDocument/2006/relationships/hyperlink" Target="https://www.w3.org/TR/WCAG/#language-of-parts" TargetMode="External"/><Relationship Id="rId12" Type="http://schemas.openxmlformats.org/officeDocument/2006/relationships/hyperlink" Target="https://www.w3.org/TR/WCAG/#contrast-minimum" TargetMode="External"/><Relationship Id="rId34" Type="http://schemas.openxmlformats.org/officeDocument/2006/relationships/hyperlink" Target="https://www.w3.org/TR/WCAG/#language-of-page" TargetMode="External"/><Relationship Id="rId15" Type="http://schemas.openxmlformats.org/officeDocument/2006/relationships/hyperlink" Target="https://www.w3.org/TR/WCAG/#reflow" TargetMode="External"/><Relationship Id="rId37" Type="http://schemas.openxmlformats.org/officeDocument/2006/relationships/hyperlink" Target="https://www.w3.org/TR/WCAG/#on-input" TargetMode="External"/><Relationship Id="rId14" Type="http://schemas.openxmlformats.org/officeDocument/2006/relationships/hyperlink" Target="https://www.w3.org/TR/WCAG/#images-of-text" TargetMode="External"/><Relationship Id="rId36" Type="http://schemas.openxmlformats.org/officeDocument/2006/relationships/hyperlink" Target="https://www.w3.org/TR/WCAG/#on-focus" TargetMode="External"/><Relationship Id="rId17" Type="http://schemas.openxmlformats.org/officeDocument/2006/relationships/hyperlink" Target="https://www.w3.org/TR/WCAG/#text-spacing" TargetMode="External"/><Relationship Id="rId39" Type="http://schemas.openxmlformats.org/officeDocument/2006/relationships/hyperlink" Target="https://www.w3.org/TR/WCAG/#error-suggestion" TargetMode="External"/><Relationship Id="rId16" Type="http://schemas.openxmlformats.org/officeDocument/2006/relationships/hyperlink" Target="https://www.w3.org/TR/WCAG/#non-text-contrast" TargetMode="External"/><Relationship Id="rId38" Type="http://schemas.openxmlformats.org/officeDocument/2006/relationships/hyperlink" Target="https://www.w3.org/TR/WCAG/#labels-or-instructions" TargetMode="External"/><Relationship Id="rId19" Type="http://schemas.openxmlformats.org/officeDocument/2006/relationships/hyperlink" Target="https://www.w3.org/TR/WCAG/#keyboard" TargetMode="External"/><Relationship Id="rId18" Type="http://schemas.openxmlformats.org/officeDocument/2006/relationships/hyperlink" Target="https://www.w3.org/TR/WCAG/#content-on-hover-or-focus"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238125</xdr:colOff>
      <xdr:row>10</xdr:row>
      <xdr:rowOff>180975</xdr:rowOff>
    </xdr:from>
    <xdr:ext cx="400050" cy="238125"/>
    <xdr:sp>
      <xdr:nvSpPr>
        <xdr:cNvPr descr="Añadir en la tabla ubicada en las celdas K12 a L23 el nombre y la URL de las tecnologías utilizadas y no incluídas en el listado. " id="3" name="Shape 3"/>
        <xdr:cNvSpPr/>
      </xdr:nvSpPr>
      <xdr:spPr>
        <a:xfrm>
          <a:off x="5150738" y="3665700"/>
          <a:ext cx="390525" cy="228600"/>
        </a:xfrm>
        <a:custGeom>
          <a:rect b="b" l="l" r="r" t="t"/>
          <a:pathLst>
            <a:path extrusionOk="0" h="637" w="1112">
              <a:moveTo>
                <a:pt x="0" y="159"/>
              </a:moveTo>
              <a:lnTo>
                <a:pt x="833" y="159"/>
              </a:lnTo>
              <a:lnTo>
                <a:pt x="833" y="0"/>
              </a:lnTo>
              <a:lnTo>
                <a:pt x="1111" y="318"/>
              </a:lnTo>
              <a:lnTo>
                <a:pt x="833" y="636"/>
              </a:lnTo>
              <a:lnTo>
                <a:pt x="833" y="477"/>
              </a:lnTo>
              <a:lnTo>
                <a:pt x="0" y="477"/>
              </a:lnTo>
              <a:lnTo>
                <a:pt x="0" y="159"/>
              </a:lnTo>
            </a:path>
          </a:pathLst>
        </a:custGeom>
        <a:solidFill>
          <a:srgbClr val="729FCF"/>
        </a:solidFill>
        <a:ln cap="flat" cmpd="sng" w="9525">
          <a:solidFill>
            <a:srgbClr val="3465A4"/>
          </a:solidFill>
          <a:prstDash val="solid"/>
          <a:round/>
          <a:headEnd len="sm" w="sm" type="none"/>
          <a:tailEnd len="sm" w="sm" type="none"/>
        </a:ln>
      </xdr:spPr>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28575</xdr:colOff>
      <xdr:row>54</xdr:row>
      <xdr:rowOff>200025</xdr:rowOff>
    </xdr:from>
    <xdr:ext cx="6600825" cy="1790700"/>
    <xdr:sp>
      <xdr:nvSpPr>
        <xdr:cNvPr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id="4" name="Shape 4"/>
        <xdr:cNvSpPr txBox="1"/>
      </xdr:nvSpPr>
      <xdr:spPr>
        <a:xfrm>
          <a:off x="2050350" y="2889413"/>
          <a:ext cx="6591300" cy="17811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strike="noStrike">
              <a:latin typeface="Arial"/>
              <a:ea typeface="Arial"/>
              <a:cs typeface="Arial"/>
              <a:sym typeface="Arial"/>
            </a:rPr>
            <a:t>5.4 Preservación de la información de accesibilidad durante una conversión (Condicional)</a:t>
          </a:r>
          <a:endParaRPr sz="1400"/>
        </a:p>
        <a:p>
          <a:pPr indent="0" lvl="0" marL="0" marR="0" rtl="0" algn="l">
            <a:lnSpc>
              <a:spcPct val="100000"/>
            </a:lnSpc>
            <a:spcBef>
              <a:spcPts val="0"/>
            </a:spcBef>
            <a:spcAft>
              <a:spcPts val="0"/>
            </a:spcAft>
            <a:buSzPts val="1100"/>
            <a:buFont typeface="Arial"/>
            <a:buNone/>
          </a:pPr>
          <a:r>
            <a:t/>
          </a:r>
          <a:endParaRPr b="0" sz="1100" u="sng" strike="noStrike">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strike="noStrike">
              <a:latin typeface="Arial"/>
              <a:ea typeface="Arial"/>
              <a:cs typeface="Arial"/>
              <a:sym typeface="Arial"/>
            </a:rPr>
            <a:t>Condición:</a:t>
          </a:r>
          <a:r>
            <a:rPr b="0" lang="en-US" sz="1100" strike="noStrike">
              <a:latin typeface="Arial"/>
              <a:ea typeface="Arial"/>
              <a:cs typeface="Arial"/>
              <a:sym typeface="Arial"/>
            </a:rPr>
            <a:t> </a:t>
          </a:r>
          <a:r>
            <a:rPr b="0" i="0" lang="en-US" sz="1100" u="none" strike="noStrike">
              <a:latin typeface="Arial"/>
              <a:ea typeface="Arial"/>
              <a:cs typeface="Arial"/>
              <a:sym typeface="Arial"/>
            </a:rPr>
            <a:t>Cuando el contenido web convierta informaciones o comunicaciones.</a:t>
          </a:r>
          <a:endParaRPr sz="1400"/>
        </a:p>
        <a:p>
          <a:pPr indent="0" lvl="0" marL="0" marR="0" rtl="0" algn="l">
            <a:lnSpc>
              <a:spcPct val="100000"/>
            </a:lnSpc>
            <a:spcBef>
              <a:spcPts val="0"/>
            </a:spcBef>
            <a:spcAft>
              <a:spcPts val="0"/>
            </a:spcAft>
            <a:buSzPts val="1100"/>
            <a:buFont typeface="Arial"/>
            <a:buNone/>
          </a:pPr>
          <a:r>
            <a:t/>
          </a:r>
          <a:endParaRPr b="0" i="0" sz="1100" u="none" strike="noStrike">
            <a:latin typeface="Arial"/>
            <a:ea typeface="Arial"/>
            <a:cs typeface="Arial"/>
            <a:sym typeface="Arial"/>
          </a:endParaRPr>
        </a:p>
        <a:p>
          <a:pPr indent="0" lvl="0" marL="0" rtl="0" algn="l">
            <a:spcBef>
              <a:spcPts val="0"/>
            </a:spcBef>
            <a:spcAft>
              <a:spcPts val="0"/>
            </a:spcAft>
            <a:buNone/>
          </a:pPr>
          <a:r>
            <a:rPr b="0" lang="en-US" sz="1100" strike="noStrike">
              <a:latin typeface="Arial"/>
              <a:ea typeface="Arial"/>
              <a:cs typeface="Arial"/>
              <a:sym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b="0" sz="1100" strike="noStrike">
            <a:latin typeface="Times New Roman"/>
            <a:ea typeface="Times New Roman"/>
            <a:cs typeface="Times New Roman"/>
            <a:sym typeface="Times New Roman"/>
          </a:endParaRPr>
        </a:p>
      </xdr:txBody>
    </xdr:sp>
    <xdr:clientData fLocksWithSheet="0"/>
  </xdr:oneCellAnchor>
  <xdr:oneCellAnchor>
    <xdr:from>
      <xdr:col>11</xdr:col>
      <xdr:colOff>28575</xdr:colOff>
      <xdr:row>36</xdr:row>
      <xdr:rowOff>66675</xdr:rowOff>
    </xdr:from>
    <xdr:ext cx="6800850" cy="2428875"/>
    <xdr:sp>
      <xdr:nvSpPr>
        <xdr:cNvPr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id="5" name="Shape 5"/>
        <xdr:cNvSpPr txBox="1"/>
      </xdr:nvSpPr>
      <xdr:spPr>
        <a:xfrm>
          <a:off x="1950338" y="2570325"/>
          <a:ext cx="6791325" cy="24193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100"/>
            <a:buFont typeface="Arial"/>
            <a:buNone/>
          </a:pPr>
          <a:r>
            <a:rPr b="1" lang="en-US" sz="1100" u="none" strike="noStrike">
              <a:solidFill>
                <a:srgbClr val="000000"/>
              </a:solidFill>
              <a:latin typeface="Arial"/>
              <a:ea typeface="Arial"/>
              <a:cs typeface="Arial"/>
              <a:sym typeface="Arial"/>
            </a:rPr>
            <a:t>5.3 Biométrica (Condicional)</a:t>
          </a:r>
          <a:endParaRPr sz="1400"/>
        </a:p>
        <a:p>
          <a:pPr indent="0" lvl="0" marL="0" marR="0" rtl="0" algn="l">
            <a:lnSpc>
              <a:spcPct val="100000"/>
            </a:lnSpc>
            <a:spcBef>
              <a:spcPts val="0"/>
            </a:spcBef>
            <a:spcAft>
              <a:spcPts val="0"/>
            </a:spcAft>
            <a:buSzPts val="1100"/>
            <a:buFont typeface="Arial"/>
            <a:buNone/>
          </a:pPr>
          <a:r>
            <a:t/>
          </a:r>
          <a:endParaRPr b="0" sz="1100" u="sng"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100"/>
            <a:buFont typeface="Arial"/>
            <a:buNone/>
          </a:pPr>
          <a:r>
            <a:rPr b="0" lang="en-US" sz="1100" u="sng" strike="noStrike">
              <a:solidFill>
                <a:srgbClr val="000000"/>
              </a:solidFill>
              <a:latin typeface="Arial"/>
              <a:ea typeface="Arial"/>
              <a:cs typeface="Arial"/>
              <a:sym typeface="Arial"/>
            </a:rPr>
            <a:t>Condición:</a:t>
          </a:r>
          <a:r>
            <a:rPr b="0" lang="en-US" sz="1100" strike="noStrike">
              <a:solidFill>
                <a:srgbClr val="000000"/>
              </a:solidFill>
              <a:latin typeface="Arial"/>
              <a:ea typeface="Arial"/>
              <a:cs typeface="Arial"/>
              <a:sym typeface="Arial"/>
            </a:rPr>
            <a:t> </a:t>
          </a:r>
          <a:r>
            <a:rPr b="0" i="0" lang="en-US" sz="1100" u="none" strike="noStrike">
              <a:latin typeface="Arial"/>
              <a:ea typeface="Arial"/>
              <a:cs typeface="Arial"/>
              <a:sym typeface="Arial"/>
            </a:rPr>
            <a:t>Cuando el contenido web utilice características biológicas.</a:t>
          </a:r>
          <a:endParaRPr sz="1400"/>
        </a:p>
        <a:p>
          <a:pPr indent="0" lvl="0" marL="0" marR="0" rtl="0" algn="l">
            <a:lnSpc>
              <a:spcPct val="100000"/>
            </a:lnSpc>
            <a:spcBef>
              <a:spcPts val="0"/>
            </a:spcBef>
            <a:spcAft>
              <a:spcPts val="0"/>
            </a:spcAft>
            <a:buSzPts val="1100"/>
            <a:buFont typeface="Arial"/>
            <a:buNone/>
          </a:pPr>
          <a:r>
            <a:t/>
          </a:r>
          <a:endParaRPr b="0" i="0" sz="1100" u="none" strike="noStrike">
            <a:latin typeface="Arial"/>
            <a:ea typeface="Arial"/>
            <a:cs typeface="Arial"/>
            <a:sym typeface="Arial"/>
          </a:endParaRPr>
        </a:p>
        <a:p>
          <a:pPr indent="0" lvl="0" marL="0" rtl="0" algn="l">
            <a:spcBef>
              <a:spcPts val="0"/>
            </a:spcBef>
            <a:spcAft>
              <a:spcPts val="0"/>
            </a:spcAft>
            <a:buNone/>
          </a:pPr>
          <a:r>
            <a:rPr b="0" lang="en-US" sz="1100" strike="noStrike">
              <a:solidFill>
                <a:srgbClr val="000000"/>
              </a:solidFill>
              <a:latin typeface="Arial"/>
              <a:ea typeface="Arial"/>
              <a:cs typeface="Arial"/>
              <a:sym typeface="Arial"/>
            </a:rPr>
            <a:t>Cuando las TIC utilicen características biológicas, no debe depender del uso de una característica biológica particular como único medio de identificación del usuario o de control de las TIC. </a:t>
          </a:r>
          <a:endParaRPr sz="1400"/>
        </a:p>
        <a:p>
          <a:pPr indent="0" lvl="0" marL="0" rtl="0" algn="l">
            <a:spcBef>
              <a:spcPts val="0"/>
            </a:spcBef>
            <a:spcAft>
              <a:spcPts val="0"/>
            </a:spcAft>
            <a:buNone/>
          </a:pPr>
          <a:r>
            <a:t/>
          </a:r>
          <a:endParaRPr b="0" sz="11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latin typeface="Arial"/>
              <a:ea typeface="Arial"/>
              <a:cs typeface="Arial"/>
              <a:sym typeface="Arial"/>
            </a:rPr>
            <a:t>NOTA 1: Los medios alternativos de identificación del usuario o de control de las TIC puedenn ser biométricos o no biométricos. </a:t>
          </a:r>
          <a:endParaRPr sz="1400"/>
        </a:p>
        <a:p>
          <a:pPr indent="0" lvl="0" marL="0" rtl="0" algn="l">
            <a:spcBef>
              <a:spcPts val="0"/>
            </a:spcBef>
            <a:spcAft>
              <a:spcPts val="0"/>
            </a:spcAft>
            <a:buNone/>
          </a:pPr>
          <a:r>
            <a:rPr b="0" i="0" lang="en-US" sz="1000" u="none" strike="noStrike">
              <a:latin typeface="Arial"/>
              <a:ea typeface="Arial"/>
              <a:cs typeface="Arial"/>
              <a:sym typeface="Arial"/>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b="0" sz="1000" strike="noStrike">
            <a:latin typeface="Arial"/>
            <a:ea typeface="Arial"/>
            <a:cs typeface="Arial"/>
            <a:sym typeface="Arial"/>
          </a:endParaRPr>
        </a:p>
      </xdr:txBody>
    </xdr:sp>
    <xdr:clientData fLocksWithSheet="0"/>
  </xdr:oneCellAnchor>
  <xdr:oneCellAnchor>
    <xdr:from>
      <xdr:col>11</xdr:col>
      <xdr:colOff>0</xdr:colOff>
      <xdr:row>19</xdr:row>
      <xdr:rowOff>28575</xdr:rowOff>
    </xdr:from>
    <xdr:ext cx="6610350" cy="1514475"/>
    <xdr:sp>
      <xdr:nvSpPr>
        <xdr:cNvPr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id="6" name="Shape 6"/>
        <xdr:cNvSpPr txBox="1"/>
      </xdr:nvSpPr>
      <xdr:spPr>
        <a:xfrm>
          <a:off x="2045588" y="3027525"/>
          <a:ext cx="6600825" cy="15049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100"/>
            <a:buFont typeface="Arial"/>
            <a:buNone/>
          </a:pPr>
          <a:r>
            <a:rPr b="1" lang="en-US" sz="1100" u="none" strike="noStrike">
              <a:solidFill>
                <a:srgbClr val="000000"/>
              </a:solidFill>
              <a:latin typeface="Arial"/>
              <a:ea typeface="Arial"/>
              <a:cs typeface="Arial"/>
              <a:sym typeface="Arial"/>
            </a:rPr>
            <a:t>5.2 Activación de características de accesibilidad (Condicional)</a:t>
          </a:r>
          <a:endParaRPr sz="1400"/>
        </a:p>
        <a:p>
          <a:pPr indent="0" lvl="0" marL="0" marR="0" rtl="0" algn="l">
            <a:lnSpc>
              <a:spcPct val="100000"/>
            </a:lnSpc>
            <a:spcBef>
              <a:spcPts val="0"/>
            </a:spcBef>
            <a:spcAft>
              <a:spcPts val="0"/>
            </a:spcAft>
            <a:buSzPts val="1100"/>
            <a:buFont typeface="Arial"/>
            <a:buNone/>
          </a:pPr>
          <a:r>
            <a:t/>
          </a:r>
          <a:endParaRPr b="0" sz="1100" u="sng"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100"/>
            <a:buFont typeface="Arial"/>
            <a:buNone/>
          </a:pPr>
          <a:r>
            <a:rPr b="0" lang="en-US" sz="1100" u="sng" strike="noStrike">
              <a:solidFill>
                <a:srgbClr val="000000"/>
              </a:solidFill>
              <a:latin typeface="Arial"/>
              <a:ea typeface="Arial"/>
              <a:cs typeface="Arial"/>
              <a:sym typeface="Arial"/>
            </a:rPr>
            <a:t>Condición:</a:t>
          </a:r>
          <a:r>
            <a:rPr b="0" lang="en-US" sz="1100" u="none" strike="noStrike">
              <a:solidFill>
                <a:srgbClr val="000000"/>
              </a:solidFill>
              <a:latin typeface="Arial"/>
              <a:ea typeface="Arial"/>
              <a:cs typeface="Arial"/>
              <a:sym typeface="Arial"/>
            </a:rPr>
            <a:t> </a:t>
          </a:r>
          <a:r>
            <a:rPr b="0" i="0" lang="en-US" sz="1100" u="none" strike="noStrike">
              <a:latin typeface="Arial"/>
              <a:ea typeface="Arial"/>
              <a:cs typeface="Arial"/>
              <a:sym typeface="Arial"/>
            </a:rPr>
            <a:t>Cuando el contenido web tenga características de accesibilidad documentadas.</a:t>
          </a:r>
          <a:endParaRPr sz="1400"/>
        </a:p>
        <a:p>
          <a:pPr indent="0" lvl="0" marL="0" marR="0" rtl="0" algn="l">
            <a:lnSpc>
              <a:spcPct val="100000"/>
            </a:lnSpc>
            <a:spcBef>
              <a:spcPts val="0"/>
            </a:spcBef>
            <a:spcAft>
              <a:spcPts val="0"/>
            </a:spcAft>
            <a:buSzPts val="900"/>
            <a:buFont typeface="Calibri"/>
            <a:buNone/>
          </a:pPr>
          <a:r>
            <a:rPr b="0" i="0" lang="en-US" sz="900" u="none" strike="noStrike">
              <a:latin typeface="Calibri"/>
              <a:ea typeface="Calibri"/>
              <a:cs typeface="Calibri"/>
              <a:sym typeface="Calibri"/>
            </a:rPr>
            <a:t>	</a:t>
          </a:r>
          <a:endParaRPr sz="1400"/>
        </a:p>
        <a:p>
          <a:pPr indent="0" lvl="0" marL="0" rtl="0" algn="l">
            <a:spcBef>
              <a:spcPts val="0"/>
            </a:spcBef>
            <a:spcAft>
              <a:spcPts val="0"/>
            </a:spcAft>
            <a:buNone/>
          </a:pPr>
          <a:r>
            <a:rPr b="0" lang="en-US" sz="1100" strike="noStrike">
              <a:solidFill>
                <a:srgbClr val="000000"/>
              </a:solidFill>
              <a:latin typeface="Arial"/>
              <a:ea typeface="Arial"/>
              <a:cs typeface="Arial"/>
              <a:sym typeface="Arial"/>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500" strike="noStrike">
            <a:latin typeface="Times New Roman"/>
            <a:ea typeface="Times New Roman"/>
            <a:cs typeface="Times New Roman"/>
            <a:sym typeface="Times New Roman"/>
          </a:endParaRPr>
        </a:p>
      </xdr:txBody>
    </xdr:sp>
    <xdr:clientData fLocksWithSheet="0"/>
  </xdr:oneCellAnchor>
  <xdr:oneCellAnchor>
    <xdr:from>
      <xdr:col>4</xdr:col>
      <xdr:colOff>28575</xdr:colOff>
      <xdr:row>17</xdr:row>
      <xdr:rowOff>-19050</xdr:rowOff>
    </xdr:from>
    <xdr:ext cx="304800" cy="38100"/>
    <xdr:grpSp>
      <xdr:nvGrpSpPr>
        <xdr:cNvPr id="2" name="Shape 2"/>
        <xdr:cNvGrpSpPr/>
      </xdr:nvGrpSpPr>
      <xdr:grpSpPr>
        <a:xfrm>
          <a:off x="5193600" y="3780000"/>
          <a:ext cx="304800" cy="0"/>
          <a:chOff x="5193600" y="3780000"/>
          <a:chExt cx="304800" cy="0"/>
        </a:xfrm>
      </xdr:grpSpPr>
      <xdr:cxnSp>
        <xdr:nvCxnSpPr>
          <xdr:cNvPr id="7" name="Shape 7"/>
          <xdr:cNvCxnSpPr/>
        </xdr:nvCxnSpPr>
        <xdr:spPr>
          <a:xfrm rot="10800000">
            <a:off x="5193600" y="3780000"/>
            <a:ext cx="304800" cy="0"/>
          </a:xfrm>
          <a:prstGeom prst="straightConnector1">
            <a:avLst/>
          </a:prstGeom>
          <a:noFill/>
          <a:ln cap="flat" cmpd="sng" w="28575">
            <a:solidFill>
              <a:srgbClr val="FF0000"/>
            </a:solidFill>
            <a:prstDash val="solid"/>
            <a:round/>
            <a:headEnd len="sm" w="sm" type="none"/>
            <a:tailEnd len="med" w="med" type="triangle"/>
          </a:ln>
        </xdr:spPr>
      </xdr:cxnSp>
    </xdr:grpSp>
    <xdr:clientData fLocksWithSheet="0"/>
  </xdr:oneCellAnchor>
  <xdr:oneCellAnchor>
    <xdr:from>
      <xdr:col>14</xdr:col>
      <xdr:colOff>142875</xdr:colOff>
      <xdr:row>16</xdr:row>
      <xdr:rowOff>161925</xdr:rowOff>
    </xdr:from>
    <xdr:ext cx="609600" cy="6762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133350</xdr:colOff>
      <xdr:row>33</xdr:row>
      <xdr:rowOff>104775</xdr:rowOff>
    </xdr:from>
    <xdr:ext cx="657225" cy="666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114300</xdr:colOff>
      <xdr:row>51</xdr:row>
      <xdr:rowOff>66675</xdr:rowOff>
    </xdr:from>
    <xdr:ext cx="609600" cy="6762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9525</xdr:colOff>
      <xdr:row>134</xdr:row>
      <xdr:rowOff>38100</xdr:rowOff>
    </xdr:from>
    <xdr:ext cx="14935200" cy="2819400"/>
    <xdr:sp>
      <xdr:nvSpPr>
        <xdr:cNvPr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id="8" name="Shape 8"/>
        <xdr:cNvSpPr txBox="1"/>
      </xdr:nvSpPr>
      <xdr:spPr>
        <a:xfrm>
          <a:off x="0" y="2375063"/>
          <a:ext cx="10692000" cy="28098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6.2.3 Interoperabilidad - Apartado a)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a:t>
          </a:r>
          <a:r>
            <a:rPr b="0" i="0" lang="en-US" sz="1200">
              <a:latin typeface="Arial"/>
              <a:ea typeface="Arial"/>
              <a:cs typeface="Arial"/>
              <a:sym typeface="Arial"/>
            </a:rPr>
            <a:t>Cuando las páginas web con funcionalidad RTT interoperen con otras TIC con funcionalidad RTT (como se especifica en el apartado 6.2.1.1). </a:t>
          </a:r>
          <a:endParaRPr b="0" i="0" sz="1200">
            <a:solidFill>
              <a:srgbClr val="FF0000"/>
            </a:solidFill>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i="0" lang="en-US" sz="1200">
              <a:latin typeface="Arial"/>
              <a:ea typeface="Arial"/>
              <a:cs typeface="Arial"/>
              <a:sym typeface="Arial"/>
            </a:rPr>
            <a:t>Cuando las TIC con funcionalidad RTT interoperen con otras TIC con funcionalidad RTT (como se especifica en el apartado 6.2.1.1), deben ser compatibles con los mecanismos de interoperabilidad RTT descritos a continuación: </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rPr b="0" i="0" lang="en-US" sz="1200">
              <a:latin typeface="Arial"/>
              <a:ea typeface="Arial"/>
              <a:cs typeface="Arial"/>
              <a:sym typeface="Arial"/>
            </a:rPr>
            <a:t>a) TIC que interoperen con otras TIC que se conecten directamente a la Red Telefónica Pública Conmutada (RTPC) según la Recomendación ITU-T V.18 [i.23] o cualquiera de sus anexos relativos a las señales de telefonía con texto en la interfaz de la RTPC.</a:t>
          </a:r>
          <a:endParaRPr sz="1400"/>
        </a:p>
        <a:p>
          <a:pPr indent="0" lvl="0" marL="0" rtl="0" algn="l">
            <a:spcBef>
              <a:spcPts val="0"/>
            </a:spcBef>
            <a:spcAft>
              <a:spcPts val="0"/>
            </a:spcAft>
            <a:buNone/>
          </a:pPr>
          <a:r>
            <a:t/>
          </a:r>
          <a:endParaRPr b="0" i="0" sz="1000" u="none" strike="noStrike">
            <a:latin typeface="Calibri"/>
            <a:ea typeface="Calibri"/>
            <a:cs typeface="Calibri"/>
            <a:sym typeface="Calibri"/>
          </a:endParaRPr>
        </a:p>
        <a:p>
          <a:pPr indent="0" lvl="0" marL="0" rtl="0" algn="l">
            <a:spcBef>
              <a:spcPts val="0"/>
            </a:spcBef>
            <a:spcAft>
              <a:spcPts val="0"/>
            </a:spcAft>
            <a:buNone/>
          </a:pPr>
          <a:r>
            <a:rPr b="0" i="0" lang="en-US" sz="1050" u="none" strike="noStrike">
              <a:latin typeface="Arial"/>
              <a:ea typeface="Arial"/>
              <a:cs typeface="Arial"/>
              <a:sym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sz="1400"/>
        </a:p>
        <a:p>
          <a:pPr indent="0" lvl="0" marL="0" rtl="0" algn="l">
            <a:spcBef>
              <a:spcPts val="0"/>
            </a:spcBef>
            <a:spcAft>
              <a:spcPts val="0"/>
            </a:spcAft>
            <a:buNone/>
          </a:pPr>
          <a:r>
            <a:rPr b="0" i="0" lang="en-US" sz="1050" u="none" strike="noStrike">
              <a:latin typeface="Arial"/>
              <a:ea typeface="Arial"/>
              <a:cs typeface="Arial"/>
              <a:sym typeface="Arial"/>
            </a:rPr>
            <a:t>NOTA 2: En el caso de que se utilicen múltiples tecnologías para proporcionar la comunicación por voz, pueden ser necesarios múltiples mecanismos de interoperabilidad para garantizar que todos los usuarios puedan utilizar RTT. </a:t>
          </a:r>
          <a:endParaRPr sz="1400"/>
        </a:p>
        <a:p>
          <a:pPr indent="0" lvl="0" marL="0" rtl="0" algn="l">
            <a:spcBef>
              <a:spcPts val="0"/>
            </a:spcBef>
            <a:spcAft>
              <a:spcPts val="0"/>
            </a:spcAft>
            <a:buNone/>
          </a:pPr>
          <a:r>
            <a:rPr b="0" i="0" lang="en-US" sz="1050" u="none" strike="noStrike">
              <a:latin typeface="Arial"/>
              <a:ea typeface="Arial"/>
              <a:cs typeface="Arial"/>
              <a:sym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b="0" i="0" lang="en-US" sz="1050">
              <a:latin typeface="Arial"/>
              <a:ea typeface="Arial"/>
              <a:cs typeface="Arial"/>
              <a:sym typeface="Arial"/>
            </a:rPr>
            <a:t> </a:t>
          </a:r>
          <a:endParaRPr sz="1400"/>
        </a:p>
      </xdr:txBody>
    </xdr:sp>
    <xdr:clientData fLocksWithSheet="0"/>
  </xdr:oneCellAnchor>
  <xdr:oneCellAnchor>
    <xdr:from>
      <xdr:col>11</xdr:col>
      <xdr:colOff>9525</xdr:colOff>
      <xdr:row>119</xdr:row>
      <xdr:rowOff>76200</xdr:rowOff>
    </xdr:from>
    <xdr:ext cx="6667500" cy="2447925"/>
    <xdr:sp>
      <xdr:nvSpPr>
        <xdr:cNvPr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id="9" name="Shape 9"/>
        <xdr:cNvSpPr txBox="1"/>
      </xdr:nvSpPr>
      <xdr:spPr>
        <a:xfrm>
          <a:off x="2017013" y="2560800"/>
          <a:ext cx="6657975" cy="24384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6.2.2.4 Indicador visual de audio con texto en tiempo real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proporcionen comunicación bidireccional por voz y tengan capacidades de RTT.</a:t>
          </a:r>
          <a:endParaRPr sz="1400"/>
        </a:p>
        <a:p>
          <a:pPr indent="0" lvl="0" marL="0" marR="0" rtl="0" algn="l">
            <a:lnSpc>
              <a:spcPct val="100000"/>
            </a:lnSpc>
            <a:spcBef>
              <a:spcPts val="0"/>
            </a:spcBef>
            <a:spcAft>
              <a:spcPts val="0"/>
            </a:spcAft>
            <a:buSzPts val="1100"/>
            <a:buFont typeface="Arial"/>
            <a:buNone/>
          </a:pPr>
          <a:r>
            <a:t/>
          </a:r>
          <a:endParaRPr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Cuando las TIC proporcionen comunicación bidireccional por voz y tengan capacidades de RTT, deben proporcionar en pantalla un indicador visual de la actividad de audio en tiempo real .</a:t>
          </a:r>
          <a:endParaRPr sz="1400"/>
        </a:p>
        <a:p>
          <a:pPr indent="0" lvl="0" marL="0" rtl="0" algn="l">
            <a:spcBef>
              <a:spcPts val="0"/>
            </a:spcBef>
            <a:spcAft>
              <a:spcPts val="0"/>
            </a:spcAft>
            <a:buNone/>
          </a:pPr>
          <a:r>
            <a:t/>
          </a:r>
          <a:endParaRPr b="0" i="0" sz="1000" u="none" strike="noStrike">
            <a:latin typeface="Arial"/>
            <a:ea typeface="Arial"/>
            <a:cs typeface="Arial"/>
            <a:sym typeface="Arial"/>
          </a:endParaRPr>
        </a:p>
        <a:p>
          <a:pPr indent="0" lvl="0" marL="0" rtl="0" algn="l">
            <a:spcBef>
              <a:spcPts val="0"/>
            </a:spcBef>
            <a:spcAft>
              <a:spcPts val="0"/>
            </a:spcAft>
            <a:buNone/>
          </a:pPr>
          <a:r>
            <a:rPr b="0" i="0" lang="en-US" sz="1000" u="none" strike="noStrike">
              <a:latin typeface="Arial"/>
              <a:ea typeface="Arial"/>
              <a:cs typeface="Arial"/>
              <a:sym typeface="Arial"/>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endParaRPr sz="1400"/>
        </a:p>
        <a:p>
          <a:pPr indent="0" lvl="0" marL="0" rtl="0" algn="l">
            <a:spcBef>
              <a:spcPts val="0"/>
            </a:spcBef>
            <a:spcAft>
              <a:spcPts val="0"/>
            </a:spcAft>
            <a:buNone/>
          </a:pPr>
          <a:r>
            <a:rPr b="0" i="0" lang="en-US" sz="1000" u="none" strike="noStrike">
              <a:latin typeface="Arial"/>
              <a:ea typeface="Arial"/>
              <a:cs typeface="Arial"/>
              <a:sym typeface="Arial"/>
            </a:rPr>
            <a:t>NOTA 2: Sin esta indicación, una persona sin capacidad auditiva no sabrá cuándo se esté hablando.</a:t>
          </a:r>
          <a:endParaRPr b="0" sz="1000" strike="noStrike">
            <a:latin typeface="Arial"/>
            <a:ea typeface="Arial"/>
            <a:cs typeface="Arial"/>
            <a:sym typeface="Arial"/>
          </a:endParaRPr>
        </a:p>
      </xdr:txBody>
    </xdr:sp>
    <xdr:clientData fLocksWithSheet="0"/>
  </xdr:oneCellAnchor>
  <xdr:oneCellAnchor>
    <xdr:from>
      <xdr:col>10</xdr:col>
      <xdr:colOff>971550</xdr:colOff>
      <xdr:row>104</xdr:row>
      <xdr:rowOff>9525</xdr:rowOff>
    </xdr:from>
    <xdr:ext cx="6772275" cy="1838325"/>
    <xdr:sp>
      <xdr:nvSpPr>
        <xdr:cNvPr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id="10" name="Shape 10"/>
        <xdr:cNvSpPr txBox="1"/>
      </xdr:nvSpPr>
      <xdr:spPr>
        <a:xfrm>
          <a:off x="1964625" y="2865600"/>
          <a:ext cx="6762750" cy="18288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6.2.2.3 Identificación del hablante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tengan capacidades de RTT y faciliten la identificación del hablante por voz.</a:t>
          </a:r>
          <a:endParaRPr sz="1400"/>
        </a:p>
        <a:p>
          <a:pPr indent="0" lvl="0" marL="0" marR="0" rtl="0" algn="l">
            <a:lnSpc>
              <a:spcPct val="100000"/>
            </a:lnSpc>
            <a:spcBef>
              <a:spcPts val="0"/>
            </a:spcBef>
            <a:spcAft>
              <a:spcPts val="0"/>
            </a:spcAft>
            <a:buSzPts val="1100"/>
            <a:buFont typeface="Arial"/>
            <a:buNone/>
          </a:pPr>
          <a:r>
            <a:t/>
          </a:r>
          <a:endParaRPr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Cuando las TIC tengan capacidades de RTT y faciliten la identificación del hablante por voz, deben proporcionar la identificación del hablante por RTT. </a:t>
          </a:r>
          <a:endParaRPr sz="1400"/>
        </a:p>
        <a:p>
          <a:pPr indent="0" lvl="0" marL="0" rtl="0" algn="l">
            <a:spcBef>
              <a:spcPts val="0"/>
            </a:spcBef>
            <a:spcAft>
              <a:spcPts val="0"/>
            </a:spcAft>
            <a:buNone/>
          </a:pPr>
          <a:r>
            <a:t/>
          </a:r>
          <a:endParaRPr b="0" i="0" sz="1100">
            <a:latin typeface="Arial"/>
            <a:ea typeface="Arial"/>
            <a:cs typeface="Arial"/>
            <a:sym typeface="Arial"/>
          </a:endParaRPr>
        </a:p>
        <a:p>
          <a:pPr indent="0" lvl="0" marL="0" rtl="0" algn="l">
            <a:spcBef>
              <a:spcPts val="0"/>
            </a:spcBef>
            <a:spcAft>
              <a:spcPts val="0"/>
            </a:spcAft>
            <a:buNone/>
          </a:pPr>
          <a:r>
            <a:rPr b="0" i="0" lang="en-US" sz="1000" u="none" strike="noStrike">
              <a:latin typeface="Arial"/>
              <a:ea typeface="Arial"/>
              <a:cs typeface="Arial"/>
              <a:sym typeface="Arial"/>
            </a:rPr>
            <a:t>NOTA: Esto es necesario para permitir a los participantes tanto por voz como </a:t>
          </a:r>
          <a:r>
            <a:rPr b="0" i="0" lang="en-US" sz="1200" u="none" strike="noStrike">
              <a:latin typeface="Arial"/>
              <a:ea typeface="Arial"/>
              <a:cs typeface="Arial"/>
              <a:sym typeface="Arial"/>
            </a:rPr>
            <a:t>por RTT saber quién se está comunicando en cada momento, sea por RTT o por voz. </a:t>
          </a:r>
          <a:endParaRPr b="0" sz="1200" strike="noStrike">
            <a:latin typeface="Arial"/>
            <a:ea typeface="Arial"/>
            <a:cs typeface="Arial"/>
            <a:sym typeface="Arial"/>
          </a:endParaRPr>
        </a:p>
      </xdr:txBody>
    </xdr:sp>
    <xdr:clientData fLocksWithSheet="0"/>
  </xdr:oneCellAnchor>
  <xdr:oneCellAnchor>
    <xdr:from>
      <xdr:col>10</xdr:col>
      <xdr:colOff>942975</xdr:colOff>
      <xdr:row>87</xdr:row>
      <xdr:rowOff>28575</xdr:rowOff>
    </xdr:from>
    <xdr:ext cx="6696075" cy="1866900"/>
    <xdr:sp>
      <xdr:nvSpPr>
        <xdr:cNvPr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id="11" name="Shape 11"/>
        <xdr:cNvSpPr txBox="1"/>
      </xdr:nvSpPr>
      <xdr:spPr>
        <a:xfrm>
          <a:off x="2002725" y="2851313"/>
          <a:ext cx="6686550" cy="1857375"/>
        </a:xfrm>
        <a:prstGeom prst="rect">
          <a:avLst/>
        </a:prstGeom>
        <a:solidFill>
          <a:srgbClr val="DDDDDD"/>
        </a:solidFill>
        <a:ln>
          <a:noFill/>
        </a:ln>
      </xdr:spPr>
      <xdr:txBody>
        <a:bodyPr anchorCtr="0" anchor="t" bIns="108000" lIns="108000" spcFirstLastPara="1" rIns="108000" wrap="square" tIns="108000">
          <a:sp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6.2.2.2 Dirección de envío y recepción determinable por software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tengan capacidades de envío y recepción de RTT.</a:t>
          </a:r>
          <a:endParaRPr sz="1400"/>
        </a:p>
        <a:p>
          <a:pPr indent="0" lvl="0" marL="0" marR="0" rtl="0" algn="l">
            <a:lnSpc>
              <a:spcPct val="100000"/>
            </a:lnSpc>
            <a:spcBef>
              <a:spcPts val="0"/>
            </a:spcBef>
            <a:spcAft>
              <a:spcPts val="0"/>
            </a:spcAft>
            <a:buSzPts val="1100"/>
            <a:buFont typeface="Arial"/>
            <a:buNone/>
          </a:pPr>
          <a:r>
            <a:t/>
          </a:r>
          <a:endParaRPr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Cuando las TIC tengan capacidades de envío y recepción de RTT, la dirección de envío y recepción del texto transmitido debe poder determinarse por software, salvo que el RTT esté implementado como funcionalidad cerrada.  </a:t>
          </a:r>
          <a:endParaRPr sz="1400"/>
        </a:p>
        <a:p>
          <a:pPr indent="0" lvl="0" marL="0" rtl="0" algn="l">
            <a:spcBef>
              <a:spcPts val="0"/>
            </a:spcBef>
            <a:spcAft>
              <a:spcPts val="0"/>
            </a:spcAft>
            <a:buNone/>
          </a:pPr>
          <a:r>
            <a:t/>
          </a:r>
          <a:endParaRPr b="0" sz="10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latin typeface="Arial"/>
              <a:ea typeface="Arial"/>
              <a:cs typeface="Arial"/>
              <a:sym typeface="Arial"/>
            </a:rPr>
            <a:t>NOTA: De esta forma se permite a los lectores de pantalla distinguir entre el texto entrante y el texto saliente cuando se utilizan con la funcionalidad RTT.  </a:t>
          </a:r>
          <a:endParaRPr b="0" sz="1000" strike="noStrike">
            <a:latin typeface="Arial"/>
            <a:ea typeface="Arial"/>
            <a:cs typeface="Arial"/>
            <a:sym typeface="Arial"/>
          </a:endParaRPr>
        </a:p>
      </xdr:txBody>
    </xdr:sp>
    <xdr:clientData fLocksWithSheet="0"/>
  </xdr:oneCellAnchor>
  <xdr:oneCellAnchor>
    <xdr:from>
      <xdr:col>10</xdr:col>
      <xdr:colOff>962025</xdr:colOff>
      <xdr:row>69</xdr:row>
      <xdr:rowOff>114300</xdr:rowOff>
    </xdr:from>
    <xdr:ext cx="7848600" cy="1981200"/>
    <xdr:sp>
      <xdr:nvSpPr>
        <xdr:cNvPr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id="12" name="Shape 12"/>
        <xdr:cNvSpPr txBox="1"/>
      </xdr:nvSpPr>
      <xdr:spPr>
        <a:xfrm>
          <a:off x="1426463" y="2794163"/>
          <a:ext cx="7839075" cy="19716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6.2.2.1 Presentación en pantalla diferenciable visualmente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tengan capacidades de envío y recepción de RTT.</a:t>
          </a:r>
          <a:endParaRPr sz="1400"/>
        </a:p>
        <a:p>
          <a:pPr indent="0" lvl="0" marL="0" marR="0" rtl="0" algn="l">
            <a:lnSpc>
              <a:spcPct val="100000"/>
            </a:lnSpc>
            <a:spcBef>
              <a:spcPts val="0"/>
            </a:spcBef>
            <a:spcAft>
              <a:spcPts val="0"/>
            </a:spcAft>
            <a:buSzPts val="1100"/>
            <a:buFont typeface="Arial"/>
            <a:buNone/>
          </a:pPr>
          <a:r>
            <a:t/>
          </a:r>
          <a:endParaRPr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Cuando las TIC tengan capacidades de envío y recepción de RTT, el texto enviado que se muestra debe encontrarse visualmente diferenciado y separado del texto recibido. </a:t>
          </a:r>
          <a:endParaRPr sz="1400"/>
        </a:p>
        <a:p>
          <a:pPr indent="0" lvl="0" marL="0" rtl="0" algn="l">
            <a:spcBef>
              <a:spcPts val="0"/>
            </a:spcBef>
            <a:spcAft>
              <a:spcPts val="0"/>
            </a:spcAft>
            <a:buNone/>
          </a:pPr>
          <a:r>
            <a:t/>
          </a:r>
          <a:endParaRPr b="0" i="0" sz="1100">
            <a:latin typeface="Arial"/>
            <a:ea typeface="Arial"/>
            <a:cs typeface="Arial"/>
            <a:sym typeface="Arial"/>
          </a:endParaRPr>
        </a:p>
        <a:p>
          <a:pPr indent="0" lvl="0" marL="0" rtl="0" algn="l">
            <a:spcBef>
              <a:spcPts val="0"/>
            </a:spcBef>
            <a:spcAft>
              <a:spcPts val="0"/>
            </a:spcAft>
            <a:buNone/>
          </a:pPr>
          <a:r>
            <a:rPr b="0" i="0" lang="en-US" sz="1000" u="none" strike="noStrike">
              <a:latin typeface="Arial"/>
              <a:ea typeface="Arial"/>
              <a:cs typeface="Arial"/>
              <a:sym typeface="Arial"/>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b="0" sz="1000" strike="noStrike">
            <a:latin typeface="Arial"/>
            <a:ea typeface="Arial"/>
            <a:cs typeface="Arial"/>
            <a:sym typeface="Arial"/>
          </a:endParaRPr>
        </a:p>
      </xdr:txBody>
    </xdr:sp>
    <xdr:clientData fLocksWithSheet="0"/>
  </xdr:oneCellAnchor>
  <xdr:oneCellAnchor>
    <xdr:from>
      <xdr:col>10</xdr:col>
      <xdr:colOff>1000125</xdr:colOff>
      <xdr:row>51</xdr:row>
      <xdr:rowOff>47625</xdr:rowOff>
    </xdr:from>
    <xdr:ext cx="13268325" cy="2686050"/>
    <xdr:sp>
      <xdr:nvSpPr>
        <xdr:cNvPr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id="13" name="Shape 13"/>
        <xdr:cNvSpPr txBox="1"/>
      </xdr:nvSpPr>
      <xdr:spPr>
        <a:xfrm>
          <a:off x="0" y="2441738"/>
          <a:ext cx="10692000" cy="26765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050"/>
            <a:buFont typeface="Arial"/>
            <a:buNone/>
          </a:pPr>
          <a:r>
            <a:rPr b="1" lang="en-US" sz="1050" u="none">
              <a:latin typeface="Arial"/>
              <a:ea typeface="Arial"/>
              <a:cs typeface="Arial"/>
              <a:sym typeface="Arial"/>
            </a:rPr>
            <a:t>6.2.1.2 Voz y texto simultáneos (Condicional)</a:t>
          </a:r>
          <a:endParaRPr sz="1400"/>
        </a:p>
        <a:p>
          <a:pPr indent="0" lvl="0" marL="0" marR="0" rtl="0" algn="l">
            <a:lnSpc>
              <a:spcPct val="100000"/>
            </a:lnSpc>
            <a:spcBef>
              <a:spcPts val="0"/>
            </a:spcBef>
            <a:spcAft>
              <a:spcPts val="0"/>
            </a:spcAft>
            <a:buSzPts val="1050"/>
            <a:buFont typeface="Arial"/>
            <a:buNone/>
          </a:pPr>
          <a:r>
            <a:t/>
          </a:r>
          <a:endParaRPr b="0" sz="1050" u="sng">
            <a:latin typeface="Arial"/>
            <a:ea typeface="Arial"/>
            <a:cs typeface="Arial"/>
            <a:sym typeface="Arial"/>
          </a:endParaRPr>
        </a:p>
        <a:p>
          <a:pPr indent="0" lvl="0" marL="0" marR="0" rtl="0" algn="l">
            <a:lnSpc>
              <a:spcPct val="100000"/>
            </a:lnSpc>
            <a:spcBef>
              <a:spcPts val="0"/>
            </a:spcBef>
            <a:spcAft>
              <a:spcPts val="0"/>
            </a:spcAft>
            <a:buSzPts val="1050"/>
            <a:buFont typeface="Arial"/>
            <a:buNone/>
          </a:pPr>
          <a:r>
            <a:rPr b="0" lang="en-US" sz="1050" u="sng">
              <a:latin typeface="Arial"/>
              <a:ea typeface="Arial"/>
              <a:cs typeface="Arial"/>
              <a:sym typeface="Arial"/>
            </a:rPr>
            <a:t>Condición:</a:t>
          </a:r>
          <a:r>
            <a:rPr b="0" lang="en-US" sz="1050">
              <a:latin typeface="Arial"/>
              <a:ea typeface="Arial"/>
              <a:cs typeface="Arial"/>
              <a:sym typeface="Arial"/>
            </a:rPr>
            <a:t> </a:t>
          </a:r>
          <a:r>
            <a:rPr b="0" i="0" lang="en-US" sz="1050">
              <a:latin typeface="Arial"/>
              <a:ea typeface="Arial"/>
              <a:cs typeface="Arial"/>
              <a:sym typeface="Arial"/>
            </a:rPr>
            <a:t>Cuando las páginas web proporcionen un medio de comunicación bidireccional por voz para permitir a los usuarios comunicarse mediante RTT.</a:t>
          </a:r>
          <a:endParaRPr sz="1400"/>
        </a:p>
        <a:p>
          <a:pPr indent="0" lvl="0" marL="0" marR="0" rtl="0" algn="l">
            <a:lnSpc>
              <a:spcPct val="100000"/>
            </a:lnSpc>
            <a:spcBef>
              <a:spcPts val="0"/>
            </a:spcBef>
            <a:spcAft>
              <a:spcPts val="0"/>
            </a:spcAft>
            <a:buSzPts val="1050"/>
            <a:buFont typeface="Arial"/>
            <a:buNone/>
          </a:pPr>
          <a:r>
            <a:t/>
          </a:r>
          <a:endParaRPr sz="1050">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Cuando las TIC proporcionen un medio de comunicación bidireccional por voz para permitir a los usuarios comunicarse mediante RTT, deben permitir la transmisión simultánea de voz y texto a través de una única conexión de usuario </a:t>
          </a:r>
          <a:r>
            <a:rPr b="0" lang="en-US" sz="1050" strike="noStrike">
              <a:latin typeface="Arial"/>
              <a:ea typeface="Arial"/>
              <a:cs typeface="Arial"/>
              <a:sym typeface="Arial"/>
            </a:rPr>
            <a:t>. </a:t>
          </a:r>
          <a:endParaRPr sz="1400"/>
        </a:p>
        <a:p>
          <a:pPr indent="0" lvl="0" marL="0" rtl="0" algn="l">
            <a:spcBef>
              <a:spcPts val="0"/>
            </a:spcBef>
            <a:spcAft>
              <a:spcPts val="0"/>
            </a:spcAft>
            <a:buNone/>
          </a:pPr>
          <a:r>
            <a:t/>
          </a:r>
          <a:endParaRPr b="0" sz="1050" strike="noStrike">
            <a:latin typeface="Arial"/>
            <a:ea typeface="Arial"/>
            <a:cs typeface="Arial"/>
            <a:sym typeface="Arial"/>
          </a:endParaRPr>
        </a:p>
        <a:p>
          <a:pPr indent="0" lvl="0" marL="0" rtl="0" algn="l">
            <a:spcBef>
              <a:spcPts val="0"/>
            </a:spcBef>
            <a:spcAft>
              <a:spcPts val="0"/>
            </a:spcAft>
            <a:buNone/>
          </a:pPr>
          <a:r>
            <a:rPr b="0" i="0" lang="en-US" sz="900" u="none" strike="noStrike">
              <a:latin typeface="Arial"/>
              <a:ea typeface="Arial"/>
              <a:cs typeface="Arial"/>
              <a:sym typeface="Arial"/>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endParaRPr sz="1400"/>
        </a:p>
        <a:p>
          <a:pPr indent="0" lvl="0" marL="0" rtl="0" algn="l">
            <a:spcBef>
              <a:spcPts val="0"/>
            </a:spcBef>
            <a:spcAft>
              <a:spcPts val="0"/>
            </a:spcAft>
            <a:buNone/>
          </a:pPr>
          <a:r>
            <a:rPr b="0" i="0" lang="en-US" sz="900" u="none" strike="noStrike">
              <a:latin typeface="Arial"/>
              <a:ea typeface="Arial"/>
              <a:cs typeface="Arial"/>
              <a:sym typeface="Arial"/>
            </a:rPr>
            <a:t>NOTA 2: En la comunicación multiparte, la práctica más idónea consiste en manejar el alzado de mano de los usuarios de voz y de RTT de idéntica forma para que los usuarios de voz y de RTT estén en la misma cola. </a:t>
          </a:r>
          <a:endParaRPr sz="1400"/>
        </a:p>
        <a:p>
          <a:pPr indent="0" lvl="0" marL="0" rtl="0" algn="l">
            <a:spcBef>
              <a:spcPts val="0"/>
            </a:spcBef>
            <a:spcAft>
              <a:spcPts val="0"/>
            </a:spcAft>
            <a:buNone/>
          </a:pPr>
          <a:r>
            <a:rPr b="0" i="0" lang="en-US" sz="900" u="none" strike="noStrike">
              <a:latin typeface="Arial"/>
              <a:ea typeface="Arial"/>
              <a:cs typeface="Arial"/>
              <a:sym typeface="Arial"/>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endParaRPr sz="1400"/>
        </a:p>
        <a:p>
          <a:pPr indent="0" lvl="0" marL="0" rtl="0" algn="l">
            <a:spcBef>
              <a:spcPts val="0"/>
            </a:spcBef>
            <a:spcAft>
              <a:spcPts val="0"/>
            </a:spcAft>
            <a:buNone/>
          </a:pPr>
          <a:r>
            <a:rPr b="0" i="0" lang="en-US" sz="900" u="none" strike="noStrike">
              <a:latin typeface="Arial"/>
              <a:ea typeface="Arial"/>
              <a:cs typeface="Arial"/>
              <a:sym typeface="Arial"/>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endParaRPr sz="1400"/>
        </a:p>
        <a:p>
          <a:pPr indent="0" lvl="0" marL="0" rtl="0" algn="l">
            <a:spcBef>
              <a:spcPts val="0"/>
            </a:spcBef>
            <a:spcAft>
              <a:spcPts val="0"/>
            </a:spcAft>
            <a:buNone/>
          </a:pPr>
          <a:r>
            <a:rPr b="0" i="0" lang="en-US" sz="900" u="none" strike="noStrike">
              <a:latin typeface="Arial"/>
              <a:ea typeface="Arial"/>
              <a:cs typeface="Arial"/>
              <a:sym typeface="Arial"/>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a:t>
          </a:r>
          <a:r>
            <a:rPr b="0" i="0" lang="en-US" sz="1200" u="none" strike="noStrike">
              <a:latin typeface="Arial"/>
              <a:ea typeface="Arial"/>
              <a:cs typeface="Arial"/>
              <a:sym typeface="Arial"/>
            </a:rPr>
            <a:t>. </a:t>
          </a:r>
          <a:endParaRPr sz="1400"/>
        </a:p>
      </xdr:txBody>
    </xdr:sp>
    <xdr:clientData fLocksWithSheet="0"/>
  </xdr:oneCellAnchor>
  <xdr:oneCellAnchor>
    <xdr:from>
      <xdr:col>10</xdr:col>
      <xdr:colOff>981075</xdr:colOff>
      <xdr:row>34</xdr:row>
      <xdr:rowOff>0</xdr:rowOff>
    </xdr:from>
    <xdr:ext cx="8277225" cy="2743200"/>
    <xdr:sp>
      <xdr:nvSpPr>
        <xdr:cNvPr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id="14" name="Shape 14"/>
        <xdr:cNvSpPr txBox="1"/>
      </xdr:nvSpPr>
      <xdr:spPr>
        <a:xfrm>
          <a:off x="1212150" y="2408400"/>
          <a:ext cx="8267700" cy="27432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6.2.1.1 Comuniación mediante RTT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se encuentren en un modo que proporcione una comunicación bidireccional por voz.</a:t>
          </a:r>
          <a:endParaRPr sz="1400"/>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rPr b="0" i="0" lang="en-US" sz="1100">
              <a:latin typeface="Arial"/>
              <a:ea typeface="Arial"/>
              <a:cs typeface="Arial"/>
              <a:sym typeface="Arial"/>
            </a:rPr>
            <a:t>Cuando las TIC se encuentren en un modo que proporcione una comunicación bidireccional por voz, deben proporcionar un modo de comunicación bidireccional mediante RTT, salvo que fuese necesario modificar el diseño para incorporar hardware de entrada o salida a las TIC. </a:t>
          </a:r>
          <a:endParaRPr b="0" i="0" sz="1100">
            <a:latin typeface="Arial"/>
            <a:ea typeface="Arial"/>
            <a:cs typeface="Arial"/>
            <a:sym typeface="Arial"/>
          </a:endParaRPr>
        </a:p>
        <a:p>
          <a:pPr indent="0" lvl="0" marL="0" rtl="0" algn="l">
            <a:spcBef>
              <a:spcPts val="0"/>
            </a:spcBef>
            <a:spcAft>
              <a:spcPts val="0"/>
            </a:spcAft>
            <a:buNone/>
          </a:pPr>
          <a:r>
            <a:t/>
          </a:r>
          <a:endParaRPr b="0" sz="11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latin typeface="Arial"/>
              <a:ea typeface="Arial"/>
              <a:cs typeface="Arial"/>
              <a:sym typeface="Arial"/>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endParaRPr sz="1400"/>
        </a:p>
        <a:p>
          <a:pPr indent="0" lvl="0" marL="0" rtl="0" algn="l">
            <a:spcBef>
              <a:spcPts val="0"/>
            </a:spcBef>
            <a:spcAft>
              <a:spcPts val="0"/>
            </a:spcAft>
            <a:buNone/>
          </a:pPr>
          <a:r>
            <a:rPr b="0" i="0" lang="en-US" sz="1000" u="none" strike="noStrike">
              <a:latin typeface="Arial"/>
              <a:ea typeface="Arial"/>
              <a:cs typeface="Arial"/>
              <a:sym typeface="Arial"/>
            </a:rPr>
            <a:t>NOTA 2: No se establece ningún requisito relativo a añadir una pantalla física, un teclado físico o </a:t>
          </a:r>
          <a:r>
            <a:rPr b="0" i="1" lang="en-US" sz="1000" u="none" strike="noStrike">
              <a:latin typeface="Arial"/>
              <a:ea typeface="Arial"/>
              <a:cs typeface="Arial"/>
              <a:sym typeface="Arial"/>
            </a:rPr>
            <a:t>hardware </a:t>
          </a:r>
          <a:r>
            <a:rPr b="0" i="0" lang="en-US" sz="1000" u="none" strike="noStrike">
              <a:latin typeface="Arial"/>
              <a:ea typeface="Arial"/>
              <a:cs typeface="Arial"/>
              <a:sym typeface="Arial"/>
            </a:rPr>
            <a:t>compatible con la capacidad de conectarse a una pantalla o teclado, con o sin cable, en el caso de que, de forma habitual, dicho </a:t>
          </a:r>
          <a:r>
            <a:rPr b="0" i="1" lang="en-US" sz="1000" u="none" strike="noStrike">
              <a:latin typeface="Arial"/>
              <a:ea typeface="Arial"/>
              <a:cs typeface="Arial"/>
              <a:sym typeface="Arial"/>
            </a:rPr>
            <a:t>hardware </a:t>
          </a:r>
          <a:r>
            <a:rPr b="0" i="0" lang="en-US" sz="1000" u="none" strike="noStrike">
              <a:latin typeface="Arial"/>
              <a:ea typeface="Arial"/>
              <a:cs typeface="Arial"/>
              <a:sym typeface="Arial"/>
            </a:rPr>
            <a:t>no se suministrase .</a:t>
          </a:r>
          <a:endParaRPr sz="1400"/>
        </a:p>
        <a:p>
          <a:pPr indent="0" lvl="0" marL="0" rtl="0" algn="l">
            <a:spcBef>
              <a:spcPts val="0"/>
            </a:spcBef>
            <a:spcAft>
              <a:spcPts val="0"/>
            </a:spcAft>
            <a:buNone/>
          </a:pPr>
          <a:r>
            <a:rPr b="0" i="0" lang="en-US" sz="1000" u="none" strike="noStrike">
              <a:latin typeface="Arial"/>
              <a:ea typeface="Arial"/>
              <a:cs typeface="Arial"/>
              <a:sym typeface="Arial"/>
            </a:rPr>
            <a:t>NOTA 3: A efectos de la interoperabilidad, se suele requerir el cumplimiento de la Recomendación ITU-T T.140 [i.36]. </a:t>
          </a:r>
          <a:endParaRPr b="0" sz="1000" strike="noStrike">
            <a:solidFill>
              <a:srgbClr val="000000"/>
            </a:solidFill>
            <a:latin typeface="Arial"/>
            <a:ea typeface="Arial"/>
            <a:cs typeface="Arial"/>
            <a:sym typeface="Arial"/>
          </a:endParaRPr>
        </a:p>
      </xdr:txBody>
    </xdr:sp>
    <xdr:clientData fLocksWithSheet="0"/>
  </xdr:oneCellAnchor>
  <xdr:oneCellAnchor>
    <xdr:from>
      <xdr:col>10</xdr:col>
      <xdr:colOff>981075</xdr:colOff>
      <xdr:row>17</xdr:row>
      <xdr:rowOff>85725</xdr:rowOff>
    </xdr:from>
    <xdr:ext cx="8248650" cy="2076450"/>
    <xdr:sp>
      <xdr:nvSpPr>
        <xdr:cNvPr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id="15" name="Shape 15"/>
        <xdr:cNvSpPr txBox="1"/>
      </xdr:nvSpPr>
      <xdr:spPr>
        <a:xfrm>
          <a:off x="1226438" y="2746538"/>
          <a:ext cx="8239125" cy="20669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u="none" strike="noStrike">
              <a:solidFill>
                <a:srgbClr val="000000"/>
              </a:solidFill>
              <a:latin typeface="Arial"/>
              <a:ea typeface="Arial"/>
              <a:cs typeface="Arial"/>
              <a:sym typeface="Arial"/>
            </a:rPr>
            <a:t>6.1 Anchura de banda para voz (Condicional)</a:t>
          </a:r>
          <a:endParaRPr sz="1400"/>
        </a:p>
        <a:p>
          <a:pPr indent="0" lvl="0" marL="0" marR="0" rtl="0" algn="l">
            <a:lnSpc>
              <a:spcPct val="100000"/>
            </a:lnSpc>
            <a:spcBef>
              <a:spcPts val="0"/>
            </a:spcBef>
            <a:spcAft>
              <a:spcPts val="0"/>
            </a:spcAft>
            <a:buSzPts val="1200"/>
            <a:buFont typeface="Arial"/>
            <a:buNone/>
          </a:pPr>
          <a:r>
            <a:t/>
          </a:r>
          <a:endParaRPr b="0" sz="1200" u="sng"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lang="en-US" sz="1200" u="sng" strike="noStrike">
              <a:solidFill>
                <a:srgbClr val="000000"/>
              </a:solidFill>
              <a:latin typeface="Arial"/>
              <a:ea typeface="Arial"/>
              <a:cs typeface="Arial"/>
              <a:sym typeface="Arial"/>
            </a:rPr>
            <a:t>Condición:</a:t>
          </a:r>
          <a:r>
            <a:rPr b="0" lang="en-US" sz="1200" strike="noStrike">
              <a:solidFill>
                <a:srgbClr val="000000"/>
              </a:solidFill>
              <a:latin typeface="Arial"/>
              <a:ea typeface="Arial"/>
              <a:cs typeface="Arial"/>
              <a:sym typeface="Arial"/>
            </a:rPr>
            <a:t> </a:t>
          </a:r>
          <a:r>
            <a:rPr b="0" i="0" lang="en-US" sz="1200" u="none" strike="noStrike">
              <a:latin typeface="Arial"/>
              <a:ea typeface="Arial"/>
              <a:cs typeface="Arial"/>
              <a:sym typeface="Arial"/>
            </a:rPr>
            <a:t>Cuando las páginas web proporcionen comunicación bidireccional por voz.</a:t>
          </a:r>
          <a:endParaRPr sz="1400"/>
        </a:p>
        <a:p>
          <a:pPr indent="0" lvl="0" marL="0" marR="0" rtl="0" algn="l">
            <a:lnSpc>
              <a:spcPct val="100000"/>
            </a:lnSpc>
            <a:spcBef>
              <a:spcPts val="0"/>
            </a:spcBef>
            <a:spcAft>
              <a:spcPts val="0"/>
            </a:spcAft>
            <a:buSzPts val="1200"/>
            <a:buFont typeface="Arial"/>
            <a:buNone/>
          </a:pPr>
          <a:r>
            <a:t/>
          </a:r>
          <a:endParaRPr b="0" i="0" sz="1200" u="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lang="en-US" sz="1200" strike="noStrike">
              <a:solidFill>
                <a:srgbClr val="000000"/>
              </a:solidFill>
              <a:latin typeface="Arial"/>
              <a:ea typeface="Arial"/>
              <a:cs typeface="Arial"/>
              <a:sym typeface="Arial"/>
            </a:rPr>
            <a:t>Cuando las TIC proporcionen comunicación bidireccional por voz, dichas TIC deben poder codificar y descodificar la comunicación bidireccional por voz con una gama de frecuencias cuyo límite superior sea como mínimo 7 000 Hz a fin de proporcionar una buena calidad de audio. </a:t>
          </a:r>
          <a:endParaRPr sz="1400"/>
        </a:p>
        <a:p>
          <a:pPr indent="0" lvl="0" marL="0" marR="0" rtl="0" algn="l">
            <a:lnSpc>
              <a:spcPct val="100000"/>
            </a:lnSpc>
            <a:spcBef>
              <a:spcPts val="0"/>
            </a:spcBef>
            <a:spcAft>
              <a:spcPts val="0"/>
            </a:spcAft>
            <a:buSzPts val="1050"/>
            <a:buFont typeface="Arial"/>
            <a:buNone/>
          </a:pPr>
          <a:r>
            <a:t/>
          </a:r>
          <a:endParaRPr b="0" sz="105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A efectos de la interoperabilidad es frecuente recurrir a la Recomendación ITU-T G.722 [i.21]. </a:t>
          </a:r>
          <a:endParaRPr sz="1400"/>
        </a:p>
        <a:p>
          <a:pPr indent="0" lvl="0" marL="0" rtl="0" algn="l">
            <a:spcBef>
              <a:spcPts val="0"/>
            </a:spcBef>
            <a:spcAft>
              <a:spcPts val="0"/>
            </a:spcAft>
            <a:buNone/>
          </a:pPr>
          <a:r>
            <a:rPr b="0" i="0" lang="en-US" sz="1050" u="none" strike="noStrike">
              <a:latin typeface="Arial"/>
              <a:ea typeface="Arial"/>
              <a:cs typeface="Arial"/>
              <a:sym typeface="Arial"/>
            </a:rPr>
            <a:t>NOTA 2: En el caso de que se implemente la negociación de códecs, a veces se utilizan otros códecs normalizados tales como la Recomendación ITU-T G.722.2 [i.22] para evitar la transcodificación. </a:t>
          </a:r>
          <a:endParaRPr b="0" sz="1050" strike="noStrike">
            <a:latin typeface="Arial"/>
            <a:ea typeface="Arial"/>
            <a:cs typeface="Arial"/>
            <a:sym typeface="Arial"/>
          </a:endParaRPr>
        </a:p>
      </xdr:txBody>
    </xdr:sp>
    <xdr:clientData fLocksWithSheet="0"/>
  </xdr:oneCellAnchor>
  <xdr:oneCellAnchor>
    <xdr:from>
      <xdr:col>11</xdr:col>
      <xdr:colOff>0</xdr:colOff>
      <xdr:row>152</xdr:row>
      <xdr:rowOff>19050</xdr:rowOff>
    </xdr:from>
    <xdr:ext cx="14954250" cy="2619375"/>
    <xdr:sp>
      <xdr:nvSpPr>
        <xdr:cNvPr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id="16" name="Shape 16"/>
        <xdr:cNvSpPr txBox="1"/>
      </xdr:nvSpPr>
      <xdr:spPr>
        <a:xfrm>
          <a:off x="0" y="2475075"/>
          <a:ext cx="10692000" cy="26098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6.2.3 Interoperabilidad - Apartado b)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con funcionalidad RTT interoperen con otras TIC con funcionalidad RTT (como se especifica en el apartado 6.2.1.1).</a:t>
          </a:r>
          <a:endParaRPr sz="1400"/>
        </a:p>
        <a:p>
          <a:pPr indent="0" lvl="0" marL="0" marR="0" rtl="0" algn="l">
            <a:lnSpc>
              <a:spcPct val="100000"/>
            </a:lnSpc>
            <a:spcBef>
              <a:spcPts val="0"/>
            </a:spcBef>
            <a:spcAft>
              <a:spcPts val="0"/>
            </a:spcAft>
            <a:buSzPts val="1100"/>
            <a:buFont typeface="Arial"/>
            <a:buNone/>
          </a:pPr>
          <a:r>
            <a:t/>
          </a:r>
          <a:endParaRPr b="0" i="0"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Cuando las TIC con funcionalidad RTT interoperen con otras TIC con funcionalidad RTT (como se especifica en el apartado 6.2.1.1), deben ser compatibles con los mecanismos de interoperabilidad RTT descritos a continuación: </a:t>
          </a:r>
          <a:endParaRPr sz="1400"/>
        </a:p>
        <a:p>
          <a:pPr indent="0" lvl="0" marL="0" rtl="0" algn="l">
            <a:spcBef>
              <a:spcPts val="0"/>
            </a:spcBef>
            <a:spcAft>
              <a:spcPts val="0"/>
            </a:spcAft>
            <a:buNone/>
          </a:pPr>
          <a:r>
            <a:t/>
          </a:r>
          <a:endParaRPr b="0" i="0" sz="1100" u="none" strike="noStrike">
            <a:latin typeface="Arial"/>
            <a:ea typeface="Arial"/>
            <a:cs typeface="Arial"/>
            <a:sym typeface="Arial"/>
          </a:endParaRPr>
        </a:p>
        <a:p>
          <a:pPr indent="0" lvl="0" marL="0" rtl="0" algn="l">
            <a:spcBef>
              <a:spcPts val="0"/>
            </a:spcBef>
            <a:spcAft>
              <a:spcPts val="0"/>
            </a:spcAft>
            <a:buNone/>
          </a:pPr>
          <a:r>
            <a:rPr b="0" i="0" lang="en-US" sz="1100" u="none" strike="noStrike">
              <a:latin typeface="Arial"/>
              <a:ea typeface="Arial"/>
              <a:cs typeface="Arial"/>
              <a:sym typeface="Arial"/>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b="0" i="0" sz="1100">
            <a:latin typeface="Arial"/>
            <a:ea typeface="Arial"/>
            <a:cs typeface="Arial"/>
            <a:sym typeface="Arial"/>
          </a:endParaRPr>
        </a:p>
        <a:p>
          <a:pPr indent="0" lvl="0" marL="0" rtl="0" algn="l">
            <a:spcBef>
              <a:spcPts val="0"/>
            </a:spcBef>
            <a:spcAft>
              <a:spcPts val="0"/>
            </a:spcAft>
            <a:buNone/>
          </a:pPr>
          <a:r>
            <a:t/>
          </a:r>
          <a:endParaRPr b="0" i="0" sz="1000">
            <a:latin typeface="Arial"/>
            <a:ea typeface="Arial"/>
            <a:cs typeface="Arial"/>
            <a:sym typeface="Arial"/>
          </a:endParaRPr>
        </a:p>
        <a:p>
          <a:pPr indent="0" lvl="0" marL="0" rtl="0" algn="l">
            <a:spcBef>
              <a:spcPts val="0"/>
            </a:spcBef>
            <a:spcAft>
              <a:spcPts val="0"/>
            </a:spcAft>
            <a:buNone/>
          </a:pPr>
          <a:r>
            <a:rPr b="0" i="0" lang="en-US" sz="1000">
              <a:latin typeface="Arial"/>
              <a:ea typeface="Arial"/>
              <a:cs typeface="Arial"/>
              <a:sym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sz="1400"/>
        </a:p>
        <a:p>
          <a:pPr indent="0" lvl="0" marL="0" rtl="0" algn="l">
            <a:spcBef>
              <a:spcPts val="0"/>
            </a:spcBef>
            <a:spcAft>
              <a:spcPts val="0"/>
            </a:spcAft>
            <a:buNone/>
          </a:pPr>
          <a:r>
            <a:rPr b="0" i="0" lang="en-US" sz="1000">
              <a:latin typeface="Arial"/>
              <a:ea typeface="Arial"/>
              <a:cs typeface="Arial"/>
              <a:sym typeface="Arial"/>
            </a:rPr>
            <a:t>NOTA 2: En el caso de que se utilicen múltiples tecnologías para proporcionar la comunicación por voz, pueden ser necesarios múltiples mecanismos de interoperabilidad para garantizar que todos los usuarios puedan utilizar RTT. </a:t>
          </a:r>
          <a:endParaRPr sz="1400"/>
        </a:p>
        <a:p>
          <a:pPr indent="0" lvl="0" marL="0" rtl="0" algn="l">
            <a:spcBef>
              <a:spcPts val="0"/>
            </a:spcBef>
            <a:spcAft>
              <a:spcPts val="0"/>
            </a:spcAft>
            <a:buNone/>
          </a:pPr>
          <a:r>
            <a:rPr b="0" i="0" lang="en-US" sz="1000">
              <a:latin typeface="Arial"/>
              <a:ea typeface="Arial"/>
              <a:cs typeface="Arial"/>
              <a:sym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sz="1400"/>
        </a:p>
      </xdr:txBody>
    </xdr:sp>
    <xdr:clientData fLocksWithSheet="0"/>
  </xdr:oneCellAnchor>
  <xdr:oneCellAnchor>
    <xdr:from>
      <xdr:col>11</xdr:col>
      <xdr:colOff>0</xdr:colOff>
      <xdr:row>169</xdr:row>
      <xdr:rowOff>333375</xdr:rowOff>
    </xdr:from>
    <xdr:ext cx="14954250" cy="2428875"/>
    <xdr:sp>
      <xdr:nvSpPr>
        <xdr:cNvPr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id="17" name="Shape 17"/>
        <xdr:cNvSpPr txBox="1"/>
      </xdr:nvSpPr>
      <xdr:spPr>
        <a:xfrm>
          <a:off x="0" y="2570325"/>
          <a:ext cx="10692000" cy="24193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6.2.3 Interoperabilidad - Apartado c)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con funcionalidad RTT interoperen con otras TIC con funcionalidad RTT (como se especifica en el apartado 6.2.1.1).</a:t>
          </a:r>
          <a:endParaRPr sz="1400"/>
        </a:p>
        <a:p>
          <a:pPr indent="0" lvl="0" marL="0" marR="0" rtl="0" algn="l">
            <a:lnSpc>
              <a:spcPct val="100000"/>
            </a:lnSpc>
            <a:spcBef>
              <a:spcPts val="0"/>
            </a:spcBef>
            <a:spcAft>
              <a:spcPts val="0"/>
            </a:spcAft>
            <a:buSzPts val="1100"/>
            <a:buFont typeface="Arial"/>
            <a:buNone/>
          </a:pPr>
          <a:r>
            <a:t/>
          </a:r>
          <a:endParaRPr b="0" i="0"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Cuando las TIC con funcionalidad RTT interoperen con otras TIC con funcionalidad RTT (como se especifica en el apartado 6.2.1.1), deben ser compatibles con los mecanismos de interoperabilidad RTT descritos a continuación: </a:t>
          </a:r>
          <a:endParaRPr sz="1400"/>
        </a:p>
        <a:p>
          <a:pPr indent="0" lvl="0" marL="0" rtl="0" algn="l">
            <a:spcBef>
              <a:spcPts val="0"/>
            </a:spcBef>
            <a:spcAft>
              <a:spcPts val="0"/>
            </a:spcAft>
            <a:buNone/>
          </a:pPr>
          <a:r>
            <a:t/>
          </a:r>
          <a:endParaRPr b="0" i="0" sz="1100">
            <a:latin typeface="Arial"/>
            <a:ea typeface="Arial"/>
            <a:cs typeface="Arial"/>
            <a:sym typeface="Arial"/>
          </a:endParaRPr>
        </a:p>
        <a:p>
          <a:pPr indent="0" lvl="0" marL="0" rtl="0" algn="l">
            <a:spcBef>
              <a:spcPts val="0"/>
            </a:spcBef>
            <a:spcAft>
              <a:spcPts val="0"/>
            </a:spcAft>
            <a:buNone/>
          </a:pPr>
          <a:r>
            <a:rPr b="0" i="0" lang="en-US" sz="1100" u="none" strike="noStrike">
              <a:latin typeface="Arial"/>
              <a:ea typeface="Arial"/>
              <a:cs typeface="Arial"/>
              <a:sym typeface="Arial"/>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b="0" i="0" sz="1100">
            <a:latin typeface="Arial"/>
            <a:ea typeface="Arial"/>
            <a:cs typeface="Arial"/>
            <a:sym typeface="Arial"/>
          </a:endParaRPr>
        </a:p>
        <a:p>
          <a:pPr indent="0" lvl="0" marL="0" rtl="0" algn="l">
            <a:spcBef>
              <a:spcPts val="0"/>
            </a:spcBef>
            <a:spcAft>
              <a:spcPts val="0"/>
            </a:spcAft>
            <a:buNone/>
          </a:pPr>
          <a:r>
            <a:t/>
          </a:r>
          <a:endParaRPr b="0" i="0" sz="1000">
            <a:latin typeface="Arial"/>
            <a:ea typeface="Arial"/>
            <a:cs typeface="Arial"/>
            <a:sym typeface="Arial"/>
          </a:endParaRPr>
        </a:p>
        <a:p>
          <a:pPr indent="0" lvl="0" marL="0" rtl="0" algn="l">
            <a:spcBef>
              <a:spcPts val="0"/>
            </a:spcBef>
            <a:spcAft>
              <a:spcPts val="0"/>
            </a:spcAft>
            <a:buNone/>
          </a:pPr>
          <a:r>
            <a:rPr b="0" i="0" lang="en-US" sz="1000">
              <a:latin typeface="Arial"/>
              <a:ea typeface="Arial"/>
              <a:cs typeface="Arial"/>
              <a:sym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sz="1400"/>
        </a:p>
        <a:p>
          <a:pPr indent="0" lvl="0" marL="0" rtl="0" algn="l">
            <a:spcBef>
              <a:spcPts val="0"/>
            </a:spcBef>
            <a:spcAft>
              <a:spcPts val="0"/>
            </a:spcAft>
            <a:buNone/>
          </a:pPr>
          <a:r>
            <a:rPr b="0" i="0" lang="en-US" sz="1000">
              <a:latin typeface="Arial"/>
              <a:ea typeface="Arial"/>
              <a:cs typeface="Arial"/>
              <a:sym typeface="Arial"/>
            </a:rPr>
            <a:t>NOTA 2: En el caso de que se utilicen múltiples tecnologías para proporcionar la comunicación por voz, pueden ser necesarios múltiples mecanismos de interoperabilidad para garantizar que todos los usuarios puedan utilizar RTT. </a:t>
          </a:r>
          <a:endParaRPr sz="1400"/>
        </a:p>
        <a:p>
          <a:pPr indent="0" lvl="0" marL="0" rtl="0" algn="l">
            <a:spcBef>
              <a:spcPts val="0"/>
            </a:spcBef>
            <a:spcAft>
              <a:spcPts val="0"/>
            </a:spcAft>
            <a:buNone/>
          </a:pPr>
          <a:r>
            <a:rPr b="0" i="0" lang="en-US" sz="1000">
              <a:latin typeface="Arial"/>
              <a:ea typeface="Arial"/>
              <a:cs typeface="Arial"/>
              <a:sym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sz="1400"/>
        </a:p>
      </xdr:txBody>
    </xdr:sp>
    <xdr:clientData fLocksWithSheet="0"/>
  </xdr:oneCellAnchor>
  <xdr:oneCellAnchor>
    <xdr:from>
      <xdr:col>10</xdr:col>
      <xdr:colOff>1000125</xdr:colOff>
      <xdr:row>186</xdr:row>
      <xdr:rowOff>285750</xdr:rowOff>
    </xdr:from>
    <xdr:ext cx="15039975" cy="2495550"/>
    <xdr:sp>
      <xdr:nvSpPr>
        <xdr:cNvPr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id="18" name="Shape 18"/>
        <xdr:cNvSpPr txBox="1"/>
      </xdr:nvSpPr>
      <xdr:spPr>
        <a:xfrm>
          <a:off x="0" y="2536988"/>
          <a:ext cx="10692000" cy="24860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6.2.3 Interoperabilidad - Apartado d)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con funcionalidad RTT interoperen con otras TIC con funcionalidad RTT (como se especifica en el apartado 6.2.1.1).</a:t>
          </a:r>
          <a:endParaRPr sz="1400"/>
        </a:p>
        <a:p>
          <a:pPr indent="0" lvl="0" marL="0" marR="0" rtl="0" algn="l">
            <a:lnSpc>
              <a:spcPct val="100000"/>
            </a:lnSpc>
            <a:spcBef>
              <a:spcPts val="0"/>
            </a:spcBef>
            <a:spcAft>
              <a:spcPts val="0"/>
            </a:spcAft>
            <a:buSzPts val="1100"/>
            <a:buFont typeface="Arial"/>
            <a:buNone/>
          </a:pPr>
          <a:r>
            <a:t/>
          </a:r>
          <a:endParaRPr b="0" i="0"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Cuando las TIC con funcionalidad RTT interoperen con otras TIC con funcionalidad RTT (como se especifica en el apartado 6.2.1.1), deben ser compatibles con los mecanismos de interoperabilidad RTT descritos a continuación: </a:t>
          </a:r>
          <a:endParaRPr sz="1400"/>
        </a:p>
        <a:p>
          <a:pPr indent="0" lvl="0" marL="0" rtl="0" algn="l">
            <a:spcBef>
              <a:spcPts val="0"/>
            </a:spcBef>
            <a:spcAft>
              <a:spcPts val="0"/>
            </a:spcAft>
            <a:buNone/>
          </a:pPr>
          <a:r>
            <a:t/>
          </a:r>
          <a:endParaRPr b="0" i="0" sz="1100">
            <a:latin typeface="Arial"/>
            <a:ea typeface="Arial"/>
            <a:cs typeface="Arial"/>
            <a:sym typeface="Arial"/>
          </a:endParaRPr>
        </a:p>
        <a:p>
          <a:pPr indent="0" lvl="0" marL="0" rtl="0" algn="l">
            <a:spcBef>
              <a:spcPts val="0"/>
            </a:spcBef>
            <a:spcAft>
              <a:spcPts val="0"/>
            </a:spcAft>
            <a:buNone/>
          </a:pPr>
          <a:r>
            <a:rPr b="0" i="0" lang="en-US" sz="1100" u="none" strike="noStrike">
              <a:latin typeface="Arial"/>
              <a:ea typeface="Arial"/>
              <a:cs typeface="Arial"/>
              <a:sym typeface="Arial"/>
            </a:rPr>
            <a:t>d) TIC que interoperen con otras TIC mediante una norma de RTT que haya sido introducida para su uso en cualquiera de los entornos arriba mencionados y sea compatible con todas las TIC activas que sean compatibles con voz y RTT en ese entorno. </a:t>
          </a:r>
          <a:endParaRPr b="0" i="0" sz="1100">
            <a:latin typeface="Arial"/>
            <a:ea typeface="Arial"/>
            <a:cs typeface="Arial"/>
            <a:sym typeface="Arial"/>
          </a:endParaRPr>
        </a:p>
        <a:p>
          <a:pPr indent="0" lvl="0" marL="0" rtl="0" algn="l">
            <a:spcBef>
              <a:spcPts val="0"/>
            </a:spcBef>
            <a:spcAft>
              <a:spcPts val="0"/>
            </a:spcAft>
            <a:buNone/>
          </a:pPr>
          <a:r>
            <a:t/>
          </a:r>
          <a:endParaRPr sz="1000">
            <a:latin typeface="Arial"/>
            <a:ea typeface="Arial"/>
            <a:cs typeface="Arial"/>
            <a:sym typeface="Arial"/>
          </a:endParaRPr>
        </a:p>
        <a:p>
          <a:pPr indent="0" lvl="0" marL="0" rtl="0" algn="l">
            <a:spcBef>
              <a:spcPts val="0"/>
            </a:spcBef>
            <a:spcAft>
              <a:spcPts val="0"/>
            </a:spcAft>
            <a:buNone/>
          </a:pPr>
          <a:r>
            <a:rPr b="0" i="0" lang="en-US" sz="1000">
              <a:latin typeface="Arial"/>
              <a:ea typeface="Arial"/>
              <a:cs typeface="Arial"/>
              <a:sym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sz="1400"/>
        </a:p>
        <a:p>
          <a:pPr indent="0" lvl="0" marL="0" rtl="0" algn="l">
            <a:spcBef>
              <a:spcPts val="0"/>
            </a:spcBef>
            <a:spcAft>
              <a:spcPts val="0"/>
            </a:spcAft>
            <a:buNone/>
          </a:pPr>
          <a:r>
            <a:rPr b="0" i="0" lang="en-US" sz="1000">
              <a:latin typeface="Arial"/>
              <a:ea typeface="Arial"/>
              <a:cs typeface="Arial"/>
              <a:sym typeface="Arial"/>
            </a:rPr>
            <a:t>NOTA 2: En el caso de que se utilicen múltiples tecnologías para proporcionar la comunicación por voz, pueden ser necesarios múltiples mecanismos de interoperabilidad para garantizar que todos los usuarios puedan utilizar RTT. </a:t>
          </a:r>
          <a:endParaRPr sz="1400"/>
        </a:p>
        <a:p>
          <a:pPr indent="0" lvl="0" marL="0" rtl="0" algn="l">
            <a:spcBef>
              <a:spcPts val="0"/>
            </a:spcBef>
            <a:spcAft>
              <a:spcPts val="0"/>
            </a:spcAft>
            <a:buNone/>
          </a:pPr>
          <a:r>
            <a:rPr b="0" i="0" lang="en-US" sz="1000">
              <a:latin typeface="Arial"/>
              <a:ea typeface="Arial"/>
              <a:cs typeface="Arial"/>
              <a:sym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sz="1400"/>
        </a:p>
      </xdr:txBody>
    </xdr:sp>
    <xdr:clientData fLocksWithSheet="0"/>
  </xdr:oneCellAnchor>
  <xdr:oneCellAnchor>
    <xdr:from>
      <xdr:col>10</xdr:col>
      <xdr:colOff>1000125</xdr:colOff>
      <xdr:row>204</xdr:row>
      <xdr:rowOff>47625</xdr:rowOff>
    </xdr:from>
    <xdr:ext cx="10487025" cy="2733675"/>
    <xdr:sp>
      <xdr:nvSpPr>
        <xdr:cNvPr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id="19" name="Shape 19"/>
        <xdr:cNvSpPr txBox="1"/>
      </xdr:nvSpPr>
      <xdr:spPr>
        <a:xfrm>
          <a:off x="107250" y="2417925"/>
          <a:ext cx="10477500" cy="27241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6.2.4 Capacidad de respuesta de RTT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a:t>
          </a:r>
          <a:r>
            <a:rPr b="0" i="0" lang="en-US" sz="1200">
              <a:latin typeface="Arial"/>
              <a:ea typeface="Arial"/>
              <a:cs typeface="Arial"/>
              <a:sym typeface="Arial"/>
            </a:rPr>
            <a:t>Cuando las páginas web utilicen una entrada de RTT.</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i="0" lang="en-US" sz="1200" u="none" strike="noStrike">
              <a:latin typeface="Arial"/>
              <a:ea typeface="Arial"/>
              <a:cs typeface="Arial"/>
              <a:sym typeface="Arial"/>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endParaRPr sz="1400"/>
        </a:p>
        <a:p>
          <a:pPr indent="0" lvl="0" marL="0" rtl="0" algn="l">
            <a:spcBef>
              <a:spcPts val="0"/>
            </a:spcBef>
            <a:spcAft>
              <a:spcPts val="0"/>
            </a:spcAft>
            <a:buNone/>
          </a:pPr>
          <a:r>
            <a:t/>
          </a:r>
          <a:endParaRPr b="0" i="0" sz="1200" u="none" strike="noStrike">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b="0" i="1" lang="en-US" sz="1050" u="none" strike="noStrike">
              <a:latin typeface="Arial"/>
              <a:ea typeface="Arial"/>
              <a:cs typeface="Arial"/>
              <a:sym typeface="Arial"/>
            </a:rPr>
            <a:t>software </a:t>
          </a:r>
          <a:r>
            <a:rPr b="0" i="0" lang="en-US" sz="1050" u="none" strike="noStrike">
              <a:latin typeface="Arial"/>
              <a:ea typeface="Arial"/>
              <a:cs typeface="Arial"/>
              <a:sym typeface="Arial"/>
            </a:rPr>
            <a:t>de reconocimiento hasta que no se haya pronunciado una palabra (o frase) entera. En este caso, la unidad mínima de entrada de texto compuesta de forma fiable a la que tiene acceso la TIC sería la palabra (o frase). </a:t>
          </a:r>
          <a:endParaRPr sz="1400"/>
        </a:p>
        <a:p>
          <a:pPr indent="0" lvl="0" marL="0" rtl="0" algn="l">
            <a:spcBef>
              <a:spcPts val="0"/>
            </a:spcBef>
            <a:spcAft>
              <a:spcPts val="0"/>
            </a:spcAft>
            <a:buNone/>
          </a:pPr>
          <a:r>
            <a:rPr b="0" i="0" lang="en-US" sz="1050" u="none" strike="noStrike">
              <a:latin typeface="Arial"/>
              <a:ea typeface="Arial"/>
              <a:cs typeface="Arial"/>
              <a:sym typeface="Arial"/>
            </a:rPr>
            <a:t>NOTA 2: El límite de 500 ms permite el almacenamiento intermedio de caracteres durante este periodo antes de su transmisión, por lo que no es necesaria la transmisión por caracteres a no ser que los caracteres se generen a un ritmo menor de 1 por 500 ms. </a:t>
          </a:r>
          <a:endParaRPr sz="1400"/>
        </a:p>
        <a:p>
          <a:pPr indent="0" lvl="0" marL="0" rtl="0" algn="l">
            <a:spcBef>
              <a:spcPts val="0"/>
            </a:spcBef>
            <a:spcAft>
              <a:spcPts val="0"/>
            </a:spcAft>
            <a:buNone/>
          </a:pPr>
          <a:r>
            <a:rPr b="0" i="0" lang="en-US" sz="1050" u="none" strike="noStrike">
              <a:latin typeface="Arial"/>
              <a:ea typeface="Arial"/>
              <a:cs typeface="Arial"/>
              <a:sym typeface="Arial"/>
            </a:rPr>
            <a:t>NOTA 3: Con un retardo de 300 ms, o menor, el usuario percibe mejor el flujo. </a:t>
          </a:r>
          <a:endParaRPr sz="1050">
            <a:latin typeface="Arial"/>
            <a:ea typeface="Arial"/>
            <a:cs typeface="Arial"/>
            <a:sym typeface="Arial"/>
          </a:endParaRPr>
        </a:p>
      </xdr:txBody>
    </xdr:sp>
    <xdr:clientData fLocksWithSheet="0"/>
  </xdr:oneCellAnchor>
  <xdr:oneCellAnchor>
    <xdr:from>
      <xdr:col>10</xdr:col>
      <xdr:colOff>981075</xdr:colOff>
      <xdr:row>224</xdr:row>
      <xdr:rowOff>19050</xdr:rowOff>
    </xdr:from>
    <xdr:ext cx="6572250" cy="1628775"/>
    <xdr:sp>
      <xdr:nvSpPr>
        <xdr:cNvPr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id="20" name="Shape 20"/>
        <xdr:cNvSpPr txBox="1"/>
      </xdr:nvSpPr>
      <xdr:spPr>
        <a:xfrm>
          <a:off x="2064638" y="2970375"/>
          <a:ext cx="6562725" cy="16192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6.3 Identificación de llamadas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a:t>
          </a:r>
          <a:r>
            <a:rPr b="0" i="0" lang="en-US" sz="1100">
              <a:latin typeface="Arial"/>
              <a:ea typeface="Arial"/>
              <a:cs typeface="Arial"/>
              <a:sym typeface="Arial"/>
            </a:rPr>
            <a:t>Cuando las páginas web proporcionen identificación de llamadas o funciones similares de telecomunicación.</a:t>
          </a:r>
          <a:endParaRPr sz="1400"/>
        </a:p>
        <a:p>
          <a:pPr indent="0" lvl="0" marL="0" marR="0" rtl="0" algn="l">
            <a:lnSpc>
              <a:spcPct val="100000"/>
            </a:lnSpc>
            <a:spcBef>
              <a:spcPts val="0"/>
            </a:spcBef>
            <a:spcAft>
              <a:spcPts val="0"/>
            </a:spcAft>
            <a:buSzPts val="1100"/>
            <a:buFont typeface="Arial"/>
            <a:buNone/>
          </a:pPr>
          <a:r>
            <a:t/>
          </a:r>
          <a:endParaRPr sz="1100">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i="0" lang="en-US" sz="1100" u="none" strike="noStrike">
              <a:latin typeface="Arial"/>
              <a:ea typeface="Arial"/>
              <a:cs typeface="Arial"/>
              <a:sym typeface="Arial"/>
            </a:rPr>
            <a:t>Cuando las TIC proporcionen identificación de llamadas o funciones similares de telecomunicación, estas funciones de telecomunicación deben estar disponibles en forma textual, además de ser determinable por software, salvo que la funcionalidad esté cerrada. </a:t>
          </a:r>
          <a:endParaRPr sz="1400"/>
        </a:p>
      </xdr:txBody>
    </xdr:sp>
    <xdr:clientData fLocksWithSheet="0"/>
  </xdr:oneCellAnchor>
  <xdr:oneCellAnchor>
    <xdr:from>
      <xdr:col>10</xdr:col>
      <xdr:colOff>1009650</xdr:colOff>
      <xdr:row>238</xdr:row>
      <xdr:rowOff>133350</xdr:rowOff>
    </xdr:from>
    <xdr:ext cx="8439150" cy="2552700"/>
    <xdr:sp>
      <xdr:nvSpPr>
        <xdr:cNvPr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id="21" name="Shape 21"/>
        <xdr:cNvSpPr txBox="1"/>
      </xdr:nvSpPr>
      <xdr:spPr>
        <a:xfrm>
          <a:off x="1131188" y="2508413"/>
          <a:ext cx="8429625" cy="25431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6.4 Alternativas a los servicios basados ​​en voz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a:t>
          </a:r>
          <a:r>
            <a:rPr b="0" i="0" lang="en-US" sz="1200">
              <a:latin typeface="Arial"/>
              <a:ea typeface="Arial"/>
              <a:cs typeface="Arial"/>
              <a:sym typeface="Arial"/>
            </a:rPr>
            <a:t>Cuando las páginas web proporcionen un servicio de comunicación basada en voz en tiempo real e igualmente facilidades de buzón de voz, asistente automático o respuesta interactiva de voz.</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i="0" lang="en-US" sz="1200">
              <a:latin typeface="Arial"/>
              <a:ea typeface="Arial"/>
              <a:cs typeface="Arial"/>
              <a:sym typeface="Arial"/>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Se requeriría, para las tareas que implican tanto la operación de la interfaz como la percepción de la información, que tanto la interfaz como la información fueran accesibles sin la necesidad de utilizar la voz o la audición. </a:t>
          </a:r>
          <a:endParaRPr sz="1400"/>
        </a:p>
        <a:p>
          <a:pPr indent="0" lvl="0" marL="0" rtl="0" algn="l">
            <a:spcBef>
              <a:spcPts val="0"/>
            </a:spcBef>
            <a:spcAft>
              <a:spcPts val="0"/>
            </a:spcAft>
            <a:buNone/>
          </a:pPr>
          <a:r>
            <a:rPr b="0" i="0" lang="en-US" sz="1050" u="none" strike="noStrike">
              <a:latin typeface="Arial"/>
              <a:ea typeface="Arial"/>
              <a:cs typeface="Arial"/>
              <a:sym typeface="Arial"/>
            </a:rPr>
            <a:t>NOTA 2 Las soluciones capaces de manejar los medios sonoros, de RTT y de vídeo podrían satisfacer el requisito anterior. </a:t>
          </a:r>
          <a:endParaRPr sz="1050">
            <a:latin typeface="Arial"/>
            <a:ea typeface="Arial"/>
            <a:cs typeface="Arial"/>
            <a:sym typeface="Arial"/>
          </a:endParaRPr>
        </a:p>
      </xdr:txBody>
    </xdr:sp>
    <xdr:clientData fLocksWithSheet="0"/>
  </xdr:oneCellAnchor>
  <xdr:oneCellAnchor>
    <xdr:from>
      <xdr:col>11</xdr:col>
      <xdr:colOff>19050</xdr:colOff>
      <xdr:row>255</xdr:row>
      <xdr:rowOff>152400</xdr:rowOff>
    </xdr:from>
    <xdr:ext cx="6648450" cy="2286000"/>
    <xdr:sp>
      <xdr:nvSpPr>
        <xdr:cNvPr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id="22" name="Shape 22"/>
        <xdr:cNvSpPr txBox="1"/>
      </xdr:nvSpPr>
      <xdr:spPr>
        <a:xfrm>
          <a:off x="2026538" y="2641763"/>
          <a:ext cx="6638925" cy="22764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6.5.2 Resolución - Apartado a)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a:t>
          </a:r>
          <a:r>
            <a:rPr b="0" i="0" lang="en-US" sz="1200">
              <a:latin typeface="Arial"/>
              <a:ea typeface="Arial"/>
              <a:cs typeface="Arial"/>
              <a:sym typeface="Arial"/>
            </a:rPr>
            <a:t>Cuando las páginas web proporcionen comunicación bidireccional por voz incluyan una funcionalidad de vídeo en tiempo real.</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i="0" lang="en-US" sz="1200">
              <a:latin typeface="Arial"/>
              <a:ea typeface="Arial"/>
              <a:cs typeface="Arial"/>
              <a:sym typeface="Arial"/>
            </a:rPr>
            <a:t>En el caso de que unas TIC que proporcionen comunicación bidireccional por voz incluyan una funcionalidad de vídeo en tiempo real, las TIC:</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rPr b="0" i="0" lang="en-US" sz="1200">
              <a:latin typeface="Arial"/>
              <a:ea typeface="Arial"/>
              <a:cs typeface="Arial"/>
              <a:sym typeface="Arial"/>
            </a:rPr>
            <a:t>a) deben ser compatible con una resolución QVGA como mínimo. </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marR="0" rtl="0" algn="l">
            <a:lnSpc>
              <a:spcPct val="100000"/>
            </a:lnSpc>
            <a:spcBef>
              <a:spcPts val="0"/>
            </a:spcBef>
            <a:spcAft>
              <a:spcPts val="0"/>
            </a:spcAft>
            <a:buSzPts val="1050"/>
            <a:buFont typeface="Arial"/>
            <a:buNone/>
          </a:pPr>
          <a:r>
            <a:rPr b="0" i="0" lang="en-US" sz="1050">
              <a:latin typeface="Arial"/>
              <a:ea typeface="Arial"/>
              <a:cs typeface="Arial"/>
              <a:sym typeface="Arial"/>
            </a:rPr>
            <a:t>NOTA: En la tabla A.1 de la norma EN 301 549 v3.2.1 (2021-03) se indica que solo hay que evaluar el apartado a) de este requisito.</a:t>
          </a:r>
          <a:endParaRPr sz="1400"/>
        </a:p>
        <a:p>
          <a:pPr indent="0" lvl="0" marL="0" rtl="0" algn="l">
            <a:spcBef>
              <a:spcPts val="0"/>
            </a:spcBef>
            <a:spcAft>
              <a:spcPts val="0"/>
            </a:spcAft>
            <a:buNone/>
          </a:pPr>
          <a:r>
            <a:t/>
          </a:r>
          <a:endParaRPr b="0" i="0" sz="1500">
            <a:latin typeface="Arial"/>
            <a:ea typeface="Arial"/>
            <a:cs typeface="Arial"/>
            <a:sym typeface="Arial"/>
          </a:endParaRPr>
        </a:p>
      </xdr:txBody>
    </xdr:sp>
    <xdr:clientData fLocksWithSheet="0"/>
  </xdr:oneCellAnchor>
  <xdr:oneCellAnchor>
    <xdr:from>
      <xdr:col>11</xdr:col>
      <xdr:colOff>0</xdr:colOff>
      <xdr:row>272</xdr:row>
      <xdr:rowOff>28575</xdr:rowOff>
    </xdr:from>
    <xdr:ext cx="6648450" cy="2371725"/>
    <xdr:sp>
      <xdr:nvSpPr>
        <xdr:cNvPr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id="23" name="Shape 23"/>
        <xdr:cNvSpPr txBox="1"/>
      </xdr:nvSpPr>
      <xdr:spPr>
        <a:xfrm>
          <a:off x="2026538" y="2598900"/>
          <a:ext cx="6638925" cy="2362200"/>
        </a:xfrm>
        <a:prstGeom prst="rect">
          <a:avLst/>
        </a:prstGeom>
        <a:solidFill>
          <a:srgbClr val="DDDDDD"/>
        </a:solidFill>
        <a:ln>
          <a:noFill/>
        </a:ln>
      </xdr:spPr>
      <xdr:txBody>
        <a:bodyPr anchorCtr="0" anchor="t" bIns="108000" lIns="108000" spcFirstLastPara="1" rIns="108000" wrap="square" tIns="108000">
          <a:sp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6.5.3 Frecuencia de imagen - Apartado a)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a:t>
          </a:r>
          <a:r>
            <a:rPr b="0" i="0" lang="en-US" sz="1200">
              <a:latin typeface="Arial"/>
              <a:ea typeface="Arial"/>
              <a:cs typeface="Arial"/>
              <a:sym typeface="Arial"/>
            </a:rPr>
            <a:t>Cuando las páginas web que proporcionan comunicación bidireccional por voz incluyan una funcionalidad de vídeo en tiempo real.</a:t>
          </a:r>
          <a:endParaRPr sz="1400"/>
        </a:p>
        <a:p>
          <a:pPr indent="0" lvl="0" marL="0" marR="0" rtl="0" algn="l">
            <a:lnSpc>
              <a:spcPct val="100000"/>
            </a:lnSpc>
            <a:spcBef>
              <a:spcPts val="0"/>
            </a:spcBef>
            <a:spcAft>
              <a:spcPts val="0"/>
            </a:spcAft>
            <a:buSzPts val="1200"/>
            <a:buFont typeface="Arial"/>
            <a:buNone/>
          </a:pPr>
          <a:r>
            <a:t/>
          </a:r>
          <a:endParaRPr b="0" i="0" sz="1200">
            <a:latin typeface="Arial"/>
            <a:ea typeface="Arial"/>
            <a:cs typeface="Arial"/>
            <a:sym typeface="Arial"/>
          </a:endParaRPr>
        </a:p>
        <a:p>
          <a:pPr indent="0" lvl="0" marL="0" rtl="0" algn="l">
            <a:spcBef>
              <a:spcPts val="0"/>
            </a:spcBef>
            <a:spcAft>
              <a:spcPts val="0"/>
            </a:spcAft>
            <a:buNone/>
          </a:pPr>
          <a:r>
            <a:rPr b="0" i="0" lang="en-US" sz="1200" u="none" strike="noStrike">
              <a:latin typeface="Arial"/>
              <a:ea typeface="Arial"/>
              <a:cs typeface="Arial"/>
              <a:sym typeface="Arial"/>
            </a:rPr>
            <a:t>En el caso de que unas TIC que proporcionen comunicación bidireccional por voz incluyan una funcionalidad de vídeo en tiempo real, las TIC: </a:t>
          </a:r>
          <a:endParaRPr sz="1400"/>
        </a:p>
        <a:p>
          <a:pPr indent="0" lvl="0" marL="0" rtl="0" algn="l">
            <a:spcBef>
              <a:spcPts val="0"/>
            </a:spcBef>
            <a:spcAft>
              <a:spcPts val="0"/>
            </a:spcAft>
            <a:buNone/>
          </a:pPr>
          <a:r>
            <a:t/>
          </a:r>
          <a:endParaRPr b="0" i="0" sz="1200" u="none" strike="noStrike">
            <a:latin typeface="Arial"/>
            <a:ea typeface="Arial"/>
            <a:cs typeface="Arial"/>
            <a:sym typeface="Arial"/>
          </a:endParaRPr>
        </a:p>
        <a:p>
          <a:pPr indent="0" lvl="0" marL="0" rtl="0" algn="l">
            <a:spcBef>
              <a:spcPts val="0"/>
            </a:spcBef>
            <a:spcAft>
              <a:spcPts val="0"/>
            </a:spcAft>
            <a:buNone/>
          </a:pPr>
          <a:r>
            <a:rPr b="0" i="0" lang="en-US" sz="1200" u="none" strike="noStrike">
              <a:latin typeface="Arial"/>
              <a:ea typeface="Arial"/>
              <a:cs typeface="Arial"/>
              <a:sym typeface="Arial"/>
            </a:rPr>
            <a:t>a) deben ser compatible con una frecuencia de imagen de 20 FPS como mínimo.</a:t>
          </a:r>
          <a:endParaRPr sz="1400"/>
        </a:p>
        <a:p>
          <a:pPr indent="0" lvl="0" marL="0" rtl="0" algn="l">
            <a:spcBef>
              <a:spcPts val="0"/>
            </a:spcBef>
            <a:spcAft>
              <a:spcPts val="0"/>
            </a:spcAft>
            <a:buNone/>
          </a:pPr>
          <a:r>
            <a:t/>
          </a:r>
          <a:endParaRPr b="0" i="0" sz="1200" u="none" strike="noStrike">
            <a:latin typeface="Arial"/>
            <a:ea typeface="Arial"/>
            <a:cs typeface="Arial"/>
            <a:sym typeface="Arial"/>
          </a:endParaRPr>
        </a:p>
        <a:p>
          <a:pPr indent="0" lvl="0" marL="0" rtl="0" algn="l">
            <a:spcBef>
              <a:spcPts val="0"/>
            </a:spcBef>
            <a:spcAft>
              <a:spcPts val="0"/>
            </a:spcAft>
            <a:buNone/>
          </a:pPr>
          <a:r>
            <a:rPr b="0" i="0" lang="en-US" sz="1050">
              <a:latin typeface="Arial"/>
              <a:ea typeface="Arial"/>
              <a:cs typeface="Arial"/>
              <a:sym typeface="Arial"/>
            </a:rPr>
            <a:t>NOTA: En la tabla A.1 de la norma EN 301 549 v3.2.1 (2021-03) se indica que solo hay que evaluar el apartado a) de este requisito.</a:t>
          </a:r>
          <a:endParaRPr sz="1050">
            <a:latin typeface="Arial"/>
            <a:ea typeface="Arial"/>
            <a:cs typeface="Arial"/>
            <a:sym typeface="Arial"/>
          </a:endParaRPr>
        </a:p>
      </xdr:txBody>
    </xdr:sp>
    <xdr:clientData fLocksWithSheet="0"/>
  </xdr:oneCellAnchor>
  <xdr:oneCellAnchor>
    <xdr:from>
      <xdr:col>11</xdr:col>
      <xdr:colOff>9525</xdr:colOff>
      <xdr:row>288</xdr:row>
      <xdr:rowOff>123825</xdr:rowOff>
    </xdr:from>
    <xdr:ext cx="6648450" cy="2352675"/>
    <xdr:sp>
      <xdr:nvSpPr>
        <xdr:cNvPr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id="24" name="Shape 24"/>
        <xdr:cNvSpPr txBox="1"/>
      </xdr:nvSpPr>
      <xdr:spPr>
        <a:xfrm>
          <a:off x="2026538" y="2608425"/>
          <a:ext cx="6638925" cy="23431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400"/>
            <a:buFont typeface="Arial"/>
            <a:buNone/>
          </a:pPr>
          <a:r>
            <a:rPr b="1" lang="en-US" sz="1400" u="none">
              <a:latin typeface="Arial"/>
              <a:ea typeface="Arial"/>
              <a:cs typeface="Arial"/>
              <a:sym typeface="Arial"/>
            </a:rPr>
            <a:t>6.5.4 Sincronización entre audio y video (Condicional)</a:t>
          </a:r>
          <a:endParaRPr sz="1400"/>
        </a:p>
        <a:p>
          <a:pPr indent="0" lvl="0" marL="0" marR="0" rtl="0" algn="l">
            <a:lnSpc>
              <a:spcPct val="100000"/>
            </a:lnSpc>
            <a:spcBef>
              <a:spcPts val="0"/>
            </a:spcBef>
            <a:spcAft>
              <a:spcPts val="0"/>
            </a:spcAft>
            <a:buSzPts val="1400"/>
            <a:buFont typeface="Arial"/>
            <a:buNone/>
          </a:pPr>
          <a:r>
            <a:t/>
          </a:r>
          <a:endParaRPr b="0" sz="1400" u="sng">
            <a:latin typeface="Arial"/>
            <a:ea typeface="Arial"/>
            <a:cs typeface="Arial"/>
            <a:sym typeface="Arial"/>
          </a:endParaRPr>
        </a:p>
        <a:p>
          <a:pPr indent="0" lvl="0" marL="0" marR="0" rtl="0" algn="l">
            <a:lnSpc>
              <a:spcPct val="100000"/>
            </a:lnSpc>
            <a:spcBef>
              <a:spcPts val="0"/>
            </a:spcBef>
            <a:spcAft>
              <a:spcPts val="0"/>
            </a:spcAft>
            <a:buSzPts val="1400"/>
            <a:buFont typeface="Arial"/>
            <a:buNone/>
          </a:pPr>
          <a:r>
            <a:rPr b="0" lang="en-US" sz="1400" u="sng">
              <a:latin typeface="Arial"/>
              <a:ea typeface="Arial"/>
              <a:cs typeface="Arial"/>
              <a:sym typeface="Arial"/>
            </a:rPr>
            <a:t>Condición:</a:t>
          </a:r>
          <a:r>
            <a:rPr b="0" lang="en-US" sz="1400">
              <a:latin typeface="Arial"/>
              <a:ea typeface="Arial"/>
              <a:cs typeface="Arial"/>
              <a:sym typeface="Arial"/>
            </a:rPr>
            <a:t> </a:t>
          </a:r>
          <a:r>
            <a:rPr b="0" i="0" lang="en-US" sz="1400">
              <a:latin typeface="Arial"/>
              <a:ea typeface="Arial"/>
              <a:cs typeface="Arial"/>
              <a:sym typeface="Arial"/>
            </a:rPr>
            <a:t>Cuando las páginas web que proporcionan comunicación bidireccional por voz incluyan una funcionalidad de vídeo en tiempo real.</a:t>
          </a:r>
          <a:endParaRPr sz="1400"/>
        </a:p>
        <a:p>
          <a:pPr indent="0" lvl="0" marL="0" rtl="0" algn="l">
            <a:spcBef>
              <a:spcPts val="0"/>
            </a:spcBef>
            <a:spcAft>
              <a:spcPts val="0"/>
            </a:spcAft>
            <a:buNone/>
          </a:pPr>
          <a:r>
            <a:t/>
          </a:r>
          <a:endParaRPr b="0" i="0" sz="1400" u="none" strike="noStrike">
            <a:latin typeface="Arial"/>
            <a:ea typeface="Arial"/>
            <a:cs typeface="Arial"/>
            <a:sym typeface="Arial"/>
          </a:endParaRPr>
        </a:p>
        <a:p>
          <a:pPr indent="0" lvl="0" marL="0" rtl="0" algn="l">
            <a:spcBef>
              <a:spcPts val="0"/>
            </a:spcBef>
            <a:spcAft>
              <a:spcPts val="0"/>
            </a:spcAft>
            <a:buNone/>
          </a:pPr>
          <a:r>
            <a:rPr b="0" i="0" lang="en-US" sz="1400" u="none" strike="noStrike">
              <a:latin typeface="Arial"/>
              <a:ea typeface="Arial"/>
              <a:cs typeface="Arial"/>
              <a:sym typeface="Arial"/>
            </a:rPr>
            <a:t>En el caso de que unas TIC que proporcionen comunicación bidireccional por voz incluyan una funcionalidad de vídeo en tiempo real, las TIC deben garantizar una diferencia temporal máxima de 100 ms entre la presentación de la voz y el vídeo al usuario. </a:t>
          </a:r>
          <a:endParaRPr sz="1400"/>
        </a:p>
        <a:p>
          <a:pPr indent="0" lvl="0" marL="0" rtl="0" algn="l">
            <a:spcBef>
              <a:spcPts val="0"/>
            </a:spcBef>
            <a:spcAft>
              <a:spcPts val="0"/>
            </a:spcAft>
            <a:buNone/>
          </a:pPr>
          <a:r>
            <a:t/>
          </a:r>
          <a:endParaRPr b="0" i="0" sz="1050" u="none" strike="noStrike">
            <a:latin typeface="Calibri"/>
            <a:ea typeface="Calibri"/>
            <a:cs typeface="Calibri"/>
            <a:sym typeface="Calibri"/>
          </a:endParaRPr>
        </a:p>
        <a:p>
          <a:pPr indent="0" lvl="0" marL="0" rtl="0" algn="l">
            <a:spcBef>
              <a:spcPts val="0"/>
            </a:spcBef>
            <a:spcAft>
              <a:spcPts val="0"/>
            </a:spcAft>
            <a:buNone/>
          </a:pPr>
          <a:r>
            <a:rPr b="0" i="0" lang="en-US" sz="1100" u="none" strike="noStrike">
              <a:latin typeface="Arial"/>
              <a:ea typeface="Arial"/>
              <a:cs typeface="Arial"/>
              <a:sym typeface="Arial"/>
            </a:rPr>
            <a:t>NOTA Las investigaciones recientes indican que, si el audio se adelanta al vídeo, se degrada mucho más la inteligibilidad que viceversa. </a:t>
          </a:r>
          <a:endParaRPr sz="1100">
            <a:latin typeface="Arial"/>
            <a:ea typeface="Arial"/>
            <a:cs typeface="Arial"/>
            <a:sym typeface="Arial"/>
          </a:endParaRPr>
        </a:p>
      </xdr:txBody>
    </xdr:sp>
    <xdr:clientData fLocksWithSheet="0"/>
  </xdr:oneCellAnchor>
  <xdr:oneCellAnchor>
    <xdr:from>
      <xdr:col>11</xdr:col>
      <xdr:colOff>28575</xdr:colOff>
      <xdr:row>305</xdr:row>
      <xdr:rowOff>257175</xdr:rowOff>
    </xdr:from>
    <xdr:ext cx="6648450" cy="2514600"/>
    <xdr:sp>
      <xdr:nvSpPr>
        <xdr:cNvPr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id="25" name="Shape 25"/>
        <xdr:cNvSpPr txBox="1"/>
      </xdr:nvSpPr>
      <xdr:spPr>
        <a:xfrm>
          <a:off x="2026538" y="2527463"/>
          <a:ext cx="6638925" cy="25050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400"/>
            <a:buFont typeface="Arial"/>
            <a:buNone/>
          </a:pPr>
          <a:r>
            <a:rPr b="1" lang="en-US" sz="1400" u="none">
              <a:latin typeface="Arial"/>
              <a:ea typeface="Arial"/>
              <a:cs typeface="Arial"/>
              <a:sym typeface="Arial"/>
            </a:rPr>
            <a:t>6.5.5 Indicador visual de audio con video (Condicional)</a:t>
          </a:r>
          <a:endParaRPr sz="1400"/>
        </a:p>
        <a:p>
          <a:pPr indent="0" lvl="0" marL="0" marR="0" rtl="0" algn="l">
            <a:lnSpc>
              <a:spcPct val="100000"/>
            </a:lnSpc>
            <a:spcBef>
              <a:spcPts val="0"/>
            </a:spcBef>
            <a:spcAft>
              <a:spcPts val="0"/>
            </a:spcAft>
            <a:buSzPts val="1400"/>
            <a:buFont typeface="Arial"/>
            <a:buNone/>
          </a:pPr>
          <a:r>
            <a:t/>
          </a:r>
          <a:endParaRPr b="0" sz="1400" u="sng">
            <a:latin typeface="Arial"/>
            <a:ea typeface="Arial"/>
            <a:cs typeface="Arial"/>
            <a:sym typeface="Arial"/>
          </a:endParaRPr>
        </a:p>
        <a:p>
          <a:pPr indent="0" lvl="0" marL="0" marR="0" rtl="0" algn="l">
            <a:lnSpc>
              <a:spcPct val="100000"/>
            </a:lnSpc>
            <a:spcBef>
              <a:spcPts val="0"/>
            </a:spcBef>
            <a:spcAft>
              <a:spcPts val="0"/>
            </a:spcAft>
            <a:buSzPts val="1400"/>
            <a:buFont typeface="Arial"/>
            <a:buNone/>
          </a:pPr>
          <a:r>
            <a:rPr b="0" lang="en-US" sz="1400" u="sng">
              <a:latin typeface="Arial"/>
              <a:ea typeface="Arial"/>
              <a:cs typeface="Arial"/>
              <a:sym typeface="Arial"/>
            </a:rPr>
            <a:t>Condición:</a:t>
          </a:r>
          <a:r>
            <a:rPr b="0" lang="en-US" sz="1400">
              <a:latin typeface="Arial"/>
              <a:ea typeface="Arial"/>
              <a:cs typeface="Arial"/>
              <a:sym typeface="Arial"/>
            </a:rPr>
            <a:t> </a:t>
          </a:r>
          <a:r>
            <a:rPr b="0" i="0" lang="en-US" sz="1400">
              <a:latin typeface="Arial"/>
              <a:ea typeface="Arial"/>
              <a:cs typeface="Arial"/>
              <a:sym typeface="Arial"/>
            </a:rPr>
            <a:t>Cuando las páginas web proporcionen comunicación bidireccional por voz e incluyan una funcionalidad de vídeo en tiempo real.</a:t>
          </a:r>
          <a:endParaRPr sz="1400"/>
        </a:p>
        <a:p>
          <a:pPr indent="0" lvl="0" marL="0" marR="0" rtl="0" algn="l">
            <a:lnSpc>
              <a:spcPct val="100000"/>
            </a:lnSpc>
            <a:spcBef>
              <a:spcPts val="0"/>
            </a:spcBef>
            <a:spcAft>
              <a:spcPts val="0"/>
            </a:spcAft>
            <a:buSzPts val="1400"/>
            <a:buFont typeface="Arial"/>
            <a:buNone/>
          </a:pPr>
          <a:r>
            <a:t/>
          </a:r>
          <a:endParaRPr b="0" i="0" sz="1400">
            <a:latin typeface="Arial"/>
            <a:ea typeface="Arial"/>
            <a:cs typeface="Arial"/>
            <a:sym typeface="Arial"/>
          </a:endParaRPr>
        </a:p>
        <a:p>
          <a:pPr indent="0" lvl="0" marL="0" rtl="0" algn="l">
            <a:spcBef>
              <a:spcPts val="0"/>
            </a:spcBef>
            <a:spcAft>
              <a:spcPts val="0"/>
            </a:spcAft>
            <a:buNone/>
          </a:pPr>
          <a:r>
            <a:rPr b="0" i="0" lang="en-US" sz="1400">
              <a:latin typeface="Arial"/>
              <a:ea typeface="Arial"/>
              <a:cs typeface="Arial"/>
              <a:sym typeface="Arial"/>
            </a:rPr>
            <a:t>En el caso de que unas TIC proporcionen comunicación bidireccional por voz e incluyan una funcionalidad de vídeo en tiempo real, deben proporcionar un indicador visual de la actividad de audio en tiempo real. </a:t>
          </a:r>
          <a:endParaRPr sz="1400"/>
        </a:p>
        <a:p>
          <a:pPr indent="0" lvl="0" marL="0" rtl="0" algn="l">
            <a:spcBef>
              <a:spcPts val="0"/>
            </a:spcBef>
            <a:spcAft>
              <a:spcPts val="0"/>
            </a:spcAft>
            <a:buNone/>
          </a:pPr>
          <a:r>
            <a:t/>
          </a:r>
          <a:endParaRPr b="0" i="0" sz="1400">
            <a:latin typeface="Arial"/>
            <a:ea typeface="Arial"/>
            <a:cs typeface="Arial"/>
            <a:sym typeface="Arial"/>
          </a:endParaRPr>
        </a:p>
        <a:p>
          <a:pPr indent="0" lvl="0" marL="0" rtl="0" algn="l">
            <a:spcBef>
              <a:spcPts val="0"/>
            </a:spcBef>
            <a:spcAft>
              <a:spcPts val="0"/>
            </a:spcAft>
            <a:buNone/>
          </a:pPr>
          <a:r>
            <a:rPr b="0" i="0" lang="en-US" sz="1100" u="none" strike="noStrike">
              <a:latin typeface="Arial"/>
              <a:ea typeface="Arial"/>
              <a:cs typeface="Arial"/>
              <a:sym typeface="Arial"/>
            </a:rPr>
            <a:t>NOTA 1: El indicador visual puede ser un punto visual sencillo o LED, u otro tipo de indicador de encendido/apagado, que parpadea para indicar la actividad de audio. </a:t>
          </a:r>
          <a:endParaRPr sz="1400"/>
        </a:p>
        <a:p>
          <a:pPr indent="0" lvl="0" marL="0" rtl="0" algn="l">
            <a:spcBef>
              <a:spcPts val="0"/>
            </a:spcBef>
            <a:spcAft>
              <a:spcPts val="0"/>
            </a:spcAft>
            <a:buNone/>
          </a:pPr>
          <a:r>
            <a:rPr b="0" i="0" lang="en-US" sz="1100" u="none" strike="noStrike">
              <a:latin typeface="Arial"/>
              <a:ea typeface="Arial"/>
              <a:cs typeface="Arial"/>
              <a:sym typeface="Arial"/>
            </a:rPr>
            <a:t>NOTA 2: Sin esta indicación, una persona que carezca de capacidad auditiva no sabrá cuándo se está hablando</a:t>
          </a:r>
          <a:r>
            <a:rPr b="0" i="0" lang="en-US" sz="1050" u="none" strike="noStrike">
              <a:latin typeface="Calibri"/>
              <a:ea typeface="Calibri"/>
              <a:cs typeface="Calibri"/>
              <a:sym typeface="Calibri"/>
            </a:rPr>
            <a:t>. </a:t>
          </a:r>
          <a:endParaRPr b="0" i="0" sz="1400">
            <a:latin typeface="Arial"/>
            <a:ea typeface="Arial"/>
            <a:cs typeface="Arial"/>
            <a:sym typeface="Arial"/>
          </a:endParaRPr>
        </a:p>
      </xdr:txBody>
    </xdr:sp>
    <xdr:clientData fLocksWithSheet="0"/>
  </xdr:oneCellAnchor>
  <xdr:oneCellAnchor>
    <xdr:from>
      <xdr:col>11</xdr:col>
      <xdr:colOff>19050</xdr:colOff>
      <xdr:row>323</xdr:row>
      <xdr:rowOff>95250</xdr:rowOff>
    </xdr:from>
    <xdr:ext cx="6648450" cy="2800350"/>
    <xdr:sp>
      <xdr:nvSpPr>
        <xdr:cNvPr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id="26" name="Shape 26"/>
        <xdr:cNvSpPr txBox="1"/>
      </xdr:nvSpPr>
      <xdr:spPr>
        <a:xfrm>
          <a:off x="2026538" y="2384588"/>
          <a:ext cx="6638925" cy="27908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6.5.6 Identificación del hablante con comunicación por video (lenguaje de signos)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a:t>
          </a:r>
          <a:r>
            <a:rPr b="0" i="0" lang="en-US" sz="1200">
              <a:latin typeface="Arial"/>
              <a:ea typeface="Arial"/>
              <a:cs typeface="Arial"/>
              <a:sym typeface="Arial"/>
            </a:rPr>
            <a:t>Cuando las páginas web proporcionen identificación del hablante para usuarios de voz.</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i="0" lang="en-US" sz="1200">
              <a:latin typeface="Arial"/>
              <a:ea typeface="Arial"/>
              <a:cs typeface="Arial"/>
              <a:sym typeface="Arial"/>
            </a:rPr>
            <a:t>Cuando las TIC proporcionen identificación del hablante para usuarios de voz, deben, una vez que se haya indicado el comienzo del uso de la lengua de signos, facilitar un modo para la identificación del hablante para los usuarios de lengua de signos en tiempo real. </a:t>
          </a:r>
          <a:endParaRPr sz="1400"/>
        </a:p>
        <a:p>
          <a:pPr indent="0" lvl="0" marL="0" rtl="0" algn="l">
            <a:spcBef>
              <a:spcPts val="0"/>
            </a:spcBef>
            <a:spcAft>
              <a:spcPts val="0"/>
            </a:spcAft>
            <a:buNone/>
          </a:pPr>
          <a:r>
            <a:t/>
          </a:r>
          <a:endParaRPr b="0" i="0" sz="1200">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En llamadas multiparte, la identificación del hablante puede estar en el mismo sitio que la de los usuarios de voz. </a:t>
          </a:r>
          <a:endParaRPr sz="1400"/>
        </a:p>
        <a:p>
          <a:pPr indent="0" lvl="0" marL="0" rtl="0" algn="l">
            <a:spcBef>
              <a:spcPts val="0"/>
            </a:spcBef>
            <a:spcAft>
              <a:spcPts val="0"/>
            </a:spcAft>
            <a:buNone/>
          </a:pPr>
          <a:r>
            <a:rPr b="0" i="0" lang="en-US" sz="1050" u="none" strike="noStrike">
              <a:latin typeface="Arial"/>
              <a:ea typeface="Arial"/>
              <a:cs typeface="Arial"/>
              <a:sym typeface="Arial"/>
            </a:rPr>
            <a:t>NOTA 2: Este mecanismo puede activarse manualmente por un usuario o de forma automática en el caso de que sea técnicamente posible. </a:t>
          </a:r>
          <a:endParaRPr sz="1050">
            <a:latin typeface="Arial"/>
            <a:ea typeface="Arial"/>
            <a:cs typeface="Arial"/>
            <a:sym typeface="Arial"/>
          </a:endParaRPr>
        </a:p>
      </xdr:txBody>
    </xdr:sp>
    <xdr:clientData fLocksWithSheet="0"/>
  </xdr:oneCellAnchor>
  <xdr:oneCellAnchor>
    <xdr:from>
      <xdr:col>4</xdr:col>
      <xdr:colOff>19050</xdr:colOff>
      <xdr:row>16</xdr:row>
      <xdr:rowOff>371475</xdr:rowOff>
    </xdr:from>
    <xdr:ext cx="304800" cy="38100"/>
    <xdr:grpSp>
      <xdr:nvGrpSpPr>
        <xdr:cNvPr id="2" name="Shape 2"/>
        <xdr:cNvGrpSpPr/>
      </xdr:nvGrpSpPr>
      <xdr:grpSpPr>
        <a:xfrm>
          <a:off x="5193600" y="3780000"/>
          <a:ext cx="304800" cy="0"/>
          <a:chOff x="5193600" y="3780000"/>
          <a:chExt cx="304800" cy="0"/>
        </a:xfrm>
      </xdr:grpSpPr>
      <xdr:cxnSp>
        <xdr:nvCxnSpPr>
          <xdr:cNvPr id="7" name="Shape 7"/>
          <xdr:cNvCxnSpPr/>
        </xdr:nvCxnSpPr>
        <xdr:spPr>
          <a:xfrm rot="10800000">
            <a:off x="5193600" y="3780000"/>
            <a:ext cx="304800" cy="0"/>
          </a:xfrm>
          <a:prstGeom prst="straightConnector1">
            <a:avLst/>
          </a:prstGeom>
          <a:noFill/>
          <a:ln cap="flat" cmpd="sng" w="28575">
            <a:solidFill>
              <a:srgbClr val="FF0000"/>
            </a:solidFill>
            <a:prstDash val="solid"/>
            <a:round/>
            <a:headEnd len="sm" w="sm" type="none"/>
            <a:tailEnd len="med" w="med" type="triangle"/>
          </a:ln>
        </xdr:spPr>
      </xdr:cxnSp>
    </xdr:grpSp>
    <xdr:clientData fLocksWithSheet="0"/>
  </xdr:oneCellAnchor>
  <xdr:oneCellAnchor>
    <xdr:from>
      <xdr:col>14</xdr:col>
      <xdr:colOff>123825</xdr:colOff>
      <xdr:row>14</xdr:row>
      <xdr:rowOff>133350</xdr:rowOff>
    </xdr:from>
    <xdr:ext cx="609600" cy="466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9525</xdr:colOff>
      <xdr:row>54</xdr:row>
      <xdr:rowOff>19050</xdr:rowOff>
    </xdr:from>
    <xdr:ext cx="6648450" cy="2305050"/>
    <xdr:sp>
      <xdr:nvSpPr>
        <xdr:cNvPr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id="27" name="Shape 27"/>
        <xdr:cNvSpPr txBox="1"/>
      </xdr:nvSpPr>
      <xdr:spPr>
        <a:xfrm>
          <a:off x="2026538" y="2632238"/>
          <a:ext cx="6638925" cy="22955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7.1.3 Preservación del subtitulado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 web transmitan, conviertan o graben vídeo con audio sincronizado.</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lang="en-US" sz="1200" strike="noStrike">
              <a:latin typeface="Arial"/>
              <a:ea typeface="Arial"/>
              <a:cs typeface="Arial"/>
              <a:sym typeface="Arial"/>
            </a:rPr>
            <a:t>Cuando las TIC transmitan, conviertan o graben vídeo con audio sincronizado, deben preservar los datos de los subtítulos de forma que puedan visualizarse en consonancia con los apartados 7.1.1 y 7.1.2. </a:t>
          </a:r>
          <a:endParaRPr sz="1400"/>
        </a:p>
        <a:p>
          <a:pPr indent="0" lvl="0" marL="0" rtl="0" algn="l">
            <a:spcBef>
              <a:spcPts val="0"/>
            </a:spcBef>
            <a:spcAft>
              <a:spcPts val="0"/>
            </a:spcAft>
            <a:buNone/>
          </a:pPr>
          <a:r>
            <a:rPr b="0" lang="en-US" sz="1200" strike="noStrike">
              <a:latin typeface="Arial"/>
              <a:ea typeface="Arial"/>
              <a:cs typeface="Arial"/>
              <a:sym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endParaRPr sz="1400"/>
        </a:p>
      </xdr:txBody>
    </xdr:sp>
    <xdr:clientData fLocksWithSheet="0"/>
  </xdr:oneCellAnchor>
  <xdr:oneCellAnchor>
    <xdr:from>
      <xdr:col>11</xdr:col>
      <xdr:colOff>19050</xdr:colOff>
      <xdr:row>37</xdr:row>
      <xdr:rowOff>66675</xdr:rowOff>
    </xdr:from>
    <xdr:ext cx="6667500" cy="2085975"/>
    <xdr:sp>
      <xdr:nvSpPr>
        <xdr:cNvPr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id="28" name="Shape 28"/>
        <xdr:cNvSpPr txBox="1"/>
      </xdr:nvSpPr>
      <xdr:spPr>
        <a:xfrm>
          <a:off x="2017013" y="2737013"/>
          <a:ext cx="6657975" cy="20859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7.1.2 Sincronización del subtitulado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 web permita visualizar subtítulos.</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lang="en-US" sz="1200">
              <a:latin typeface="Arial"/>
              <a:ea typeface="Arial"/>
              <a:cs typeface="Arial"/>
              <a:sym typeface="Arial"/>
            </a:rPr>
            <a:t>Cuando las TIC permitan visualizar subtítulos, el mecanismo que permita visualizarlos debe preservar la sincronización entre el audio y los correspondientes subtítulos como sigue: </a:t>
          </a:r>
          <a:endParaRPr sz="1400"/>
        </a:p>
        <a:p>
          <a:pPr indent="0" lvl="0" marL="0" rtl="0" algn="l">
            <a:spcBef>
              <a:spcPts val="0"/>
            </a:spcBef>
            <a:spcAft>
              <a:spcPts val="0"/>
            </a:spcAft>
            <a:buNone/>
          </a:pPr>
          <a:r>
            <a:rPr b="0" lang="en-US" sz="1200">
              <a:latin typeface="Arial"/>
              <a:ea typeface="Arial"/>
              <a:cs typeface="Arial"/>
              <a:sym typeface="Arial"/>
            </a:rPr>
            <a:t>• Los subtítulos de grabaciones: dentro de 100 ms a partir de la marca temporal del subtitulo. </a:t>
          </a:r>
          <a:endParaRPr sz="1400"/>
        </a:p>
        <a:p>
          <a:pPr indent="0" lvl="0" marL="0" rtl="0" algn="l">
            <a:spcBef>
              <a:spcPts val="0"/>
            </a:spcBef>
            <a:spcAft>
              <a:spcPts val="0"/>
            </a:spcAft>
            <a:buNone/>
          </a:pPr>
          <a:r>
            <a:rPr b="0" lang="en-US" sz="1200">
              <a:latin typeface="Arial"/>
              <a:ea typeface="Arial"/>
              <a:cs typeface="Arial"/>
              <a:sym typeface="Arial"/>
            </a:rPr>
            <a:t>• Subtítulos en vivo: dentro de 100 ms a partir del momento en el que el reproductor tiene acceso al subtítulo. </a:t>
          </a:r>
          <a:endParaRPr b="0" sz="1200">
            <a:latin typeface="Arial"/>
            <a:ea typeface="Arial"/>
            <a:cs typeface="Arial"/>
            <a:sym typeface="Arial"/>
          </a:endParaRPr>
        </a:p>
      </xdr:txBody>
    </xdr:sp>
    <xdr:clientData fLocksWithSheet="0"/>
  </xdr:oneCellAnchor>
  <xdr:oneCellAnchor>
    <xdr:from>
      <xdr:col>11</xdr:col>
      <xdr:colOff>38100</xdr:colOff>
      <xdr:row>18</xdr:row>
      <xdr:rowOff>28575</xdr:rowOff>
    </xdr:from>
    <xdr:ext cx="11334750" cy="2571750"/>
    <xdr:sp>
      <xdr:nvSpPr>
        <xdr:cNvPr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id="29" name="Shape 29"/>
        <xdr:cNvSpPr txBox="1"/>
      </xdr:nvSpPr>
      <xdr:spPr>
        <a:xfrm>
          <a:off x="0" y="2498888"/>
          <a:ext cx="10692000" cy="25622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u="none" strike="noStrike">
              <a:solidFill>
                <a:srgbClr val="000000"/>
              </a:solidFill>
              <a:latin typeface="Arial"/>
              <a:ea typeface="Arial"/>
              <a:cs typeface="Arial"/>
              <a:sym typeface="Arial"/>
            </a:rPr>
            <a:t>7.1.1 Reproducción del subtitulado (Condicional)</a:t>
          </a:r>
          <a:endParaRPr sz="1400"/>
        </a:p>
        <a:p>
          <a:pPr indent="0" lvl="0" marL="0" rtl="0" algn="l">
            <a:spcBef>
              <a:spcPts val="0"/>
            </a:spcBef>
            <a:spcAft>
              <a:spcPts val="0"/>
            </a:spcAft>
            <a:buNone/>
          </a:pPr>
          <a:r>
            <a:t/>
          </a:r>
          <a:endParaRPr b="0" sz="1200" u="sng"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u="sng" strike="noStrike">
              <a:solidFill>
                <a:srgbClr val="000000"/>
              </a:solidFill>
              <a:latin typeface="Arial"/>
              <a:ea typeface="Arial"/>
              <a:cs typeface="Arial"/>
              <a:sym typeface="Arial"/>
            </a:rPr>
            <a:t>Condición:</a:t>
          </a:r>
          <a:r>
            <a:rPr b="0" lang="en-US" sz="1200" strike="noStrike">
              <a:solidFill>
                <a:srgbClr val="000000"/>
              </a:solidFill>
              <a:latin typeface="Arial"/>
              <a:ea typeface="Arial"/>
              <a:cs typeface="Arial"/>
              <a:sym typeface="Arial"/>
            </a:rPr>
            <a:t> Cuando el contenido web permitan visualizar vídeo con audio sincronizado.</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Cuando las</a:t>
          </a:r>
          <a:r>
            <a:rPr b="0" lang="en-US" sz="1200" strike="noStrike">
              <a:solidFill>
                <a:srgbClr val="000000"/>
              </a:solidFill>
              <a:latin typeface="Arial"/>
              <a:ea typeface="Arial"/>
              <a:cs typeface="Arial"/>
              <a:sym typeface="Arial"/>
            </a:rPr>
            <a:t> TIC </a:t>
          </a:r>
          <a:r>
            <a:rPr b="0" lang="en-US" sz="1200" strike="noStrike">
              <a:solidFill>
                <a:srgbClr val="000000"/>
              </a:solidFill>
              <a:latin typeface="Arial"/>
              <a:ea typeface="Arial"/>
              <a:cs typeface="Arial"/>
              <a:sym typeface="Arial"/>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endParaRPr sz="1400"/>
        </a:p>
        <a:p>
          <a:pPr indent="0" lvl="0" marL="0" rtl="0" algn="l">
            <a:spcBef>
              <a:spcPts val="0"/>
            </a:spcBef>
            <a:spcAft>
              <a:spcPts val="0"/>
            </a:spcAft>
            <a:buNone/>
          </a:pPr>
          <a:r>
            <a:rPr b="0" i="0" lang="en-US" sz="1050" u="none" strike="noStrike">
              <a:latin typeface="Arial"/>
              <a:ea typeface="Arial"/>
              <a:cs typeface="Arial"/>
              <a:sym typeface="Arial"/>
            </a:rPr>
            <a:t>NOTA 2: Si se encuentra conectado un dispositivo braille, las TIC deberían proporcionar una opción para la reproducción de los subtítulos en el dispositivo braille. </a:t>
          </a:r>
          <a:endParaRPr sz="1400"/>
        </a:p>
        <a:p>
          <a:pPr indent="0" lvl="0" marL="0" rtl="0" algn="l">
            <a:spcBef>
              <a:spcPts val="0"/>
            </a:spcBef>
            <a:spcAft>
              <a:spcPts val="0"/>
            </a:spcAft>
            <a:buNone/>
          </a:pPr>
          <a:r>
            <a:rPr b="0" i="0" lang="en-US" sz="1050" u="none" strike="noStrike">
              <a:latin typeface="Arial"/>
              <a:ea typeface="Arial"/>
              <a:cs typeface="Arial"/>
              <a:sym typeface="Arial"/>
            </a:rPr>
            <a:t>NOTE 3: Clause 7.1.1 refers to the ability of the player to display captions. Clauses 9.1.2.2, 10.1.2.2 and 11.1.2.2 refer to the provision of captions for the content (the video). </a:t>
          </a:r>
          <a:endParaRPr b="0" sz="1050" strike="noStrike">
            <a:latin typeface="Arial"/>
            <a:ea typeface="Arial"/>
            <a:cs typeface="Arial"/>
            <a:sym typeface="Arial"/>
          </a:endParaRPr>
        </a:p>
      </xdr:txBody>
    </xdr:sp>
    <xdr:clientData fLocksWithSheet="0"/>
  </xdr:oneCellAnchor>
  <xdr:oneCellAnchor>
    <xdr:from>
      <xdr:col>11</xdr:col>
      <xdr:colOff>66675</xdr:colOff>
      <xdr:row>153</xdr:row>
      <xdr:rowOff>133350</xdr:rowOff>
    </xdr:from>
    <xdr:ext cx="9686925" cy="2647950"/>
    <xdr:sp>
      <xdr:nvSpPr>
        <xdr:cNvPr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id="30" name="Shape 30"/>
        <xdr:cNvSpPr txBox="1"/>
      </xdr:nvSpPr>
      <xdr:spPr>
        <a:xfrm>
          <a:off x="507300" y="2460788"/>
          <a:ext cx="9677400" cy="26384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100"/>
            <a:buFont typeface="Arial"/>
            <a:buNone/>
          </a:pPr>
          <a:r>
            <a:rPr b="1" lang="en-US" sz="1100" u="none">
              <a:latin typeface="Arial"/>
              <a:ea typeface="Arial"/>
              <a:cs typeface="Arial"/>
              <a:sym typeface="Arial"/>
            </a:rPr>
            <a:t>7.3 Controles de usuario para subtítulos y audiodescripción (Condicional)</a:t>
          </a:r>
          <a:endParaRPr sz="1400"/>
        </a:p>
        <a:p>
          <a:pPr indent="0" lvl="0" marL="0" marR="0" rtl="0" algn="l">
            <a:lnSpc>
              <a:spcPct val="100000"/>
            </a:lnSpc>
            <a:spcBef>
              <a:spcPts val="0"/>
            </a:spcBef>
            <a:spcAft>
              <a:spcPts val="0"/>
            </a:spcAft>
            <a:buSzPts val="1100"/>
            <a:buFont typeface="Arial"/>
            <a:buNone/>
          </a:pPr>
          <a:r>
            <a:t/>
          </a:r>
          <a:endParaRPr b="0" sz="1100" u="sng">
            <a:latin typeface="Arial"/>
            <a:ea typeface="Arial"/>
            <a:cs typeface="Arial"/>
            <a:sym typeface="Arial"/>
          </a:endParaRPr>
        </a:p>
        <a:p>
          <a:pPr indent="0" lvl="0" marL="0" marR="0" rtl="0" algn="l">
            <a:lnSpc>
              <a:spcPct val="100000"/>
            </a:lnSpc>
            <a:spcBef>
              <a:spcPts val="0"/>
            </a:spcBef>
            <a:spcAft>
              <a:spcPts val="0"/>
            </a:spcAft>
            <a:buSzPts val="1100"/>
            <a:buFont typeface="Arial"/>
            <a:buNone/>
          </a:pPr>
          <a:r>
            <a:rPr b="0" lang="en-US" sz="1100" u="sng">
              <a:latin typeface="Arial"/>
              <a:ea typeface="Arial"/>
              <a:cs typeface="Arial"/>
              <a:sym typeface="Arial"/>
            </a:rPr>
            <a:t>Condición:</a:t>
          </a:r>
          <a:r>
            <a:rPr b="0" lang="en-US" sz="1100">
              <a:latin typeface="Arial"/>
              <a:ea typeface="Arial"/>
              <a:cs typeface="Arial"/>
              <a:sym typeface="Arial"/>
            </a:rPr>
            <a:t> Cuando las páginas web permitan visualizar principalmente materiales que contienen vídeo con contenido de audio asociado.</a:t>
          </a:r>
          <a:endParaRPr sz="1400"/>
        </a:p>
        <a:p>
          <a:pPr indent="0" lvl="0" marL="0" marR="0" rtl="0" algn="l">
            <a:lnSpc>
              <a:spcPct val="100000"/>
            </a:lnSpc>
            <a:spcBef>
              <a:spcPts val="0"/>
            </a:spcBef>
            <a:spcAft>
              <a:spcPts val="0"/>
            </a:spcAft>
            <a:buSzPts val="1100"/>
            <a:buFont typeface="Arial"/>
            <a:buNone/>
          </a:pPr>
          <a:r>
            <a:t/>
          </a:r>
          <a:endParaRPr sz="1100">
            <a:latin typeface="Arial"/>
            <a:ea typeface="Arial"/>
            <a:cs typeface="Arial"/>
            <a:sym typeface="Arial"/>
          </a:endParaRPr>
        </a:p>
        <a:p>
          <a:pPr indent="0" lvl="0" marL="0" rtl="0" algn="l">
            <a:spcBef>
              <a:spcPts val="0"/>
            </a:spcBef>
            <a:spcAft>
              <a:spcPts val="0"/>
            </a:spcAft>
            <a:buNone/>
          </a:pPr>
          <a:r>
            <a:rPr b="0" lang="en-US" sz="1100" strike="noStrike">
              <a:solidFill>
                <a:srgbClr val="000000"/>
              </a:solidFill>
              <a:latin typeface="Arial"/>
              <a:ea typeface="Arial"/>
              <a:cs typeface="Arial"/>
              <a:sym typeface="Arial"/>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endParaRPr sz="1400"/>
        </a:p>
        <a:p>
          <a:pPr indent="0" lvl="0" marL="0" rtl="0" algn="l">
            <a:spcBef>
              <a:spcPts val="0"/>
            </a:spcBef>
            <a:spcAft>
              <a:spcPts val="0"/>
            </a:spcAft>
            <a:buNone/>
          </a:pPr>
          <a:r>
            <a:t/>
          </a:r>
          <a:endParaRPr b="0" sz="11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Los controles de los medios principales son el conjunto de controles que el usuario utiliza de forma habitual para controlar los medios. </a:t>
          </a:r>
          <a:endParaRPr sz="1400"/>
        </a:p>
        <a:p>
          <a:pPr indent="0" lvl="0" marL="0" rtl="0" algn="l">
            <a:spcBef>
              <a:spcPts val="0"/>
            </a:spcBef>
            <a:spcAft>
              <a:spcPts val="0"/>
            </a:spcAft>
            <a:buNone/>
          </a:pPr>
          <a:r>
            <a:rPr b="0" i="0" lang="en-US" sz="1050" u="none" strike="noStrike">
              <a:latin typeface="Arial"/>
              <a:ea typeface="Arial"/>
              <a:cs typeface="Arial"/>
              <a:sym typeface="Arial"/>
            </a:rPr>
            <a:t>NOTA 2: Los productos que tienen un control de volumen general por </a:t>
          </a:r>
          <a:r>
            <a:rPr b="0" i="1" lang="en-US" sz="1050" u="none" strike="noStrike">
              <a:latin typeface="Arial"/>
              <a:ea typeface="Arial"/>
              <a:cs typeface="Arial"/>
              <a:sym typeface="Arial"/>
            </a:rPr>
            <a:t>hardware</a:t>
          </a:r>
          <a:r>
            <a:rPr b="0" i="0" lang="en-US" sz="1050" u="none" strike="noStrike">
              <a:latin typeface="Arial"/>
              <a:ea typeface="Arial"/>
              <a:cs typeface="Arial"/>
              <a:sym typeface="Arial"/>
            </a:rPr>
            <a:t>, tales como un teléfono o un portátil que pueda configurarse para la visualización de vídeo a través de </a:t>
          </a:r>
          <a:r>
            <a:rPr b="0" i="1" lang="en-US" sz="1050" u="none" strike="noStrike">
              <a:latin typeface="Arial"/>
              <a:ea typeface="Arial"/>
              <a:cs typeface="Arial"/>
              <a:sym typeface="Arial"/>
            </a:rPr>
            <a:t>software </a:t>
          </a:r>
          <a:r>
            <a:rPr b="0" i="0" lang="en-US" sz="1050" u="none" strike="noStrike">
              <a:latin typeface="Arial"/>
              <a:ea typeface="Arial"/>
              <a:cs typeface="Arial"/>
              <a:sym typeface="Arial"/>
            </a:rPr>
            <a:t>aunque no sea esta su finalidad principal, no necesitarían controles por </a:t>
          </a:r>
          <a:r>
            <a:rPr b="0" i="1" lang="en-US" sz="1050" u="none" strike="noStrike">
              <a:latin typeface="Arial"/>
              <a:ea typeface="Arial"/>
              <a:cs typeface="Arial"/>
              <a:sym typeface="Arial"/>
            </a:rPr>
            <a:t>hardware </a:t>
          </a:r>
          <a:r>
            <a:rPr b="0" i="0" lang="en-US" sz="1050" u="none" strike="noStrike">
              <a:latin typeface="Arial"/>
              <a:ea typeface="Arial"/>
              <a:cs typeface="Arial"/>
              <a:sym typeface="Arial"/>
            </a:rPr>
            <a:t>específicos para el subtitulado y las descripciones; sin embargo, los controles por </a:t>
          </a:r>
          <a:r>
            <a:rPr b="0" i="1" lang="en-US" sz="1050" u="none" strike="noStrike">
              <a:latin typeface="Arial"/>
              <a:ea typeface="Arial"/>
              <a:cs typeface="Arial"/>
              <a:sym typeface="Arial"/>
            </a:rPr>
            <a:t>software </a:t>
          </a:r>
          <a:r>
            <a:rPr b="0" i="0" lang="en-US" sz="1050" u="none" strike="noStrike">
              <a:latin typeface="Arial"/>
              <a:ea typeface="Arial"/>
              <a:cs typeface="Arial"/>
              <a:sym typeface="Arial"/>
            </a:rPr>
            <a:t>o los controles por </a:t>
          </a:r>
          <a:r>
            <a:rPr b="0" i="1" lang="en-US" sz="1050" u="none" strike="noStrike">
              <a:latin typeface="Arial"/>
              <a:ea typeface="Arial"/>
              <a:cs typeface="Arial"/>
              <a:sym typeface="Arial"/>
            </a:rPr>
            <a:t>hardware </a:t>
          </a:r>
          <a:r>
            <a:rPr b="0" i="0" lang="en-US" sz="1050" u="none" strike="noStrike">
              <a:latin typeface="Arial"/>
              <a:ea typeface="Arial"/>
              <a:cs typeface="Arial"/>
              <a:sym typeface="Arial"/>
            </a:rPr>
            <a:t>asignados mediante </a:t>
          </a:r>
          <a:r>
            <a:rPr b="0" i="1" lang="en-US" sz="1050" u="none" strike="noStrike">
              <a:latin typeface="Arial"/>
              <a:ea typeface="Arial"/>
              <a:cs typeface="Arial"/>
              <a:sym typeface="Arial"/>
            </a:rPr>
            <a:t>software </a:t>
          </a:r>
          <a:r>
            <a:rPr b="0" i="0" lang="en-US" sz="1050" u="none" strike="noStrike">
              <a:latin typeface="Arial"/>
              <a:ea typeface="Arial"/>
              <a:cs typeface="Arial"/>
              <a:sym typeface="Arial"/>
            </a:rPr>
            <a:t>tendrían que estar al mismo nivel de interacción. </a:t>
          </a:r>
          <a:endParaRPr sz="1400"/>
        </a:p>
        <a:p>
          <a:pPr indent="0" lvl="0" marL="0" rtl="0" algn="l">
            <a:spcBef>
              <a:spcPts val="0"/>
            </a:spcBef>
            <a:spcAft>
              <a:spcPts val="0"/>
            </a:spcAft>
            <a:buNone/>
          </a:pPr>
          <a:r>
            <a:rPr b="0" i="0" lang="en-US" sz="1050" u="none" strike="noStrike">
              <a:latin typeface="Arial"/>
              <a:ea typeface="Arial"/>
              <a:cs typeface="Arial"/>
              <a:sym typeface="Arial"/>
            </a:rPr>
            <a:t>NOTA 3: La práctica más idónea es que las TIC incluyan controles adicionales que permitan al usuario seleccionar si los subtítulos y la audiodescripción están activados o desactivados por defecto. </a:t>
          </a:r>
          <a:endParaRPr b="0" sz="1050" strike="noStrike">
            <a:latin typeface="Arial"/>
            <a:ea typeface="Arial"/>
            <a:cs typeface="Arial"/>
            <a:sym typeface="Arial"/>
          </a:endParaRPr>
        </a:p>
      </xdr:txBody>
    </xdr:sp>
    <xdr:clientData fLocksWithSheet="0"/>
  </xdr:oneCellAnchor>
  <xdr:oneCellAnchor>
    <xdr:from>
      <xdr:col>11</xdr:col>
      <xdr:colOff>19050</xdr:colOff>
      <xdr:row>139</xdr:row>
      <xdr:rowOff>57150</xdr:rowOff>
    </xdr:from>
    <xdr:ext cx="6667500" cy="1581150"/>
    <xdr:sp>
      <xdr:nvSpPr>
        <xdr:cNvPr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id="31" name="Shape 31"/>
        <xdr:cNvSpPr txBox="1"/>
      </xdr:nvSpPr>
      <xdr:spPr>
        <a:xfrm>
          <a:off x="2017013" y="2994188"/>
          <a:ext cx="6657975" cy="15716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7.2.3 Preservación de la audiodescripción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 web transmita, convierta o grabe vídeo con audio sincronizado.</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Cuando las TIC transmitan, conviertan o graben vídeo con audio sincronizado, deben preservar los datos de la audiodescripción de forma que esta pueda reproducirse en consonancia con los apartados 7.2.1 y 7.2.2. </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28575</xdr:colOff>
      <xdr:row>121</xdr:row>
      <xdr:rowOff>114300</xdr:rowOff>
    </xdr:from>
    <xdr:ext cx="6667500" cy="1600200"/>
    <xdr:sp>
      <xdr:nvSpPr>
        <xdr:cNvPr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id="32" name="Shape 32"/>
        <xdr:cNvSpPr txBox="1"/>
      </xdr:nvSpPr>
      <xdr:spPr>
        <a:xfrm>
          <a:off x="2017013" y="2984663"/>
          <a:ext cx="6657975" cy="15906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7.2.2 Sincronización de la audiodescripción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 web disponga de un mecanismo para reproducir la audiodescripción.</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Cuando las TIC dispongan de un mecanismo para reproducir la audiodescripción, debe preservar la sincronización entre el contenido de audio o visual y la correspondiente audiodescripción. </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103</xdr:row>
      <xdr:rowOff>28575</xdr:rowOff>
    </xdr:from>
    <xdr:ext cx="9620250" cy="2533650"/>
    <xdr:sp>
      <xdr:nvSpPr>
        <xdr:cNvPr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id="33" name="Shape 33"/>
        <xdr:cNvSpPr txBox="1"/>
      </xdr:nvSpPr>
      <xdr:spPr>
        <a:xfrm>
          <a:off x="540638" y="2517938"/>
          <a:ext cx="9610725" cy="25241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7.2.1 Reproducción de la audiodescripción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 web visualice vídeo con audio sincronizado.</a:t>
          </a:r>
          <a:endParaRPr sz="1400"/>
        </a:p>
        <a:p>
          <a:pPr indent="0" lvl="0" marL="0" marR="0" rtl="0" algn="l">
            <a:lnSpc>
              <a:spcPct val="100000"/>
            </a:lnSpc>
            <a:spcBef>
              <a:spcPts val="0"/>
            </a:spcBef>
            <a:spcAft>
              <a:spcPts val="0"/>
            </a:spcAft>
            <a:buSzPts val="1200"/>
            <a:buFont typeface="Arial"/>
            <a:buNone/>
          </a:pPr>
          <a:r>
            <a:t/>
          </a:r>
          <a:endParaRPr b="0" sz="1200">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a:latin typeface="Arial"/>
              <a:ea typeface="Arial"/>
              <a:cs typeface="Arial"/>
              <a:sym typeface="Arial"/>
            </a:rPr>
            <a:t>Cuando las TIC visualicen vídeo con audio sincronizado</a:t>
          </a:r>
          <a:r>
            <a:rPr b="0" lang="en-US" sz="1200" strike="noStrike">
              <a:latin typeface="Arial"/>
              <a:ea typeface="Arial"/>
              <a:cs typeface="Arial"/>
              <a:sym typeface="Arial"/>
            </a:rPr>
            <a:t>, debe proporcionar un mecanismo para seleccionar la audiodescripción disponible y reproducirla por el canal de audio predeterminado.</a:t>
          </a:r>
          <a:endParaRPr sz="1400"/>
        </a:p>
        <a:p>
          <a:pPr indent="0" lvl="0" marL="0" rtl="0" algn="l">
            <a:spcBef>
              <a:spcPts val="0"/>
            </a:spcBef>
            <a:spcAft>
              <a:spcPts val="0"/>
            </a:spcAft>
            <a:buNone/>
          </a:pPr>
          <a:r>
            <a:rPr b="0" lang="en-US" sz="1200" strike="noStrike">
              <a:latin typeface="Arial"/>
              <a:ea typeface="Arial"/>
              <a:cs typeface="Arial"/>
              <a:sym typeface="Arial"/>
            </a:rPr>
            <a:t>En el caso de que las tecnologías de vídeo no tengan mecanismos explícitos y separados para la audiodescripción, se considera que el contenido web satisface este requisito si permite al usuario seleccionar y reproducir varias pistas de audio.  </a:t>
          </a:r>
          <a:endParaRPr sz="1400"/>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En esos casos, el contenido de vídeo puede incluir la audiodescripción como una de las pistas de audio disponibles. </a:t>
          </a:r>
          <a:endParaRPr sz="1400"/>
        </a:p>
        <a:p>
          <a:pPr indent="0" lvl="0" marL="0" rtl="0" algn="l">
            <a:spcBef>
              <a:spcPts val="0"/>
            </a:spcBef>
            <a:spcAft>
              <a:spcPts val="0"/>
            </a:spcAft>
            <a:buNone/>
          </a:pPr>
          <a:r>
            <a:rPr b="0" i="0" lang="en-US" sz="1050" u="none" strike="noStrike">
              <a:latin typeface="Arial"/>
              <a:ea typeface="Arial"/>
              <a:cs typeface="Arial"/>
              <a:sym typeface="Arial"/>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b="0" sz="1050" strike="noStrike">
            <a:latin typeface="Arial"/>
            <a:ea typeface="Arial"/>
            <a:cs typeface="Arial"/>
            <a:sym typeface="Arial"/>
          </a:endParaRPr>
        </a:p>
      </xdr:txBody>
    </xdr:sp>
    <xdr:clientData fLocksWithSheet="0"/>
  </xdr:oneCellAnchor>
  <xdr:oneCellAnchor>
    <xdr:from>
      <xdr:col>11</xdr:col>
      <xdr:colOff>38100</xdr:colOff>
      <xdr:row>70</xdr:row>
      <xdr:rowOff>0</xdr:rowOff>
    </xdr:from>
    <xdr:ext cx="6619875" cy="2476500"/>
    <xdr:sp>
      <xdr:nvSpPr>
        <xdr:cNvPr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id="34" name="Shape 34"/>
        <xdr:cNvSpPr txBox="1"/>
      </xdr:nvSpPr>
      <xdr:spPr>
        <a:xfrm>
          <a:off x="2040825" y="2546513"/>
          <a:ext cx="6610350" cy="24669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7.1.4 Características de los subtítulos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 web permitan visualizar subtítulos.</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lang="en-US" sz="1200">
              <a:latin typeface="Arial"/>
              <a:ea typeface="Arial"/>
              <a:cs typeface="Arial"/>
              <a:sym typeface="Arial"/>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endParaRPr sz="1400"/>
        </a:p>
        <a:p>
          <a:pPr indent="0" lvl="0" marL="0" rtl="0" algn="l">
            <a:spcBef>
              <a:spcPts val="0"/>
            </a:spcBef>
            <a:spcAft>
              <a:spcPts val="0"/>
            </a:spcAft>
            <a:buNone/>
          </a:pPr>
          <a:r>
            <a:t/>
          </a:r>
          <a:endParaRPr b="0" i="0" sz="1000" u="none" strike="noStrike">
            <a:latin typeface="Calibri"/>
            <a:ea typeface="Calibri"/>
            <a:cs typeface="Calibri"/>
            <a:sym typeface="Calibri"/>
          </a:endParaRPr>
        </a:p>
        <a:p>
          <a:pPr indent="0" lvl="0" marL="0" rtl="0" algn="l">
            <a:spcBef>
              <a:spcPts val="0"/>
            </a:spcBef>
            <a:spcAft>
              <a:spcPts val="0"/>
            </a:spcAft>
            <a:buNone/>
          </a:pPr>
          <a:r>
            <a:rPr b="0" i="0" lang="en-US" sz="1050" u="none" strike="noStrike">
              <a:latin typeface="Arial"/>
              <a:ea typeface="Arial"/>
              <a:cs typeface="Arial"/>
              <a:sym typeface="Arial"/>
            </a:rPr>
            <a:t>NOTA 1: La definición de los colores de fondo y principales de los subtítulos, de su tipo y cuerpo de letra, de la opacidad de la caja de fondo de los subtítulos, y del contorno o borde de los tipos de letra, puede contribuir al cumplimiento de este requisito. </a:t>
          </a:r>
          <a:endParaRPr sz="1400"/>
        </a:p>
        <a:p>
          <a:pPr indent="0" lvl="0" marL="0" rtl="0" algn="l">
            <a:spcBef>
              <a:spcPts val="0"/>
            </a:spcBef>
            <a:spcAft>
              <a:spcPts val="0"/>
            </a:spcAft>
            <a:buNone/>
          </a:pPr>
          <a:r>
            <a:rPr b="0" i="0" lang="en-US" sz="1050" u="none" strike="noStrike">
              <a:latin typeface="Arial"/>
              <a:ea typeface="Arial"/>
              <a:cs typeface="Arial"/>
              <a:sym typeface="Arial"/>
            </a:rPr>
            <a:t>NOTA 2: Los subtítulos que son imágenes en mapa de bits son ejemplos de caracteres no modificables.</a:t>
          </a:r>
          <a:endParaRPr sz="1050">
            <a:latin typeface="Arial"/>
            <a:ea typeface="Arial"/>
            <a:cs typeface="Arial"/>
            <a:sym typeface="Arial"/>
          </a:endParaRPr>
        </a:p>
      </xdr:txBody>
    </xdr:sp>
    <xdr:clientData fLocksWithSheet="0"/>
  </xdr:oneCellAnchor>
  <xdr:oneCellAnchor>
    <xdr:from>
      <xdr:col>11</xdr:col>
      <xdr:colOff>28575</xdr:colOff>
      <xdr:row>86</xdr:row>
      <xdr:rowOff>9525</xdr:rowOff>
    </xdr:from>
    <xdr:ext cx="9686925" cy="2562225"/>
    <xdr:sp>
      <xdr:nvSpPr>
        <xdr:cNvPr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id="35" name="Shape 35"/>
        <xdr:cNvSpPr txBox="1"/>
      </xdr:nvSpPr>
      <xdr:spPr>
        <a:xfrm>
          <a:off x="507300" y="2503650"/>
          <a:ext cx="9677400" cy="25527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7.1.5 Subtítulos hablados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 web visualice vídeo con audio sincronizado.</a:t>
          </a:r>
          <a:endParaRPr sz="1400"/>
        </a:p>
        <a:p>
          <a:pPr indent="0" lvl="0" marL="0" marR="0" rtl="0" algn="l">
            <a:lnSpc>
              <a:spcPct val="100000"/>
            </a:lnSpc>
            <a:spcBef>
              <a:spcPts val="0"/>
            </a:spcBef>
            <a:spcAft>
              <a:spcPts val="0"/>
            </a:spcAft>
            <a:buSzPts val="1200"/>
            <a:buFont typeface="Arial"/>
            <a:buNone/>
          </a:pPr>
          <a:r>
            <a:t/>
          </a:r>
          <a:endParaRPr b="0" sz="1200">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a:latin typeface="Arial"/>
              <a:ea typeface="Arial"/>
              <a:cs typeface="Arial"/>
              <a:sym typeface="Arial"/>
            </a:rPr>
            <a:t>Cuando las TIC visualicen vídeo con audio sincronizado, deben proporcionar un modo de operación que facilite una salida hablada de los subtítulos disponibles, salvo en el caso de que el contenido de los subtítulos visualizados no sea determinable por software. </a:t>
          </a:r>
          <a:endParaRPr sz="1400"/>
        </a:p>
        <a:p>
          <a:pPr indent="0" lvl="0" marL="0" rtl="0" algn="l">
            <a:spcBef>
              <a:spcPts val="0"/>
            </a:spcBef>
            <a:spcAft>
              <a:spcPts val="0"/>
            </a:spcAft>
            <a:buNone/>
          </a:pPr>
          <a:r>
            <a:t/>
          </a:r>
          <a:endParaRPr b="0" i="0" sz="1000" u="none" strike="noStrike">
            <a:latin typeface="Calibri"/>
            <a:ea typeface="Calibri"/>
            <a:cs typeface="Calibri"/>
            <a:sym typeface="Calibri"/>
          </a:endParaRPr>
        </a:p>
        <a:p>
          <a:pPr indent="0" lvl="0" marL="0" rtl="0" algn="l">
            <a:spcBef>
              <a:spcPts val="0"/>
            </a:spcBef>
            <a:spcAft>
              <a:spcPts val="0"/>
            </a:spcAft>
            <a:buNone/>
          </a:pPr>
          <a:r>
            <a:rPr b="0" i="0" lang="en-US" sz="1000" u="none" strike="noStrike">
              <a:latin typeface="Arial"/>
              <a:ea typeface="Arial"/>
              <a:cs typeface="Arial"/>
              <a:sym typeface="Arial"/>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endParaRPr sz="1400"/>
        </a:p>
        <a:p>
          <a:pPr indent="0" lvl="0" marL="0" rtl="0" algn="l">
            <a:spcBef>
              <a:spcPts val="0"/>
            </a:spcBef>
            <a:spcAft>
              <a:spcPts val="0"/>
            </a:spcAft>
            <a:buNone/>
          </a:pPr>
          <a:r>
            <a:rPr b="0" i="0" lang="en-US" sz="1000" u="none" strike="noStrike">
              <a:latin typeface="Arial"/>
              <a:ea typeface="Arial"/>
              <a:cs typeface="Arial"/>
              <a:sym typeface="Arial"/>
            </a:rPr>
            <a:t>NOTA 2: La sincronización entre la presentación de la pista de audio separada con los subtítulos hablados y los subtítulos visualizados mejora la comprensibilidad de los subtítulos. </a:t>
          </a:r>
          <a:endParaRPr sz="1400"/>
        </a:p>
        <a:p>
          <a:pPr indent="0" lvl="0" marL="0" rtl="0" algn="l">
            <a:spcBef>
              <a:spcPts val="0"/>
            </a:spcBef>
            <a:spcAft>
              <a:spcPts val="0"/>
            </a:spcAft>
            <a:buNone/>
          </a:pPr>
          <a:r>
            <a:rPr b="0" i="0" lang="en-US" sz="1000" u="none" strike="noStrike">
              <a:latin typeface="Arial"/>
              <a:ea typeface="Arial"/>
              <a:cs typeface="Arial"/>
              <a:sym typeface="Arial"/>
            </a:rPr>
            <a:t>NOTA 3: El suministro de subtítulos como flujos de texto separados facilita la conversión de los textos respectivos a audio. </a:t>
          </a:r>
          <a:endParaRPr sz="1400"/>
        </a:p>
        <a:p>
          <a:pPr indent="0" lvl="0" marL="0" rtl="0" algn="l">
            <a:spcBef>
              <a:spcPts val="0"/>
            </a:spcBef>
            <a:spcAft>
              <a:spcPts val="0"/>
            </a:spcAft>
            <a:buNone/>
          </a:pPr>
          <a:r>
            <a:rPr b="0" i="0" lang="en-US" sz="1000" u="none" strike="noStrike">
              <a:latin typeface="Arial"/>
              <a:ea typeface="Arial"/>
              <a:cs typeface="Arial"/>
              <a:sym typeface="Arial"/>
            </a:rPr>
            <a:t>NOTA 4: Un ejemplo de subtítulos visualizados cuyo contenido no será determinable por </a:t>
          </a:r>
          <a:r>
            <a:rPr b="0" i="1" lang="en-US" sz="1000" u="none" strike="noStrike">
              <a:latin typeface="Arial"/>
              <a:ea typeface="Arial"/>
              <a:cs typeface="Arial"/>
              <a:sym typeface="Arial"/>
            </a:rPr>
            <a:t>software </a:t>
          </a:r>
          <a:r>
            <a:rPr b="0" i="0" lang="en-US" sz="1000" u="none" strike="noStrike">
              <a:latin typeface="Arial"/>
              <a:ea typeface="Arial"/>
              <a:cs typeface="Arial"/>
              <a:sym typeface="Arial"/>
            </a:rPr>
            <a:t>son los subtítulos que son imágenes de mapa de bits. </a:t>
          </a:r>
          <a:endParaRPr sz="1000">
            <a:latin typeface="Arial"/>
            <a:ea typeface="Arial"/>
            <a:cs typeface="Arial"/>
            <a:sym typeface="Arial"/>
          </a:endParaRPr>
        </a:p>
      </xdr:txBody>
    </xdr:sp>
    <xdr:clientData fLocksWithSheet="0"/>
  </xdr:oneCellAnchor>
  <xdr:oneCellAnchor>
    <xdr:from>
      <xdr:col>4</xdr:col>
      <xdr:colOff>19050</xdr:colOff>
      <xdr:row>17</xdr:row>
      <xdr:rowOff>-19050</xdr:rowOff>
    </xdr:from>
    <xdr:ext cx="304800" cy="38100"/>
    <xdr:grpSp>
      <xdr:nvGrpSpPr>
        <xdr:cNvPr id="2" name="Shape 2"/>
        <xdr:cNvGrpSpPr/>
      </xdr:nvGrpSpPr>
      <xdr:grpSpPr>
        <a:xfrm>
          <a:off x="5193600" y="3780000"/>
          <a:ext cx="304800" cy="0"/>
          <a:chOff x="5193600" y="3780000"/>
          <a:chExt cx="304800" cy="0"/>
        </a:xfrm>
      </xdr:grpSpPr>
      <xdr:cxnSp>
        <xdr:nvCxnSpPr>
          <xdr:cNvPr id="7" name="Shape 7"/>
          <xdr:cNvCxnSpPr/>
        </xdr:nvCxnSpPr>
        <xdr:spPr>
          <a:xfrm rot="10800000">
            <a:off x="5193600" y="3780000"/>
            <a:ext cx="304800" cy="0"/>
          </a:xfrm>
          <a:prstGeom prst="straightConnector1">
            <a:avLst/>
          </a:prstGeom>
          <a:noFill/>
          <a:ln cap="flat" cmpd="sng" w="28575">
            <a:solidFill>
              <a:srgbClr val="FF0000"/>
            </a:solidFill>
            <a:prstDash val="solid"/>
            <a:round/>
            <a:headEnd len="sm" w="sm" type="none"/>
            <a:tailEnd len="med" w="med" type="triangle"/>
          </a:ln>
        </xdr:spPr>
      </xdr:cxnSp>
    </xdr:grpSp>
    <xdr:clientData fLocksWithSheet="0"/>
  </xdr:oneCellAnchor>
  <xdr:oneCellAnchor>
    <xdr:from>
      <xdr:col>15</xdr:col>
      <xdr:colOff>809625</xdr:colOff>
      <xdr:row>14</xdr:row>
      <xdr:rowOff>142875</xdr:rowOff>
    </xdr:from>
    <xdr:ext cx="733425" cy="447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0</xdr:colOff>
      <xdr:row>88</xdr:row>
      <xdr:rowOff>47625</xdr:rowOff>
    </xdr:from>
    <xdr:ext cx="6981825" cy="1724025"/>
    <xdr:sp>
      <xdr:nvSpPr>
        <xdr:cNvPr descr="9.1.2.5 Audiodescripción (grabada) (Condicional)&#10;&#10;Condición: Cuando las TIC sean una página web.&#10;&#10;Se proporciona una audiodescripción para todo el contenido de vídeo grabado dentro de contenido multimedia sincronizado. &#10;&#10;https://www.w3.org/TR/WCAG/#audio-description-prerecorded" id="36" name="Shape 36"/>
        <xdr:cNvSpPr txBox="1"/>
      </xdr:nvSpPr>
      <xdr:spPr>
        <a:xfrm>
          <a:off x="1859850" y="2922750"/>
          <a:ext cx="6972300" cy="17145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9.1.2.5 Audiodescripción (grabada)</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Se proporciona una audiodescripción para todo el contenido de vídeo grabado dentro de contenido multimedia sincronizado.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
            </a:rPr>
            <a:t>https://www.w3.org/TR/WCAG/#audio-description-prerecorded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28575</xdr:colOff>
      <xdr:row>71</xdr:row>
      <xdr:rowOff>38100</xdr:rowOff>
    </xdr:from>
    <xdr:ext cx="6991350" cy="2152650"/>
    <xdr:sp>
      <xdr:nvSpPr>
        <xdr:cNvPr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id="37" name="Shape 37"/>
        <xdr:cNvSpPr txBox="1"/>
      </xdr:nvSpPr>
      <xdr:spPr>
        <a:xfrm>
          <a:off x="1855088" y="2708438"/>
          <a:ext cx="6981825" cy="21431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9.1.2.3 Audiodescripción o Medio Alternativo (grabado)</a:t>
          </a:r>
          <a:endParaRPr sz="1400"/>
        </a:p>
        <a:p>
          <a:pPr indent="0" lvl="0" marL="0" rtl="0" algn="l">
            <a:spcBef>
              <a:spcPts val="0"/>
            </a:spcBef>
            <a:spcAft>
              <a:spcPts val="0"/>
            </a:spcAft>
            <a:buNone/>
          </a:pPr>
          <a:r>
            <a:rPr b="1" i="0" lang="en-US" sz="1200" u="none" cap="none" strike="noStrike">
              <a:solidFill>
                <a:srgbClr val="000000"/>
              </a:solidFill>
              <a:latin typeface="Arial"/>
              <a:ea typeface="Arial"/>
              <a:cs typeface="Arial"/>
              <a:sym typeface="Arial"/>
            </a:rPr>
            <a:t> (Condicional)</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
            </a:rPr>
            <a:t>https://www.w3.org/TR/WCAG/#audio-description-or-media-alternative-prerecorded</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5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37</xdr:row>
      <xdr:rowOff>123825</xdr:rowOff>
    </xdr:from>
    <xdr:ext cx="6981825" cy="2314575"/>
    <xdr:sp>
      <xdr:nvSpPr>
        <xdr:cNvPr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id="38" name="Shape 38"/>
        <xdr:cNvSpPr txBox="1"/>
      </xdr:nvSpPr>
      <xdr:spPr>
        <a:xfrm>
          <a:off x="1859850" y="2627475"/>
          <a:ext cx="6972300" cy="23050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9.1.2.1 Solo audio y solo vídeo (grabado)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1"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i="0" lang="en-US" sz="1200" u="sng">
              <a:latin typeface="Arial"/>
              <a:ea typeface="Arial"/>
              <a:cs typeface="Arial"/>
              <a:sym typeface="Arial"/>
            </a:rPr>
            <a:t>Condición</a:t>
          </a:r>
          <a:r>
            <a:rPr b="0" i="0" lang="en-US" sz="1200">
              <a:latin typeface="Arial"/>
              <a:ea typeface="Arial"/>
              <a:cs typeface="Arial"/>
              <a:sym typeface="Arial"/>
            </a:rPr>
            <a:t>: Cuando las TIC sean una página web. </a:t>
          </a:r>
          <a:r>
            <a:rPr b="0" i="0" lang="en-US" sz="1000">
              <a:latin typeface="Calibri"/>
              <a:ea typeface="Calibri"/>
              <a:cs typeface="Calibri"/>
              <a:sym typeface="Calibri"/>
            </a:rPr>
            <a:t>	</a:t>
          </a:r>
          <a:endParaRPr sz="1200"/>
        </a:p>
        <a:p>
          <a:pPr indent="0" lvl="0" marL="0" rtl="0" algn="l">
            <a:spcBef>
              <a:spcPts val="0"/>
            </a:spcBef>
            <a:spcAft>
              <a:spcPts val="0"/>
            </a:spcAft>
            <a:buNone/>
          </a:pPr>
          <a:r>
            <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rPr b="1" lang="en-US" sz="1200" strike="noStrike">
              <a:solidFill>
                <a:srgbClr val="000000"/>
              </a:solidFill>
              <a:latin typeface="Arial"/>
              <a:ea typeface="Arial"/>
              <a:cs typeface="Arial"/>
              <a:sym typeface="Arial"/>
            </a:rPr>
            <a:t>Sólo audio grabado: </a:t>
          </a:r>
          <a:r>
            <a:rPr b="0" lang="en-US" sz="1200" strike="noStrike">
              <a:solidFill>
                <a:srgbClr val="000000"/>
              </a:solidFill>
              <a:latin typeface="Arial"/>
              <a:ea typeface="Arial"/>
              <a:cs typeface="Arial"/>
              <a:sym typeface="Arial"/>
            </a:rPr>
            <a:t>Se proporciona una alternativa para los medios tempodependientes que presenta información equivalente para el contenido sólo audio grabado.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strike="noStrike">
              <a:solidFill>
                <a:srgbClr val="000000"/>
              </a:solidFill>
              <a:latin typeface="Arial"/>
              <a:ea typeface="Arial"/>
              <a:cs typeface="Arial"/>
              <a:sym typeface="Arial"/>
            </a:rPr>
            <a:t>Sólo vídeo grabado:</a:t>
          </a:r>
          <a:r>
            <a:rPr b="0" lang="en-US" sz="1200" strike="noStrike">
              <a:solidFill>
                <a:srgbClr val="000000"/>
              </a:solidFill>
              <a:latin typeface="Arial"/>
              <a:ea typeface="Arial"/>
              <a:cs typeface="Arial"/>
              <a:sym typeface="Arial"/>
            </a:rPr>
            <a:t> Se proporciona una alternativa para los medios tempodependientes o se proporciona una pista sonora que presenta información equivalente al contenido del medio de sólo vídeo grabado.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
            </a:rPr>
            <a:t>https://www.w3.org/TR/WCAG/#audio-only-and-video-only-prerecorded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18</xdr:row>
      <xdr:rowOff>19050</xdr:rowOff>
    </xdr:from>
    <xdr:ext cx="19564350" cy="2847975"/>
    <xdr:sp>
      <xdr:nvSpPr>
        <xdr:cNvPr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id="39" name="Shape 39"/>
        <xdr:cNvSpPr txBox="1"/>
      </xdr:nvSpPr>
      <xdr:spPr>
        <a:xfrm>
          <a:off x="0" y="2360775"/>
          <a:ext cx="10692000" cy="28384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i="0" lang="en-US" sz="1200" u="none" strike="noStrike">
              <a:latin typeface="Arial"/>
              <a:ea typeface="Arial"/>
              <a:cs typeface="Arial"/>
              <a:sym typeface="Arial"/>
            </a:rPr>
            <a:t>9.1.1.1 Contenido no textual (Condicional)</a:t>
          </a:r>
          <a:endParaRPr sz="1400"/>
        </a:p>
        <a:p>
          <a:pPr indent="0" lvl="0" marL="0" rtl="0" algn="l">
            <a:spcBef>
              <a:spcPts val="0"/>
            </a:spcBef>
            <a:spcAft>
              <a:spcPts val="0"/>
            </a:spcAft>
            <a:buNone/>
          </a:pPr>
          <a:r>
            <a:t/>
          </a:r>
          <a:endParaRPr b="0" i="0" sz="1200" u="none" strike="noStrike">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i="0" lang="en-US" sz="1200" u="sng" strike="noStrike">
              <a:latin typeface="Arial"/>
              <a:ea typeface="Arial"/>
              <a:cs typeface="Arial"/>
              <a:sym typeface="Arial"/>
            </a:rPr>
            <a:t>Condición</a:t>
          </a:r>
          <a:r>
            <a:rPr b="0" i="0" lang="en-US" sz="1200" u="none" strike="noStrike">
              <a:latin typeface="Arial"/>
              <a:ea typeface="Arial"/>
              <a:cs typeface="Arial"/>
              <a:sym typeface="Arial"/>
            </a:rPr>
            <a:t>: Cuando las TIC sean una página web. </a:t>
          </a:r>
          <a:r>
            <a:rPr b="0" i="0" lang="en-US" sz="1050" u="none" strike="noStrike">
              <a:latin typeface="Calibri"/>
              <a:ea typeface="Calibri"/>
              <a:cs typeface="Calibri"/>
              <a:sym typeface="Calibri"/>
            </a:rPr>
            <a:t>	</a:t>
          </a:r>
          <a:endParaRPr sz="1400"/>
        </a:p>
        <a:p>
          <a:pPr indent="0" lvl="0" marL="0" rtl="0" algn="l">
            <a:spcBef>
              <a:spcPts val="0"/>
            </a:spcBef>
            <a:spcAft>
              <a:spcPts val="0"/>
            </a:spcAft>
            <a:buNone/>
          </a:pPr>
          <a:r>
            <a:t/>
          </a:r>
          <a:endParaRPr b="0" i="0" sz="1200" u="none" strike="noStrike">
            <a:latin typeface="Arial"/>
            <a:ea typeface="Arial"/>
            <a:cs typeface="Arial"/>
            <a:sym typeface="Arial"/>
          </a:endParaRPr>
        </a:p>
        <a:p>
          <a:pPr indent="0" lvl="0" marL="0" rtl="0" algn="l">
            <a:spcBef>
              <a:spcPts val="0"/>
            </a:spcBef>
            <a:spcAft>
              <a:spcPts val="0"/>
            </a:spcAft>
            <a:buNone/>
          </a:pPr>
          <a:r>
            <a:rPr b="0" i="0" lang="en-US" sz="1200" u="none" strike="noStrike">
              <a:latin typeface="Arial"/>
              <a:ea typeface="Arial"/>
              <a:cs typeface="Arial"/>
              <a:sym typeface="Arial"/>
            </a:rPr>
            <a:t>Todo contenido no textual que se presenta al usuario tiene una alternativa textual que cumple el mismo propósito, excepto en las situaciones enumeradas a continuación:</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Controles, Entrada de datos:</a:t>
          </a:r>
          <a:r>
            <a:rPr b="0" i="0" lang="en-US" sz="1200" u="none" strike="noStrike">
              <a:latin typeface="Arial"/>
              <a:ea typeface="Arial"/>
              <a:cs typeface="Arial"/>
              <a:sym typeface="Arial"/>
            </a:rPr>
            <a:t> Si el contenido no textual es un control o acepta datos introducidos por el usuario, entonces tiene un nombre que describe su propósito. (Véase la Pauta 4.1 para requisitos adicionales sobre los controles y el contenido que aceptan entrada de datos).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Contenido multimedia tempodependiente:</a:t>
          </a:r>
          <a:r>
            <a:rPr b="0" i="0" lang="en-US" sz="1200" u="none" strike="noStrike">
              <a:latin typeface="Arial"/>
              <a:ea typeface="Arial"/>
              <a:cs typeface="Arial"/>
              <a:sym typeface="Arial"/>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Pruebas:</a:t>
          </a:r>
          <a:r>
            <a:rPr b="0" i="0" lang="en-US" sz="1200" u="none" strike="noStrike">
              <a:latin typeface="Arial"/>
              <a:ea typeface="Arial"/>
              <a:cs typeface="Arial"/>
              <a:sym typeface="Arial"/>
            </a:rPr>
            <a:t> Si el contenido no textual es una prueba o un ejercicio que no sería válido si se presentara en forma de texto, entonces las alternativas textuales proporcionan al menos una identificación descriptiva del contenido no textual.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Sensorial:</a:t>
          </a:r>
          <a:r>
            <a:rPr b="0" i="0" lang="en-US" sz="1200" u="none" strike="noStrike">
              <a:latin typeface="Arial"/>
              <a:ea typeface="Arial"/>
              <a:cs typeface="Arial"/>
              <a:sym typeface="Arial"/>
            </a:rPr>
            <a:t> Si el contenido no textual tiene como objetivo principal el crear una experiencia sensorial específica, entonces las alternativas textuales proporcionan al menos una identificación descriptiva del contenido no textual.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CAPTCHA:</a:t>
          </a:r>
          <a:r>
            <a:rPr b="0" i="0" lang="en-US" sz="1200" u="none" strike="noStrike">
              <a:latin typeface="Arial"/>
              <a:ea typeface="Arial"/>
              <a:cs typeface="Arial"/>
              <a:sym typeface="Arial"/>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Decoración, Formato, Invisible:</a:t>
          </a:r>
          <a:r>
            <a:rPr b="0" i="0" lang="en-US" sz="1200" u="none" strike="noStrike">
              <a:latin typeface="Arial"/>
              <a:ea typeface="Arial"/>
              <a:cs typeface="Arial"/>
              <a:sym typeface="Arial"/>
            </a:rPr>
            <a:t> Si el contenido no textual es simple decoración, se utiliza únicamente para definir el formato visual o no se presenta a los usuarios, entonces se implementa de forma que pueda ser ignorado por las ayudas técnicas. </a:t>
          </a:r>
          <a:endParaRPr sz="1400"/>
        </a:p>
        <a:p>
          <a:pPr indent="0" lvl="0" marL="0" rtl="0" algn="l">
            <a:spcBef>
              <a:spcPts val="0"/>
            </a:spcBef>
            <a:spcAft>
              <a:spcPts val="0"/>
            </a:spcAft>
            <a:buNone/>
          </a:pPr>
          <a:r>
            <a:rPr b="1" lang="en-US" sz="1200" u="sng" strike="noStrike">
              <a:solidFill>
                <a:srgbClr val="3365A4"/>
              </a:solidFill>
              <a:latin typeface="Arial"/>
              <a:ea typeface="Arial"/>
              <a:cs typeface="Arial"/>
              <a:sym typeface="Arial"/>
            </a:rPr>
            <a:t>http://www.w3.org/TR/WCAG/#text-alternatives</a:t>
          </a:r>
          <a:endParaRPr sz="1400"/>
        </a:p>
      </xdr:txBody>
    </xdr:sp>
    <xdr:clientData fLocksWithSheet="0"/>
  </xdr:oneCellAnchor>
  <xdr:oneCellAnchor>
    <xdr:from>
      <xdr:col>10</xdr:col>
      <xdr:colOff>1000125</xdr:colOff>
      <xdr:row>54</xdr:row>
      <xdr:rowOff>85725</xdr:rowOff>
    </xdr:from>
    <xdr:ext cx="7058025" cy="1790700"/>
    <xdr:sp>
      <xdr:nvSpPr>
        <xdr:cNvPr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id="40" name="Shape 40"/>
        <xdr:cNvSpPr txBox="1"/>
      </xdr:nvSpPr>
      <xdr:spPr>
        <a:xfrm>
          <a:off x="1821750" y="2889413"/>
          <a:ext cx="7048500" cy="17811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latin typeface="Arial"/>
              <a:ea typeface="Arial"/>
              <a:cs typeface="Arial"/>
              <a:sym typeface="Arial"/>
            </a:rPr>
            <a:t>9.1.2.2 Subtítulos (grabados)</a:t>
          </a:r>
          <a:r>
            <a:rPr b="1" i="0" lang="en-US" sz="1200" u="none" cap="none" strike="noStrike">
              <a:solidFill>
                <a:srgbClr val="000000"/>
              </a:solidFill>
              <a:latin typeface="Arial"/>
              <a:ea typeface="Arial"/>
              <a:cs typeface="Arial"/>
              <a:sym typeface="Arial"/>
            </a:rPr>
            <a:t> (Condicional)</a:t>
          </a:r>
          <a:endParaRPr b="1" sz="1200" strike="noStrike">
            <a:latin typeface="Arial"/>
            <a:ea typeface="Arial"/>
            <a:cs typeface="Arial"/>
            <a:sym typeface="Arial"/>
          </a:endParaRPr>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lang="en-US" sz="1200" u="sng" strike="noStrike">
              <a:latin typeface="Arial"/>
              <a:ea typeface="Arial"/>
              <a:cs typeface="Arial"/>
              <a:sym typeface="Arial"/>
            </a:rPr>
            <a:t>Condición</a:t>
          </a:r>
          <a:r>
            <a:rPr b="0" lang="en-US" sz="1200" strike="noStrike">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lang="en-US" sz="1200" strike="noStrike">
              <a:latin typeface="Arial"/>
              <a:ea typeface="Arial"/>
              <a:cs typeface="Arial"/>
              <a:sym typeface="Arial"/>
            </a:rPr>
            <a:t>Se proporcionan subtítulos para el contenido de audio grabado dentro de contenido multimedia sincronizado, excepto cuando la presentación es un contenido multimedia alternativo al texto y está claramente identificado como tal.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
            </a:rPr>
            <a:t>https://www.w3.org/TR/WCAG/#captions-prerecorded</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1000125</xdr:colOff>
      <xdr:row>104</xdr:row>
      <xdr:rowOff>95250</xdr:rowOff>
    </xdr:from>
    <xdr:ext cx="7077075" cy="1638300"/>
    <xdr:sp>
      <xdr:nvSpPr>
        <xdr:cNvPr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id="41" name="Shape 41"/>
        <xdr:cNvSpPr txBox="1"/>
      </xdr:nvSpPr>
      <xdr:spPr>
        <a:xfrm>
          <a:off x="1812225" y="2965613"/>
          <a:ext cx="7067550" cy="16287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9.1.3.1 Información y relaciones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información, estructura y relaciones comunicadas a través de la presentación pueden ser determinadas por software o están disponibles como texto.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5"/>
            </a:rPr>
            <a:t>https://www.w3.org/TR/WCAG/#info-and-relationships</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971550</xdr:colOff>
      <xdr:row>122</xdr:row>
      <xdr:rowOff>85725</xdr:rowOff>
    </xdr:from>
    <xdr:ext cx="7067550" cy="1704975"/>
    <xdr:sp>
      <xdr:nvSpPr>
        <xdr:cNvPr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id="42" name="Shape 42"/>
        <xdr:cNvSpPr txBox="1"/>
      </xdr:nvSpPr>
      <xdr:spPr>
        <a:xfrm>
          <a:off x="1816988" y="2932275"/>
          <a:ext cx="7058025" cy="16954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9.1.3.2 Secuencia significativa</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Cuando la secuencia en que se presenta el contenido afecta a su significado, se puede determinar por software la secuencia correcta de lectura.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6"/>
            </a:rPr>
            <a:t>https://www.w3.org/TR/WCAG/#meaningful-sequence</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962025</xdr:colOff>
      <xdr:row>137</xdr:row>
      <xdr:rowOff>123825</xdr:rowOff>
    </xdr:from>
    <xdr:ext cx="7029450" cy="2209800"/>
    <xdr:sp>
      <xdr:nvSpPr>
        <xdr:cNvPr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id="43" name="Shape 43"/>
        <xdr:cNvSpPr txBox="1"/>
      </xdr:nvSpPr>
      <xdr:spPr>
        <a:xfrm>
          <a:off x="1836038" y="2679863"/>
          <a:ext cx="7019925" cy="22002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9.1.3.3 Características sensoriales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Las instrucciones proporcionadas para entender y operar el contenido no dependen exclusivamente en las características sensoriales de los componentes como su forma, tamaño, ubicación visual, orientación o sonido.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100" strike="noStrike">
              <a:solidFill>
                <a:srgbClr val="000000"/>
              </a:solidFill>
              <a:latin typeface="Arial"/>
              <a:ea typeface="Arial"/>
              <a:cs typeface="Arial"/>
              <a:sym typeface="Arial"/>
            </a:rPr>
            <a:t>Nota: Para los requisitos relacionados con el color, véase la Pauta 1.4.</a:t>
          </a:r>
          <a:endParaRPr b="0" sz="1100" strike="noStrike">
            <a:latin typeface="Arial"/>
            <a:ea typeface="Arial"/>
            <a:cs typeface="Arial"/>
            <a:sym typeface="Arial"/>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7"/>
            </a:rPr>
            <a:t>https://www.w3.org/TR/WCAG/#sensory-characteristics</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952500</xdr:colOff>
      <xdr:row>154</xdr:row>
      <xdr:rowOff>104775</xdr:rowOff>
    </xdr:from>
    <xdr:ext cx="6696075" cy="2009775"/>
    <xdr:sp>
      <xdr:nvSpPr>
        <xdr:cNvPr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id="44" name="Shape 44"/>
        <xdr:cNvSpPr txBox="1"/>
      </xdr:nvSpPr>
      <xdr:spPr>
        <a:xfrm>
          <a:off x="2002725" y="2779875"/>
          <a:ext cx="6686550" cy="20002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9.1.3.4 Orientación</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contenido no restringe su visualización y funcionamiento a una única orientación de pantalla, como vertical u horizontal, a menos que sea esencial una orientación de pantalla específica.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8"/>
            </a:rPr>
            <a:t>https://www.w3.org/TR/WCAG/#orientation</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971550</xdr:colOff>
      <xdr:row>169</xdr:row>
      <xdr:rowOff>228600</xdr:rowOff>
    </xdr:from>
    <xdr:ext cx="6715125" cy="2219325"/>
    <xdr:sp>
      <xdr:nvSpPr>
        <xdr:cNvPr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id="45" name="Shape 45"/>
        <xdr:cNvSpPr txBox="1"/>
      </xdr:nvSpPr>
      <xdr:spPr>
        <a:xfrm>
          <a:off x="1993200" y="2675100"/>
          <a:ext cx="6705600" cy="22098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9.1.3.5 Identificación del propósito de la entrada</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propósito de cada campo de entrada que recoge información sobre el usuario puede ser determinado programáticamente cuando: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El campo de entrada sirve a un propósito identificado en los propósitos de entrada de los componentes de la interfaz de usuario; y</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El contenido se implementa usando tecnologías con soporte para identificar el significado esperado de los datos de entrada en formularios.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9"/>
            </a:rPr>
            <a:t>https://www.w3.org/TR/WCAG/#identify-input-purpose</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981075</xdr:colOff>
      <xdr:row>186</xdr:row>
      <xdr:rowOff>295275</xdr:rowOff>
    </xdr:from>
    <xdr:ext cx="6715125" cy="2028825"/>
    <xdr:sp>
      <xdr:nvSpPr>
        <xdr:cNvPr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id="46" name="Shape 46"/>
        <xdr:cNvSpPr txBox="1"/>
      </xdr:nvSpPr>
      <xdr:spPr>
        <a:xfrm>
          <a:off x="1993200" y="2770350"/>
          <a:ext cx="6705600" cy="20193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9.1.4.1 Uso del Color</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color no se usa como único medio visual para transmitir la información, indicar una acción, solicitar una respuesta o distinguir un elemento visual.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Este criterio de conformidad trata específicamente acerca de la percepción del color. En la Pauta 1.3 se recogen otras formas de percepción, incluyendo el acceso por software al color y a otros códigos de presentación visual.</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0"/>
            </a:rPr>
            <a:t>https://www.w3.org/TR/WCAG/#use-of-color</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9525</xdr:colOff>
      <xdr:row>203</xdr:row>
      <xdr:rowOff>152400</xdr:rowOff>
    </xdr:from>
    <xdr:ext cx="6619875" cy="2552700"/>
    <xdr:sp>
      <xdr:nvSpPr>
        <xdr:cNvPr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id="47" name="Shape 47"/>
        <xdr:cNvSpPr txBox="1"/>
      </xdr:nvSpPr>
      <xdr:spPr>
        <a:xfrm>
          <a:off x="2040825" y="2508413"/>
          <a:ext cx="6610350" cy="25431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9.1.4.2 Control del audio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1"/>
            </a:rPr>
            <a:t>https://www.w3.org/TR/WCAG/#audio-control</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990600</xdr:colOff>
      <xdr:row>221</xdr:row>
      <xdr:rowOff>0</xdr:rowOff>
    </xdr:from>
    <xdr:ext cx="11353800" cy="2628900"/>
    <xdr:sp>
      <xdr:nvSpPr>
        <xdr:cNvPr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id="48" name="Shape 48"/>
        <xdr:cNvSpPr txBox="1"/>
      </xdr:nvSpPr>
      <xdr:spPr>
        <a:xfrm>
          <a:off x="0" y="2470313"/>
          <a:ext cx="10692000" cy="26193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9.1.4.3 Contraste (mínimo)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presentación visual de texto e imágenes de texto tiene una relación de contraste de al menos 4,5:1, excepto para lo siguiente: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Texto grande</a:t>
          </a:r>
          <a:r>
            <a:rPr b="0" lang="en-US" sz="1200" strike="noStrike">
              <a:solidFill>
                <a:srgbClr val="000000"/>
              </a:solidFill>
              <a:latin typeface="Arial"/>
              <a:ea typeface="Arial"/>
              <a:cs typeface="Arial"/>
              <a:sym typeface="Arial"/>
            </a:rPr>
            <a:t>: El texto y las imágenes a gran escala de texto a gran escala tienen una relación de contraste de al menos 3:1;</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Incidental</a:t>
          </a:r>
          <a:r>
            <a:rPr b="0" lang="en-US" sz="1200" strike="noStrike">
              <a:solidFill>
                <a:srgbClr val="000000"/>
              </a:solidFill>
              <a:latin typeface="Arial"/>
              <a:ea typeface="Arial"/>
              <a:cs typeface="Arial"/>
              <a:sym typeface="Arial"/>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Logotipos</a:t>
          </a:r>
          <a:r>
            <a:rPr b="0" lang="en-US" sz="1200" strike="noStrike">
              <a:solidFill>
                <a:srgbClr val="000000"/>
              </a:solidFill>
              <a:latin typeface="Arial"/>
              <a:ea typeface="Arial"/>
              <a:cs typeface="Arial"/>
              <a:sym typeface="Arial"/>
            </a:rPr>
            <a:t>: El texto que forma parte de un logotipo o marca no tiene un requisito de contraste mínimo.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2"/>
            </a:rPr>
            <a:t>https://www.w3.org/TR/WCAG/#contrast-minimum</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240</xdr:row>
      <xdr:rowOff>133350</xdr:rowOff>
    </xdr:from>
    <xdr:ext cx="6715125" cy="1743075"/>
    <xdr:sp>
      <xdr:nvSpPr>
        <xdr:cNvPr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id="49" name="Shape 49"/>
        <xdr:cNvSpPr txBox="1"/>
      </xdr:nvSpPr>
      <xdr:spPr>
        <a:xfrm>
          <a:off x="1993200" y="2913225"/>
          <a:ext cx="6705600" cy="17335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9.1.4.4 Cambio de tamaño del texto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A excepción de los subtítulos y las imágenes de texto, el texto puede redimensionarse sin tecnología de asistencia hasta un 200% sin pérdida de contenido o funcionalidad.</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3"/>
            </a:rPr>
            <a:t>https://www.w3.org/TR/WCAG/#resize-text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9525</xdr:colOff>
      <xdr:row>258</xdr:row>
      <xdr:rowOff>57150</xdr:rowOff>
    </xdr:from>
    <xdr:ext cx="13582650" cy="2466975"/>
    <xdr:sp>
      <xdr:nvSpPr>
        <xdr:cNvPr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id="50" name="Shape 50"/>
        <xdr:cNvSpPr txBox="1"/>
      </xdr:nvSpPr>
      <xdr:spPr>
        <a:xfrm>
          <a:off x="0" y="2551275"/>
          <a:ext cx="10692000" cy="24574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9.1.4.5 Imágenes de texto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las tecnologías que se utilizan pueden lograr la presentación visual, el texto se utiliza para transmitir información en lugar de imágenes de texto, con la excepción de lo siguiente: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Personalizable</a:t>
          </a:r>
          <a:r>
            <a:rPr b="0" lang="en-US" sz="1200" strike="noStrike">
              <a:solidFill>
                <a:srgbClr val="000000"/>
              </a:solidFill>
              <a:latin typeface="Arial"/>
              <a:ea typeface="Arial"/>
              <a:cs typeface="Arial"/>
              <a:sym typeface="Arial"/>
            </a:rPr>
            <a:t>: La imagen del texto se puede personalizar visualmente según las necesidades del usuario;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Esencial</a:t>
          </a:r>
          <a:r>
            <a:rPr b="0" lang="en-US" sz="1200" strike="noStrike">
              <a:solidFill>
                <a:srgbClr val="000000"/>
              </a:solidFill>
              <a:latin typeface="Arial"/>
              <a:ea typeface="Arial"/>
              <a:cs typeface="Arial"/>
              <a:sym typeface="Arial"/>
            </a:rPr>
            <a:t>: Una presentación particular del texto es esencial para la información que se transmite.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Los logotipos (texto que forma parte de un logotipo o marca) se consideran esenciales.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4"/>
            </a:rPr>
            <a:t>https://www.w3.org/TR/WCAG/#images-of-text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273</xdr:row>
      <xdr:rowOff>9525</xdr:rowOff>
    </xdr:from>
    <xdr:ext cx="8982075" cy="2600325"/>
    <xdr:sp>
      <xdr:nvSpPr>
        <xdr:cNvPr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id="51" name="Shape 51"/>
        <xdr:cNvSpPr txBox="1"/>
      </xdr:nvSpPr>
      <xdr:spPr>
        <a:xfrm>
          <a:off x="859725" y="2479838"/>
          <a:ext cx="8972550" cy="26003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9.1.4.10 Reajuste del texto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contenido puede ser presentado sin pérdida de información o funcionalidad, y sin necesidad de desplazarse en dos dimensiones: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Contenido de desplazamiento vertical con un ancho equivalente a 320 píxeles CSS;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Contenido de desplazamiento horizontal a una altura equivalente a 256 píxeles CSS;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Excepto para partes del contenido que requieren un diseño bidimensional para su uso o significado.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5"/>
            </a:rPr>
            <a:t>https://www.w3.org/TR/WCAG/#reflow</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289</xdr:row>
      <xdr:rowOff>104775</xdr:rowOff>
    </xdr:from>
    <xdr:ext cx="9001125" cy="2819400"/>
    <xdr:sp>
      <xdr:nvSpPr>
        <xdr:cNvPr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id="52" name="Shape 52"/>
        <xdr:cNvSpPr txBox="1"/>
      </xdr:nvSpPr>
      <xdr:spPr>
        <a:xfrm>
          <a:off x="850200" y="2375063"/>
          <a:ext cx="8991600" cy="28098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9.1.4.11 Contraste no textual</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presentación visual de los siguientes elementos  tiene una relación de contraste de al menos 3:1 con respecto a los colores adyacentes: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Componentes de la interfaz de usuario</a:t>
          </a:r>
          <a:r>
            <a:rPr b="0" lang="en-US" sz="1200" strike="noStrike">
              <a:solidFill>
                <a:srgbClr val="000000"/>
              </a:solidFill>
              <a:latin typeface="Arial"/>
              <a:ea typeface="Arial"/>
              <a:cs typeface="Arial"/>
              <a:sym typeface="Arial"/>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Objetos gráficos</a:t>
          </a:r>
          <a:r>
            <a:rPr b="0" lang="en-US" sz="1200" strike="noStrike">
              <a:solidFill>
                <a:srgbClr val="000000"/>
              </a:solidFill>
              <a:latin typeface="Arial"/>
              <a:ea typeface="Arial"/>
              <a:cs typeface="Arial"/>
              <a:sym typeface="Arial"/>
            </a:rPr>
            <a:t>: Partes de los gráficos necesarios para comprender el contenido, excepto cuando una presentación particular de los gráficos es esencial para la información que se transmite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6"/>
            </a:rPr>
            <a:t>https://www.w3.org/TR/WCAG/#non-text-contrast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307</xdr:row>
      <xdr:rowOff>57150</xdr:rowOff>
    </xdr:from>
    <xdr:ext cx="19678650" cy="2838450"/>
    <xdr:sp>
      <xdr:nvSpPr>
        <xdr:cNvPr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id="53" name="Shape 53"/>
        <xdr:cNvSpPr txBox="1"/>
      </xdr:nvSpPr>
      <xdr:spPr>
        <a:xfrm>
          <a:off x="0" y="2365538"/>
          <a:ext cx="10692000" cy="28289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9.1.4.12 Espaciado del texto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Altura de línea (espaciado de línea) de al menos 1,5 veces el tamaño de la fuente;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Espaciando los párrafos siguientes a por lo menos 2 veces el tamaño de la fuente;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Espaciado de letras (rastreo) a por lo menos 0.12 veces el tamaño de la fuente;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Espacio entre palabras de al menos 0.16 veces el tamaño de la fuente.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7"/>
            </a:rPr>
            <a:t>https://www.w3.org/TR/WCAG/#text-spacing</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324</xdr:row>
      <xdr:rowOff>114300</xdr:rowOff>
    </xdr:from>
    <xdr:ext cx="19707225" cy="2514600"/>
    <xdr:sp>
      <xdr:nvSpPr>
        <xdr:cNvPr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id="54" name="Shape 54"/>
        <xdr:cNvSpPr txBox="1"/>
      </xdr:nvSpPr>
      <xdr:spPr>
        <a:xfrm>
          <a:off x="0" y="2527463"/>
          <a:ext cx="10692000" cy="25050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9.1.4.13 Contenido señalado con el puntero o que tiene el foco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al recibir y luego eliminar el puntero o el foco del teclado se activa el contenido adicional para que se haga visible y luego se oculte, lo siguiente es cierto: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Puede retirarse</a:t>
          </a:r>
          <a:r>
            <a:rPr b="0" lang="en-US" sz="1200" strike="noStrike">
              <a:solidFill>
                <a:srgbClr val="000000"/>
              </a:solidFill>
              <a:latin typeface="Arial"/>
              <a:ea typeface="Arial"/>
              <a:cs typeface="Arial"/>
              <a:sym typeface="Arial"/>
            </a:rPr>
            <a:t>: Un mecanismo está disponible para descartar el contenido adicional sin mover el puntero o el foco del teclado, a menos que el contenido adicional comunique un error de entrada o no oscurezca o reemplace otro contenido;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Hoverable</a:t>
          </a:r>
          <a:r>
            <a:rPr b="0" lang="en-US" sz="1200" strike="noStrike">
              <a:solidFill>
                <a:srgbClr val="000000"/>
              </a:solidFill>
              <a:latin typeface="Arial"/>
              <a:ea typeface="Arial"/>
              <a:cs typeface="Arial"/>
              <a:sym typeface="Arial"/>
            </a:rPr>
            <a:t>: Si el puntero puede activar el contenido adicional, entonces el puntero puede moverse sobre el contenido adicional sin que el contenido adicional desaparezca;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Persistente</a:t>
          </a:r>
          <a:r>
            <a:rPr b="0" lang="en-US" sz="1200" strike="noStrike">
              <a:solidFill>
                <a:srgbClr val="000000"/>
              </a:solidFill>
              <a:latin typeface="Arial"/>
              <a:ea typeface="Arial"/>
              <a:cs typeface="Arial"/>
              <a:sym typeface="Arial"/>
            </a:rPr>
            <a:t>: El contenido adicional permanece visible hasta que se elimina el cursor o el disparador de enfoque, el usuario lo despide o su información deja de ser válida.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8"/>
            </a:rPr>
            <a:t>https://www.w3.org/TR/WCAG/#content-on-hover-or-focus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340</xdr:row>
      <xdr:rowOff>114300</xdr:rowOff>
    </xdr:from>
    <xdr:ext cx="14001750" cy="2495550"/>
    <xdr:sp>
      <xdr:nvSpPr>
        <xdr:cNvPr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id="55" name="Shape 55"/>
        <xdr:cNvSpPr txBox="1"/>
      </xdr:nvSpPr>
      <xdr:spPr>
        <a:xfrm>
          <a:off x="0" y="2536988"/>
          <a:ext cx="10692000" cy="24860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9.2.1.1 Teclado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2: Esto no prohíbe ni debería desanimar a los autores a proporcionar entrada de ratón u otros métodos de entrada de datos adicionales a la operabilidad a través del teclado.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9"/>
            </a:rPr>
            <a:t>https://www.w3.org/TR/WCAG/#keyboard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9525</xdr:colOff>
      <xdr:row>356</xdr:row>
      <xdr:rowOff>342900</xdr:rowOff>
    </xdr:from>
    <xdr:ext cx="10610850" cy="2228850"/>
    <xdr:sp>
      <xdr:nvSpPr>
        <xdr:cNvPr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id="56" name="Shape 56"/>
        <xdr:cNvSpPr txBox="1"/>
      </xdr:nvSpPr>
      <xdr:spPr>
        <a:xfrm>
          <a:off x="45338" y="2670338"/>
          <a:ext cx="10601325" cy="22193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9.2.1.2 Sin trampas para el foco del teclado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0"/>
            </a:rPr>
            <a:t>https://www.w3.org/TR/WCAG/#no-keyboard-trap</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372</xdr:row>
      <xdr:rowOff>123825</xdr:rowOff>
    </xdr:from>
    <xdr:ext cx="10620375" cy="2438400"/>
    <xdr:sp>
      <xdr:nvSpPr>
        <xdr:cNvPr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id="57" name="Shape 57"/>
        <xdr:cNvSpPr txBox="1"/>
      </xdr:nvSpPr>
      <xdr:spPr>
        <a:xfrm>
          <a:off x="40575" y="2565563"/>
          <a:ext cx="10610850" cy="24288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9.2.1.4  Atajos del teclado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En el caso de que para activar los elementos de interacción (enlaces, botones, etc.) se empleen </a:t>
          </a:r>
          <a:r>
            <a:rPr b="1" lang="en-US" sz="1200" strike="noStrike">
              <a:solidFill>
                <a:srgbClr val="000000"/>
              </a:solidFill>
              <a:latin typeface="Arial"/>
              <a:ea typeface="Arial"/>
              <a:cs typeface="Arial"/>
              <a:sym typeface="Arial"/>
            </a:rPr>
            <a:t>atajos de teclado usando una única letra</a:t>
          </a:r>
          <a:r>
            <a:rPr b="0" lang="en-US" sz="1200" strike="noStrike">
              <a:solidFill>
                <a:srgbClr val="000000"/>
              </a:solidFill>
              <a:latin typeface="Arial"/>
              <a:ea typeface="Arial"/>
              <a:cs typeface="Arial"/>
              <a:sym typeface="Arial"/>
            </a:rPr>
            <a:t>, signo de puntuación, número o símbolo entonces se debe cumplir al menos una de las siguientes condiciones: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Existe un mecanismo que permite </a:t>
          </a:r>
          <a:r>
            <a:rPr b="1" lang="en-US" sz="1200" strike="noStrike">
              <a:solidFill>
                <a:srgbClr val="000000"/>
              </a:solidFill>
              <a:latin typeface="Arial"/>
              <a:ea typeface="Arial"/>
              <a:cs typeface="Arial"/>
              <a:sym typeface="Arial"/>
            </a:rPr>
            <a:t>desactivar </a:t>
          </a:r>
          <a:r>
            <a:rPr b="0" lang="en-US" sz="1200" strike="noStrike">
              <a:solidFill>
                <a:srgbClr val="000000"/>
              </a:solidFill>
              <a:latin typeface="Arial"/>
              <a:ea typeface="Arial"/>
              <a:cs typeface="Arial"/>
              <a:sym typeface="Arial"/>
            </a:rPr>
            <a:t>el atajo de teclado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Existe un mecanismo que permite </a:t>
          </a:r>
          <a:r>
            <a:rPr b="1" lang="en-US" sz="1200" strike="noStrike">
              <a:solidFill>
                <a:srgbClr val="000000"/>
              </a:solidFill>
              <a:latin typeface="Arial"/>
              <a:ea typeface="Arial"/>
              <a:cs typeface="Arial"/>
              <a:sym typeface="Arial"/>
            </a:rPr>
            <a:t>reasignar </a:t>
          </a:r>
          <a:r>
            <a:rPr b="0" lang="en-US" sz="1200" strike="noStrike">
              <a:solidFill>
                <a:srgbClr val="000000"/>
              </a:solidFill>
              <a:latin typeface="Arial"/>
              <a:ea typeface="Arial"/>
              <a:cs typeface="Arial"/>
              <a:sym typeface="Arial"/>
            </a:rPr>
            <a:t>el atajo de teclado para emplear en su lugar otra tecla no imprimible (ej, </a:t>
          </a:r>
          <a:r>
            <a:rPr b="0" i="1" lang="en-US" sz="1200" strike="noStrike">
              <a:solidFill>
                <a:srgbClr val="000000"/>
              </a:solidFill>
              <a:latin typeface="Arial"/>
              <a:ea typeface="Arial"/>
              <a:cs typeface="Arial"/>
              <a:sym typeface="Arial"/>
            </a:rPr>
            <a:t>Ctrl</a:t>
          </a:r>
          <a:r>
            <a:rPr b="0" lang="en-US" sz="1200" strike="noStrike">
              <a:solidFill>
                <a:srgbClr val="000000"/>
              </a:solidFill>
              <a:latin typeface="Arial"/>
              <a:ea typeface="Arial"/>
              <a:cs typeface="Arial"/>
              <a:sym typeface="Arial"/>
            </a:rPr>
            <a:t>, </a:t>
          </a:r>
          <a:r>
            <a:rPr b="0" i="1" lang="en-US" sz="1200" strike="noStrike">
              <a:solidFill>
                <a:srgbClr val="000000"/>
              </a:solidFill>
              <a:latin typeface="Arial"/>
              <a:ea typeface="Arial"/>
              <a:cs typeface="Arial"/>
              <a:sym typeface="Arial"/>
            </a:rPr>
            <a:t>Alt</a:t>
          </a:r>
          <a:r>
            <a:rPr b="0" lang="en-US" sz="1200" strike="noStrike">
              <a:solidFill>
                <a:srgbClr val="000000"/>
              </a:solidFill>
              <a:latin typeface="Arial"/>
              <a:ea typeface="Arial"/>
              <a:cs typeface="Arial"/>
              <a:sym typeface="Arial"/>
            </a:rPr>
            <a:t>, etc.)</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El atajo de teclado </a:t>
          </a:r>
          <a:r>
            <a:rPr b="1" lang="en-US" sz="1200" strike="noStrike">
              <a:solidFill>
                <a:srgbClr val="000000"/>
              </a:solidFill>
              <a:latin typeface="Arial"/>
              <a:ea typeface="Arial"/>
              <a:cs typeface="Arial"/>
              <a:sym typeface="Arial"/>
            </a:rPr>
            <a:t>sólo se puede activar cuando el componente</a:t>
          </a: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tiene el foco</a:t>
          </a:r>
          <a:r>
            <a:rPr b="0" lang="en-US" sz="1200" strike="noStrike">
              <a:solidFill>
                <a:srgbClr val="000000"/>
              </a:solidFill>
              <a:latin typeface="Arial"/>
              <a:ea typeface="Arial"/>
              <a:cs typeface="Arial"/>
              <a:sym typeface="Arial"/>
            </a:rPr>
            <a:t> del teclado.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1"/>
            </a:rPr>
            <a:t>https://www.w3.org/TR/WCAG/#character-key-shortcuts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389</xdr:row>
      <xdr:rowOff>123825</xdr:rowOff>
    </xdr:from>
    <xdr:ext cx="24593550" cy="2724150"/>
    <xdr:sp>
      <xdr:nvSpPr>
        <xdr:cNvPr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id="58" name="Shape 58"/>
        <xdr:cNvSpPr txBox="1"/>
      </xdr:nvSpPr>
      <xdr:spPr>
        <a:xfrm>
          <a:off x="0" y="2422688"/>
          <a:ext cx="10692000" cy="27146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9.2.2.1 Tiempo ajustable</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cada límite de tiempo impuesto por el contenido, se cumple al menos uno de los siguientes casos: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Apagar</a:t>
          </a:r>
          <a:r>
            <a:rPr b="0" lang="en-US" sz="1200" strike="noStrike">
              <a:solidFill>
                <a:srgbClr val="000000"/>
              </a:solidFill>
              <a:latin typeface="Arial"/>
              <a:ea typeface="Arial"/>
              <a:cs typeface="Arial"/>
              <a:sym typeface="Arial"/>
            </a:rPr>
            <a:t>: El usuario puede detener el límite de tiempo antes de alcanzar el límite de tiempo; 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Ajustar</a:t>
          </a:r>
          <a:r>
            <a:rPr b="0" lang="en-US" sz="1200" strike="noStrike">
              <a:solidFill>
                <a:srgbClr val="000000"/>
              </a:solidFill>
              <a:latin typeface="Arial"/>
              <a:ea typeface="Arial"/>
              <a:cs typeface="Arial"/>
              <a:sym typeface="Arial"/>
            </a:rPr>
            <a:t>: El usuario puede ajustar el límite de tiempo antes de alcanzar dicho límite en un rango amplio que es, al menos, diez veces mayor al tiempo fijado originalmente; 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Extender</a:t>
          </a:r>
          <a:r>
            <a:rPr b="0" lang="en-US" sz="1200" strike="noStrike">
              <a:solidFill>
                <a:srgbClr val="000000"/>
              </a:solidFill>
              <a:latin typeface="Arial"/>
              <a:ea typeface="Arial"/>
              <a:cs typeface="Arial"/>
              <a:sym typeface="Arial"/>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 </a:t>
          </a:r>
          <a:r>
            <a:rPr b="1" lang="en-US" sz="1200" strike="noStrike">
              <a:solidFill>
                <a:srgbClr val="000000"/>
              </a:solidFill>
              <a:latin typeface="Arial"/>
              <a:ea typeface="Arial"/>
              <a:cs typeface="Arial"/>
              <a:sym typeface="Arial"/>
            </a:rPr>
            <a:t>Excepción por ser esencial</a:t>
          </a:r>
          <a:r>
            <a:rPr b="0" lang="en-US" sz="1200" strike="noStrike">
              <a:solidFill>
                <a:srgbClr val="000000"/>
              </a:solidFill>
              <a:latin typeface="Arial"/>
              <a:ea typeface="Arial"/>
              <a:cs typeface="Arial"/>
              <a:sym typeface="Arial"/>
            </a:rPr>
            <a:t>: El límite de tiempo es esencial y, si se extendiera, invalidaría la actividad; o</a:t>
          </a:r>
          <a:endParaRPr b="0" sz="1200" strike="noStrike">
            <a:latin typeface="Times New Roman"/>
            <a:ea typeface="Times New Roman"/>
            <a:cs typeface="Times New Roman"/>
            <a:sym typeface="Times New Roman"/>
          </a:endParaRPr>
        </a:p>
        <a:p>
          <a:pPr indent="0" lvl="0" marL="0" marR="0" rtl="0" algn="l">
            <a:lnSpc>
              <a:spcPct val="100000"/>
            </a:lnSpc>
            <a:spcBef>
              <a:spcPts val="0"/>
            </a:spcBef>
            <a:spcAft>
              <a:spcPts val="0"/>
            </a:spcAft>
            <a:buClr>
              <a:srgbClr val="000000"/>
            </a:buClr>
            <a:buSzPts val="1200"/>
            <a:buFont typeface="Arial"/>
            <a:buNone/>
          </a:pPr>
          <a:r>
            <a:rPr b="0" lang="en-US" sz="1200" strike="noStrike">
              <a:solidFill>
                <a:srgbClr val="000000"/>
              </a:solidFill>
              <a:latin typeface="Arial"/>
              <a:ea typeface="Arial"/>
              <a:cs typeface="Arial"/>
              <a:sym typeface="Arial"/>
            </a:rPr>
            <a:t> - </a:t>
          </a:r>
          <a:r>
            <a:rPr b="1" lang="en-US" sz="1200" strike="noStrike">
              <a:solidFill>
                <a:srgbClr val="000000"/>
              </a:solidFill>
              <a:latin typeface="Arial"/>
              <a:ea typeface="Arial"/>
              <a:cs typeface="Arial"/>
              <a:sym typeface="Arial"/>
            </a:rPr>
            <a:t>Excepción de 20 horas</a:t>
          </a:r>
          <a:r>
            <a:rPr b="0" lang="en-US" sz="1200" strike="noStrike">
              <a:solidFill>
                <a:srgbClr val="000000"/>
              </a:solidFill>
              <a:latin typeface="Arial"/>
              <a:ea typeface="Arial"/>
              <a:cs typeface="Arial"/>
              <a:sym typeface="Arial"/>
            </a:rPr>
            <a:t>: El límite de tiempo es de más de 20 horas.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endParaRPr sz="1400"/>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2"/>
            </a:rPr>
            <a:t>https://www.w3.org/TR/WCAG/#timing-adjustable</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406</xdr:row>
      <xdr:rowOff>123825</xdr:rowOff>
    </xdr:from>
    <xdr:ext cx="28784550" cy="2819400"/>
    <xdr:sp>
      <xdr:nvSpPr>
        <xdr:cNvPr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id="59" name="Shape 59"/>
        <xdr:cNvSpPr txBox="1"/>
      </xdr:nvSpPr>
      <xdr:spPr>
        <a:xfrm>
          <a:off x="0" y="2375063"/>
          <a:ext cx="10692000" cy="28098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9.2.2.2 Poner en pausa, detener, ocultar</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la información que tiene movimiento, parpadeo, se desplaza o se actualiza automáticamente, se cumplen todos los casos siguientes: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Movimiento, parpadeo, desplazamiento</a:t>
          </a:r>
          <a:r>
            <a:rPr b="0" lang="en-US" sz="1200" strike="noStrike">
              <a:solidFill>
                <a:srgbClr val="000000"/>
              </a:solidFill>
              <a:latin typeface="Arial"/>
              <a:ea typeface="Arial"/>
              <a:cs typeface="Arial"/>
              <a:sym typeface="Arial"/>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Actualización automática</a:t>
          </a:r>
          <a:r>
            <a:rPr b="0" lang="en-US" sz="1200" strike="noStrike">
              <a:solidFill>
                <a:srgbClr val="000000"/>
              </a:solidFill>
              <a:latin typeface="Arial"/>
              <a:ea typeface="Arial"/>
              <a:cs typeface="Arial"/>
              <a:sym typeface="Arial"/>
            </a:rPr>
            <a:t>: Para toda información que se actualiza automáticamente, que (1) se inicia automáticamente y (2) se presenta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000" strike="noStrike">
              <a:latin typeface="Arial"/>
              <a:ea typeface="Arial"/>
              <a:cs typeface="Arial"/>
              <a:sym typeface="Arial"/>
            </a:rPr>
            <a:t>Nota 1:</a:t>
          </a:r>
          <a:r>
            <a:rPr b="0" lang="en-US" sz="1000" strike="noStrike">
              <a:latin typeface="Arial"/>
              <a:ea typeface="Arial"/>
              <a:cs typeface="Arial"/>
              <a:sym typeface="Arial"/>
            </a:rPr>
            <a:t> </a:t>
          </a:r>
          <a:r>
            <a:rPr b="0" lang="en-US" sz="1000" strike="noStrike">
              <a:latin typeface="Arial"/>
              <a:ea typeface="Arial"/>
              <a:cs typeface="Arial"/>
              <a:sym typeface="Arial"/>
            </a:rPr>
            <a:t>Para los requisitos relacionados con el parpadeo o el destello de contenido, véase la Pauta 2.3</a:t>
          </a:r>
          <a:endParaRPr sz="1400"/>
        </a:p>
        <a:p>
          <a:pPr indent="0" lvl="0" marL="0" rtl="0" algn="l">
            <a:spcBef>
              <a:spcPts val="0"/>
            </a:spcBef>
            <a:spcAft>
              <a:spcPts val="0"/>
            </a:spcAft>
            <a:buNone/>
          </a:pPr>
          <a:r>
            <a:t/>
          </a:r>
          <a:endParaRPr b="0" sz="1000" strike="noStrike">
            <a:latin typeface="Arial"/>
            <a:ea typeface="Arial"/>
            <a:cs typeface="Arial"/>
            <a:sym typeface="Arial"/>
          </a:endParaRPr>
        </a:p>
        <a:p>
          <a:pPr indent="0" lvl="0" marL="0" rtl="0" algn="l">
            <a:spcBef>
              <a:spcPts val="0"/>
            </a:spcBef>
            <a:spcAft>
              <a:spcPts val="0"/>
            </a:spcAft>
            <a:buNone/>
          </a:pPr>
          <a:r>
            <a:rPr b="0" lang="en-US" sz="1000" strike="noStrike">
              <a:latin typeface="Arial"/>
              <a:ea typeface="Arial"/>
              <a:cs typeface="Arial"/>
              <a:sym typeface="Arial"/>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sz="1400"/>
        </a:p>
        <a:p>
          <a:pPr indent="0" lvl="0" marL="0" rtl="0" algn="l">
            <a:spcBef>
              <a:spcPts val="0"/>
            </a:spcBef>
            <a:spcAft>
              <a:spcPts val="0"/>
            </a:spcAft>
            <a:buNone/>
          </a:pPr>
          <a:r>
            <a:t/>
          </a:r>
          <a:endParaRPr b="0" sz="1000" strike="noStrike">
            <a:latin typeface="Arial"/>
            <a:ea typeface="Arial"/>
            <a:cs typeface="Arial"/>
            <a:sym typeface="Arial"/>
          </a:endParaRPr>
        </a:p>
        <a:p>
          <a:pPr indent="0" lvl="0" marL="0" rtl="0" algn="l">
            <a:spcBef>
              <a:spcPts val="0"/>
            </a:spcBef>
            <a:spcAft>
              <a:spcPts val="0"/>
            </a:spcAft>
            <a:buNone/>
          </a:pPr>
          <a:r>
            <a:rPr b="0" lang="en-US" sz="1000" strike="noStrike">
              <a:latin typeface="Arial"/>
              <a:ea typeface="Arial"/>
              <a:cs typeface="Arial"/>
              <a:sym typeface="Arial"/>
            </a:rPr>
            <a:t>Nota 3:</a:t>
          </a:r>
          <a:r>
            <a:rPr b="0" lang="en-US" sz="1000" strike="noStrike">
              <a:latin typeface="Arial"/>
              <a:ea typeface="Arial"/>
              <a:cs typeface="Arial"/>
              <a:sym typeface="Arial"/>
            </a:rPr>
            <a:t> </a:t>
          </a:r>
          <a:r>
            <a:rPr b="0" lang="en-US" sz="1000" strike="noStrike">
              <a:latin typeface="Arial"/>
              <a:ea typeface="Arial"/>
              <a:cs typeface="Arial"/>
              <a:sym typeface="Arial"/>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endParaRPr sz="1400"/>
        </a:p>
        <a:p>
          <a:pPr indent="0" lvl="0" marL="0" rtl="0" algn="l">
            <a:spcBef>
              <a:spcPts val="0"/>
            </a:spcBef>
            <a:spcAft>
              <a:spcPts val="0"/>
            </a:spcAft>
            <a:buNone/>
          </a:pPr>
          <a:r>
            <a:t/>
          </a:r>
          <a:endParaRPr b="0" sz="1000" strike="noStrike">
            <a:latin typeface="Arial"/>
            <a:ea typeface="Arial"/>
            <a:cs typeface="Arial"/>
            <a:sym typeface="Arial"/>
          </a:endParaRPr>
        </a:p>
        <a:p>
          <a:pPr indent="0" lvl="0" marL="0" rtl="0" algn="l">
            <a:spcBef>
              <a:spcPts val="0"/>
            </a:spcBef>
            <a:spcAft>
              <a:spcPts val="0"/>
            </a:spcAft>
            <a:buNone/>
          </a:pPr>
          <a:r>
            <a:rPr b="0" lang="en-US" sz="1000" strike="noStrike">
              <a:latin typeface="Arial"/>
              <a:ea typeface="Arial"/>
              <a:cs typeface="Arial"/>
              <a:sym typeface="Arial"/>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endParaRPr sz="1400"/>
        </a:p>
        <a:p>
          <a:pPr indent="0" lvl="0" marL="0" rtl="0" algn="l">
            <a:spcBef>
              <a:spcPts val="0"/>
            </a:spcBef>
            <a:spcAft>
              <a:spcPts val="0"/>
            </a:spcAft>
            <a:buNone/>
          </a:pPr>
          <a:r>
            <a:rPr b="1" lang="en-US" sz="1100" u="sng" strike="noStrike">
              <a:solidFill>
                <a:schemeClr val="hlink"/>
              </a:solidFill>
              <a:latin typeface="Arial"/>
              <a:ea typeface="Arial"/>
              <a:cs typeface="Arial"/>
              <a:sym typeface="Arial"/>
              <a:hlinkClick r:id="rId23"/>
            </a:rPr>
            <a:t>https://www.w3.org/TR/WCAG/#pause-stop-hide</a:t>
          </a:r>
          <a:endParaRPr b="0" sz="11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424</xdr:row>
      <xdr:rowOff>371475</xdr:rowOff>
    </xdr:from>
    <xdr:ext cx="9686925" cy="2057400"/>
    <xdr:sp>
      <xdr:nvSpPr>
        <xdr:cNvPr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id="60" name="Shape 60"/>
        <xdr:cNvSpPr txBox="1"/>
      </xdr:nvSpPr>
      <xdr:spPr>
        <a:xfrm>
          <a:off x="507300" y="2756063"/>
          <a:ext cx="9677400" cy="20478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9.2.3.1 Umbral de tres destellos o menos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Las páginas web no contienen nada que destelle más de tres veces en un segundo, o el destello está por debajo del umbral de destello general y de destello rojo.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4"/>
            </a:rPr>
            <a:t>https://www.w3.org/TR/WCAG/#three-flashes-or-below-threshold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445</xdr:row>
      <xdr:rowOff>180975</xdr:rowOff>
    </xdr:from>
    <xdr:ext cx="6657975" cy="1647825"/>
    <xdr:sp>
      <xdr:nvSpPr>
        <xdr:cNvPr descr="9.2.4.1 Evitar bloques (Condicional)&#10;&#10;Condición: Cuando las TIC sean una página web.&#10;&#10;Existe un mecanismo para evitar los bloques de contenido que se repiten en múltiples páginas web. (Nivel A)&#10;&#10;https://www.w3.org/TR/WCAG/#bypass-blocks" id="61" name="Shape 61"/>
        <xdr:cNvSpPr txBox="1"/>
      </xdr:nvSpPr>
      <xdr:spPr>
        <a:xfrm>
          <a:off x="2021775" y="2960850"/>
          <a:ext cx="6648450" cy="1638300"/>
        </a:xfrm>
        <a:prstGeom prst="rect">
          <a:avLst/>
        </a:prstGeom>
        <a:solidFill>
          <a:srgbClr val="DDDDDD"/>
        </a:solidFill>
        <a:ln>
          <a:noFill/>
        </a:ln>
      </xdr:spPr>
      <xdr:txBody>
        <a:bodyPr anchorCtr="0" anchor="t" bIns="108000" lIns="108000" spcFirstLastPara="1" rIns="108000" wrap="square" tIns="108000">
          <a:sp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9.2.4.1 Evitar bloques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Existe un mecanismo para evitar los bloques de contenido que se repiten en múltiples páginas web.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5"/>
            </a:rPr>
            <a:t>https://www.w3.org/TR/WCAG/#bypass-blocks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19050</xdr:colOff>
      <xdr:row>462</xdr:row>
      <xdr:rowOff>180975</xdr:rowOff>
    </xdr:from>
    <xdr:ext cx="6677025" cy="1466850"/>
    <xdr:sp>
      <xdr:nvSpPr>
        <xdr:cNvPr descr="9.2.4.2 Titulado de páginas (Condicional)&#10;&#10;Condición: Cuando las TIC sean una página web.&#10;&#10;Las páginas web tienen títulos que describen su temática o propósito. (Nivel A)&#10;&#10;https://www.w3.org/TR/WCAG/#page-titled" id="62" name="Shape 62"/>
        <xdr:cNvSpPr txBox="1"/>
      </xdr:nvSpPr>
      <xdr:spPr>
        <a:xfrm>
          <a:off x="2012250" y="3051338"/>
          <a:ext cx="6667500" cy="1457325"/>
        </a:xfrm>
        <a:prstGeom prst="rect">
          <a:avLst/>
        </a:prstGeom>
        <a:solidFill>
          <a:srgbClr val="DDDDDD"/>
        </a:solidFill>
        <a:ln>
          <a:noFill/>
        </a:ln>
      </xdr:spPr>
      <xdr:txBody>
        <a:bodyPr anchorCtr="0" anchor="t" bIns="108000" lIns="108000" spcFirstLastPara="1" rIns="108000" wrap="square" tIns="108000">
          <a:sp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9.2.4.2 Titulado de páginas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Las páginas web tienen títulos que describen su temática o propósito.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6"/>
            </a:rPr>
            <a:t>https://www.w3.org/TR/WCAG/#page-titled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47625</xdr:colOff>
      <xdr:row>478</xdr:row>
      <xdr:rowOff>123825</xdr:rowOff>
    </xdr:from>
    <xdr:ext cx="6610350" cy="1800225"/>
    <xdr:sp>
      <xdr:nvSpPr>
        <xdr:cNvPr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id="63" name="Shape 63"/>
        <xdr:cNvSpPr txBox="1"/>
      </xdr:nvSpPr>
      <xdr:spPr>
        <a:xfrm>
          <a:off x="2045588" y="2884650"/>
          <a:ext cx="6600825" cy="17907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9.2.4.3 Orden del foco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se puede navegar secuencialmente por una página web y la secuencia de navegación afecta su significado o su operación, los componentes que pueden recibir el foco lo hacen en un orden que preserva su significado y operabilidad.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7"/>
            </a:rPr>
            <a:t>https://www.w3.org/TR/WCAG/#focus-order</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495</xdr:row>
      <xdr:rowOff>28575</xdr:rowOff>
    </xdr:from>
    <xdr:ext cx="6629400" cy="1952625"/>
    <xdr:sp>
      <xdr:nvSpPr>
        <xdr:cNvPr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id="64" name="Shape 64"/>
        <xdr:cNvSpPr txBox="1"/>
      </xdr:nvSpPr>
      <xdr:spPr>
        <a:xfrm>
          <a:off x="2036063" y="2808450"/>
          <a:ext cx="6619875" cy="19431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9.2.4.4 Propósito de los enlaces (en contexto)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8"/>
            </a:rPr>
            <a:t>https://www.w3.org/TR/WCAG/#link-purpose-in-context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19050</xdr:colOff>
      <xdr:row>513</xdr:row>
      <xdr:rowOff>0</xdr:rowOff>
    </xdr:from>
    <xdr:ext cx="6619875" cy="1971675"/>
    <xdr:sp>
      <xdr:nvSpPr>
        <xdr:cNvPr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id="65" name="Shape 65"/>
        <xdr:cNvSpPr txBox="1"/>
      </xdr:nvSpPr>
      <xdr:spPr>
        <a:xfrm>
          <a:off x="2040825" y="2798925"/>
          <a:ext cx="6610350" cy="19621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9.2.4.5 Múltiples vías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Se proporciona más de un camino para localizar una página web dentro de un conjunto de páginas web, excepto cuando la página es el resultado, o un paso intermedio, de un proceso.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just">
            <a:spcBef>
              <a:spcPts val="0"/>
            </a:spcBef>
            <a:spcAft>
              <a:spcPts val="0"/>
            </a:spcAft>
            <a:buNone/>
          </a:pPr>
          <a:r>
            <a:rPr b="1" lang="en-US" sz="1200" u="sng" strike="noStrike">
              <a:solidFill>
                <a:schemeClr val="hlink"/>
              </a:solidFill>
              <a:latin typeface="Arial"/>
              <a:ea typeface="Arial"/>
              <a:cs typeface="Arial"/>
              <a:sym typeface="Arial"/>
              <a:hlinkClick r:id="rId29"/>
            </a:rPr>
            <a:t>https://www.w3.org/TR/WCAG/#multiple-ways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19050</xdr:colOff>
      <xdr:row>530</xdr:row>
      <xdr:rowOff>47625</xdr:rowOff>
    </xdr:from>
    <xdr:ext cx="6610350" cy="1914525"/>
    <xdr:sp>
      <xdr:nvSpPr>
        <xdr:cNvPr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id="66" name="Shape 66"/>
        <xdr:cNvSpPr txBox="1"/>
      </xdr:nvSpPr>
      <xdr:spPr>
        <a:xfrm>
          <a:off x="2045588" y="2827500"/>
          <a:ext cx="6600825" cy="19050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9.2.4.6 Encabezados y etiquetas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Los encabezados y etiquetas describen el tema o propósito.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latin typeface="Arial"/>
              <a:ea typeface="Arial"/>
              <a:cs typeface="Arial"/>
              <a:sym typeface="Arial"/>
            </a:rPr>
            <a:t>Nota: Los encabezados y etiquetas deben determinarse mediante programación, según el criterio de conformidad 1.3.1.</a:t>
          </a:r>
          <a:endParaRPr sz="1400"/>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0"/>
            </a:rPr>
            <a:t>https://www.w3.org/TR/WCAG/#headings-and-labels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9525</xdr:colOff>
      <xdr:row>547</xdr:row>
      <xdr:rowOff>95250</xdr:rowOff>
    </xdr:from>
    <xdr:ext cx="6629400" cy="1638300"/>
    <xdr:sp>
      <xdr:nvSpPr>
        <xdr:cNvPr descr="9.2.4.7 Foco visible (Condicional)&#10;&#10;Condición: Cuando las TIC sean una página web.&#10;&#10;Cualquier interfaz de usuario operable por teclado tiene una forma de operar en la cuál el indicador del foco del teclado resulta visible. (Nivel AA)&#10;&#10;https://www.w3.org/TR/WCAG/#focus-visible" id="67" name="Shape 67"/>
        <xdr:cNvSpPr txBox="1"/>
      </xdr:nvSpPr>
      <xdr:spPr>
        <a:xfrm>
          <a:off x="2036063" y="2965613"/>
          <a:ext cx="6619875" cy="16287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9.2.4.7 Foco visible</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Cualquier interfaz de usuario operable por teclado tiene una forma de operar en la cuál el indicador del foco del teclado resulta visible.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1"/>
            </a:rPr>
            <a:t>https://www.w3.org/TR/WCAG/#focus-visible</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563</xdr:row>
      <xdr:rowOff>114300</xdr:rowOff>
    </xdr:from>
    <xdr:ext cx="6657975" cy="1847850"/>
    <xdr:sp>
      <xdr:nvSpPr>
        <xdr:cNvPr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id="68" name="Shape 68"/>
        <xdr:cNvSpPr txBox="1"/>
      </xdr:nvSpPr>
      <xdr:spPr>
        <a:xfrm>
          <a:off x="2021775" y="2860838"/>
          <a:ext cx="6648450" cy="18383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9.2.5.1 Gestos con el puntero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Todas las funciones que utilizan gestos multipunto o basados ​​en ruta para la operación pueden operarse con un solo puntero sin un gesto basado en ruta, a menos que sea esencial un gesto multipunto o basado en ruta.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2"/>
            </a:rPr>
            <a:t>https://www.w3.org/TR/WCAG/#pointer-gestures</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952500</xdr:colOff>
      <xdr:row>577</xdr:row>
      <xdr:rowOff>219075</xdr:rowOff>
    </xdr:from>
    <xdr:ext cx="10868025" cy="2771775"/>
    <xdr:sp>
      <xdr:nvSpPr>
        <xdr:cNvPr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id="69" name="Shape 69"/>
        <xdr:cNvSpPr txBox="1"/>
      </xdr:nvSpPr>
      <xdr:spPr>
        <a:xfrm>
          <a:off x="0" y="2398875"/>
          <a:ext cx="10692000" cy="27622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9.2.5.2 Cancelación del puntero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la funcionalidad que puede operarse con un solo puntero, al menos uno de los siguientes es verdadero: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Sin evento descendente</a:t>
          </a:r>
          <a:r>
            <a:rPr b="0" lang="en-US" sz="1200" strike="noStrike">
              <a:solidFill>
                <a:srgbClr val="000000"/>
              </a:solidFill>
              <a:latin typeface="Arial"/>
              <a:ea typeface="Arial"/>
              <a:cs typeface="Arial"/>
              <a:sym typeface="Arial"/>
            </a:rPr>
            <a:t>: el evento descendente del puntero no se utiliza para ejecutar ninguna parte de la función;</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Abortar o Deshacer</a:t>
          </a:r>
          <a:r>
            <a:rPr b="0" lang="en-US" sz="1200" strike="noStrike">
              <a:solidFill>
                <a:srgbClr val="000000"/>
              </a:solidFill>
              <a:latin typeface="Arial"/>
              <a:ea typeface="Arial"/>
              <a:cs typeface="Arial"/>
              <a:sym typeface="Arial"/>
            </a:rPr>
            <a:t>: la finalización de la función está en el evento up, y hay un mecanismo disponible para abortar la función antes de que se complete o para deshacer la función después de que se complete;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Inversión ascendente</a:t>
          </a:r>
          <a:r>
            <a:rPr b="0" lang="en-US" sz="1200" strike="noStrike">
              <a:solidFill>
                <a:srgbClr val="000000"/>
              </a:solidFill>
              <a:latin typeface="Arial"/>
              <a:ea typeface="Arial"/>
              <a:cs typeface="Arial"/>
              <a:sym typeface="Arial"/>
            </a:rPr>
            <a:t>: el evento ascendente invierte cualquier resultado del evento descendente anterior;</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Esencial</a:t>
          </a:r>
          <a:r>
            <a:rPr b="0" lang="en-US" sz="1200" strike="noStrike">
              <a:solidFill>
                <a:srgbClr val="000000"/>
              </a:solidFill>
              <a:latin typeface="Arial"/>
              <a:ea typeface="Arial"/>
              <a:cs typeface="Arial"/>
              <a:sym typeface="Arial"/>
            </a:rPr>
            <a:t>: completar la función en el evento descendente es esencial.</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5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3"/>
            </a:rPr>
            <a:t>https://www.w3.org/TR/WCAG/#pointer-cancellation</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596</xdr:row>
      <xdr:rowOff>123825</xdr:rowOff>
    </xdr:from>
    <xdr:ext cx="6686550" cy="1676400"/>
    <xdr:sp>
      <xdr:nvSpPr>
        <xdr:cNvPr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id="70" name="Shape 70"/>
        <xdr:cNvSpPr txBox="1"/>
      </xdr:nvSpPr>
      <xdr:spPr>
        <a:xfrm>
          <a:off x="2007488" y="2946563"/>
          <a:ext cx="6677025" cy="16668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9.2.5.3 Inclusión de la etiqueta en el nombre</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los componentes de la interfaz de usuario con etiquetas que incluyen texto o imágenes de texto, el nombre contiene el texto que se presenta visualmente.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4"/>
            </a:rPr>
            <a:t>https://www.w3.org/TR/WCAG/#label-in-name</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610</xdr:row>
      <xdr:rowOff>123825</xdr:rowOff>
    </xdr:from>
    <xdr:ext cx="6657975" cy="2667000"/>
    <xdr:sp>
      <xdr:nvSpPr>
        <xdr:cNvPr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id="71" name="Shape 71"/>
        <xdr:cNvSpPr txBox="1"/>
      </xdr:nvSpPr>
      <xdr:spPr>
        <a:xfrm>
          <a:off x="2021775" y="2451263"/>
          <a:ext cx="6648450" cy="26574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9.2.5.4. Activación mediante movimiento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 Interfaz compatible</a:t>
          </a:r>
          <a:r>
            <a:rPr b="0" lang="en-US" sz="1200" strike="noStrike">
              <a:solidFill>
                <a:srgbClr val="000000"/>
              </a:solidFill>
              <a:latin typeface="Arial"/>
              <a:ea typeface="Arial"/>
              <a:cs typeface="Arial"/>
              <a:sym typeface="Arial"/>
            </a:rPr>
            <a:t>: el movimiento se utiliza para operar la funcionalidad a través de una interfaz compatible de accesibilidad;</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 </a:t>
          </a:r>
          <a:r>
            <a:rPr b="1" lang="en-US" sz="1200" strike="noStrike">
              <a:solidFill>
                <a:srgbClr val="000000"/>
              </a:solidFill>
              <a:latin typeface="Arial"/>
              <a:ea typeface="Arial"/>
              <a:cs typeface="Arial"/>
              <a:sym typeface="Arial"/>
            </a:rPr>
            <a:t>Esencial</a:t>
          </a:r>
          <a:r>
            <a:rPr b="0" lang="en-US" sz="1200" strike="noStrike">
              <a:solidFill>
                <a:srgbClr val="000000"/>
              </a:solidFill>
              <a:latin typeface="Arial"/>
              <a:ea typeface="Arial"/>
              <a:cs typeface="Arial"/>
              <a:sym typeface="Arial"/>
            </a:rPr>
            <a:t>: el movimiento es esencial para la función y hacerlo invalidaría la actividad.</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5"/>
            </a:rPr>
            <a:t>https://www.w3.org/TR/WCAG/#motion-actuation</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100" strike="noStrike">
              <a:solidFill>
                <a:srgbClr val="000000"/>
              </a:solidFill>
              <a:latin typeface="Arial"/>
              <a:ea typeface="Arial"/>
              <a:cs typeface="Arial"/>
              <a:sym typeface="Arial"/>
            </a:rPr>
            <a:t>	</a:t>
          </a:r>
          <a:endParaRPr b="0" sz="1100" strike="noStrike">
            <a:latin typeface="Times New Roman"/>
            <a:ea typeface="Times New Roman"/>
            <a:cs typeface="Times New Roman"/>
            <a:sym typeface="Times New Roman"/>
          </a:endParaRPr>
        </a:p>
      </xdr:txBody>
    </xdr:sp>
    <xdr:clientData fLocksWithSheet="0"/>
  </xdr:oneCellAnchor>
  <xdr:oneCellAnchor>
    <xdr:from>
      <xdr:col>10</xdr:col>
      <xdr:colOff>981075</xdr:colOff>
      <xdr:row>631</xdr:row>
      <xdr:rowOff>47625</xdr:rowOff>
    </xdr:from>
    <xdr:ext cx="6267450" cy="1619250"/>
    <xdr:sp>
      <xdr:nvSpPr>
        <xdr:cNvPr descr="9.3.1.1 Idioma de la página (Condicional)&#10;&#10;Condición: Cuando las TIC sean una página web.&#10;&#10;El idioma predeterminado de cada página web puede ser determinado por software. (Nivel A)&#10;&#10;https://www.w3.org/TR/WCAG/#language-of-page" id="72" name="Shape 72"/>
        <xdr:cNvSpPr txBox="1"/>
      </xdr:nvSpPr>
      <xdr:spPr>
        <a:xfrm>
          <a:off x="2217038" y="2975138"/>
          <a:ext cx="6257925" cy="16097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9.3.1.1 Idioma de la página</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idioma predeterminado de cada página web puede ser determinado por software.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6"/>
            </a:rPr>
            <a:t>https://www.w3.org/TR/WCAG/#language-of-page</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962025</xdr:colOff>
      <xdr:row>647</xdr:row>
      <xdr:rowOff>85725</xdr:rowOff>
    </xdr:from>
    <xdr:ext cx="6562725" cy="1943100"/>
    <xdr:sp>
      <xdr:nvSpPr>
        <xdr:cNvPr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id="73" name="Shape 73"/>
        <xdr:cNvSpPr txBox="1"/>
      </xdr:nvSpPr>
      <xdr:spPr>
        <a:xfrm>
          <a:off x="2069400" y="2813213"/>
          <a:ext cx="6553200" cy="19335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9.3.1.2 Idioma de las partes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7"/>
            </a:rPr>
            <a:t>https://www.w3.org/TR/WCAG/#language-of-parts</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942975</xdr:colOff>
      <xdr:row>666</xdr:row>
      <xdr:rowOff>76200</xdr:rowOff>
    </xdr:from>
    <xdr:ext cx="6600825" cy="1590675"/>
    <xdr:sp>
      <xdr:nvSpPr>
        <xdr:cNvPr descr="9.3.2.1 Al recibir el foco (Condicional)&#10;&#10;Condición: Cuando las TIC sean una página web.&#10;&#10;Cuando cualquier componente recibe el foco, no inicia ningún cambio en el contexto. (Nivel A)&#10;&#10;https://www.w3.org/TR/WCAG/#on-focus" id="74" name="Shape 74"/>
        <xdr:cNvSpPr txBox="1"/>
      </xdr:nvSpPr>
      <xdr:spPr>
        <a:xfrm>
          <a:off x="2050350" y="2984663"/>
          <a:ext cx="6591300" cy="1590675"/>
        </a:xfrm>
        <a:prstGeom prst="rect">
          <a:avLst/>
        </a:prstGeom>
        <a:solidFill>
          <a:srgbClr val="DDDDDD"/>
        </a:solidFill>
        <a:ln>
          <a:noFill/>
        </a:ln>
      </xdr:spPr>
      <xdr:txBody>
        <a:bodyPr anchorCtr="0" anchor="t" bIns="0" lIns="0" spcFirstLastPara="1" rIns="0" wrap="square" tIns="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9.3.2.1 Al recibir el foco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Cuando cualquier componente recibe el foco, no inicia ningún cambio en el contexto.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8"/>
            </a:rPr>
            <a:t>https://www.w3.org/TR/WCAG/#on-focus</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971550</xdr:colOff>
      <xdr:row>682</xdr:row>
      <xdr:rowOff>114300</xdr:rowOff>
    </xdr:from>
    <xdr:ext cx="6677025" cy="1762125"/>
    <xdr:sp>
      <xdr:nvSpPr>
        <xdr:cNvPr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id="75" name="Shape 75"/>
        <xdr:cNvSpPr txBox="1"/>
      </xdr:nvSpPr>
      <xdr:spPr>
        <a:xfrm>
          <a:off x="2012250" y="2903700"/>
          <a:ext cx="6667500" cy="17526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9.3.2.2 Al recibir entradas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cambio de estado en cualquier componente de la interfaz de usuario no provoca automáticamente un cambio en el contexto a menos que el usuario haya sido advertido de ese comportamiento antes de usar el componente.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9"/>
            </a:rPr>
            <a:t>https://www.w3.org/TR/WCAG/#on-input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696</xdr:row>
      <xdr:rowOff>371475</xdr:rowOff>
    </xdr:from>
    <xdr:ext cx="6372225" cy="1762125"/>
    <xdr:sp>
      <xdr:nvSpPr>
        <xdr:cNvPr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id="76" name="Shape 76"/>
        <xdr:cNvSpPr txBox="1"/>
      </xdr:nvSpPr>
      <xdr:spPr>
        <a:xfrm>
          <a:off x="2164650" y="2903700"/>
          <a:ext cx="6362700" cy="17526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9.3.2.3 Navegación coherente</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Los mecanismos de navegación que se repiten en múltiples páginas web dentro de un conjunto de páginas web aparecen siempre en el mismo orden relativo cada vez que se repiten, a menos que el cambio sea provocado por el propio usuario.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0"/>
            </a:rPr>
            <a:t>https://www.w3.org/TR/WCAG/#consistent-navigation</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1000125</xdr:colOff>
      <xdr:row>713</xdr:row>
      <xdr:rowOff>219075</xdr:rowOff>
    </xdr:from>
    <xdr:ext cx="14611350" cy="2628900"/>
    <xdr:sp>
      <xdr:nvSpPr>
        <xdr:cNvPr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id="77" name="Shape 77"/>
        <xdr:cNvSpPr txBox="1"/>
      </xdr:nvSpPr>
      <xdr:spPr>
        <a:xfrm>
          <a:off x="0" y="2470313"/>
          <a:ext cx="10692000" cy="26193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9.3.2.4 Identificación coherente</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Los componentes que tienen la misma funcionalidad dentro de un conjunto de páginas web son identificados de manera coherente.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lang="en-US" sz="1050" strike="noStrike">
              <a:latin typeface="Arial"/>
              <a:ea typeface="Arial"/>
              <a:cs typeface="Arial"/>
              <a:sym typeface="Arial"/>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endParaRPr sz="1400"/>
        </a:p>
        <a:p>
          <a:pPr indent="0" lvl="0" marL="0" rtl="0" algn="l">
            <a:spcBef>
              <a:spcPts val="0"/>
            </a:spcBef>
            <a:spcAft>
              <a:spcPts val="0"/>
            </a:spcAft>
            <a:buNone/>
          </a:pPr>
          <a:r>
            <a:t/>
          </a:r>
          <a:endParaRPr b="0" sz="1050" strike="noStrike">
            <a:latin typeface="Arial"/>
            <a:ea typeface="Arial"/>
            <a:cs typeface="Arial"/>
            <a:sym typeface="Arial"/>
          </a:endParaRPr>
        </a:p>
        <a:p>
          <a:pPr indent="0" lvl="0" marL="0" rtl="0" algn="l">
            <a:spcBef>
              <a:spcPts val="0"/>
            </a:spcBef>
            <a:spcAft>
              <a:spcPts val="0"/>
            </a:spcAft>
            <a:buNone/>
          </a:pPr>
          <a:r>
            <a:rPr b="0" lang="en-US" sz="1050" strike="noStrike">
              <a:latin typeface="Arial"/>
              <a:ea typeface="Arial"/>
              <a:cs typeface="Arial"/>
              <a:sym typeface="Arial"/>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endParaRPr sz="1400"/>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1"/>
            </a:rPr>
            <a:t>https://www.w3.org/TR/WCAG/#consistent-identification</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1000125</xdr:colOff>
      <xdr:row>734</xdr:row>
      <xdr:rowOff>123825</xdr:rowOff>
    </xdr:from>
    <xdr:ext cx="6534150" cy="1543050"/>
    <xdr:sp>
      <xdr:nvSpPr>
        <xdr:cNvPr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id="78" name="Shape 78"/>
        <xdr:cNvSpPr txBox="1"/>
      </xdr:nvSpPr>
      <xdr:spPr>
        <a:xfrm>
          <a:off x="2083688" y="3013238"/>
          <a:ext cx="6524625" cy="15335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9.3.3.1 Identificación de errores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se detecta automáticamente un error en la entrada de datos, el elemento erróneo es identificado y el error se describe al usuario mediante un texto.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strike="noStrike">
              <a:solidFill>
                <a:srgbClr val="3465A4"/>
              </a:solidFill>
              <a:latin typeface="Arial"/>
              <a:ea typeface="Arial"/>
              <a:cs typeface="Arial"/>
              <a:sym typeface="Arial"/>
            </a:rPr>
            <a:t>https://www.w3.org/TR/WCAG/#error-identification</a:t>
          </a:r>
          <a:endParaRPr b="1" sz="1200" strike="noStrike">
            <a:solidFill>
              <a:srgbClr val="3465A4"/>
            </a:solidFill>
            <a:latin typeface="Arial"/>
            <a:ea typeface="Arial"/>
            <a:cs typeface="Arial"/>
            <a:sym typeface="Arial"/>
          </a:endParaRPr>
        </a:p>
      </xdr:txBody>
    </xdr:sp>
    <xdr:clientData fLocksWithSheet="0"/>
  </xdr:oneCellAnchor>
  <xdr:oneCellAnchor>
    <xdr:from>
      <xdr:col>10</xdr:col>
      <xdr:colOff>1000125</xdr:colOff>
      <xdr:row>751</xdr:row>
      <xdr:rowOff>114300</xdr:rowOff>
    </xdr:from>
    <xdr:ext cx="6610350" cy="1590675"/>
    <xdr:sp>
      <xdr:nvSpPr>
        <xdr:cNvPr descr="9.3.3.2 Etiquetas o instrucciones (Condicional)&#10;&#10;Condición: Cuando las TIC sean una página web.&#10;&#10;Se proporcionan etiquetas o instrucciones cuando el contenido requiere la introducción de datos por parte del usuario. (Nivel A)&#10;&#10;https://www.w3.org/TR/WCAG/#labels-or-instructions" id="79" name="Shape 79"/>
        <xdr:cNvSpPr txBox="1"/>
      </xdr:nvSpPr>
      <xdr:spPr>
        <a:xfrm>
          <a:off x="2045588" y="2989425"/>
          <a:ext cx="6600825" cy="15811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9.3.3.2 Etiquetas o instrucciones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Se proporcionan etiquetas o instrucciones cuando el contenido requiere la introducción de datos por parte del usuario. (Nivel A)</a:t>
          </a:r>
          <a:endParaRPr sz="1400"/>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2"/>
            </a:rPr>
            <a:t>https://www.w3.org/TR/WCAG/#labels-or-instructions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767</xdr:row>
      <xdr:rowOff>28575</xdr:rowOff>
    </xdr:from>
    <xdr:ext cx="6438900" cy="1971675"/>
    <xdr:sp>
      <xdr:nvSpPr>
        <xdr:cNvPr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id="80" name="Shape 80"/>
        <xdr:cNvSpPr txBox="1"/>
      </xdr:nvSpPr>
      <xdr:spPr>
        <a:xfrm>
          <a:off x="2131313" y="2798925"/>
          <a:ext cx="6429375" cy="196215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9.3.3.3 Sugerencias ante errores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se detecta automáticamente un error en la entrada de datos y se dispone de sugerencias para hacer la corrección, entonces se presentan las sugerencias al usuario, a menos que esto ponga en riesgo la seguridad o el propósito del contenido.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3"/>
            </a:rPr>
            <a:t>https://www.w3.org/TR/WCAG/#error-suggestion</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1000125</xdr:colOff>
      <xdr:row>780</xdr:row>
      <xdr:rowOff>123825</xdr:rowOff>
    </xdr:from>
    <xdr:ext cx="13030200" cy="2400300"/>
    <xdr:sp>
      <xdr:nvSpPr>
        <xdr:cNvPr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id="81" name="Shape 81"/>
        <xdr:cNvSpPr txBox="1"/>
      </xdr:nvSpPr>
      <xdr:spPr>
        <a:xfrm>
          <a:off x="0" y="2584613"/>
          <a:ext cx="10692000" cy="23907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9.3.3.4 Prevención de errores (legales, financieros, de datos)</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Reversible</a:t>
          </a:r>
          <a:r>
            <a:rPr b="0" lang="en-US" sz="1200" strike="noStrike">
              <a:solidFill>
                <a:srgbClr val="000000"/>
              </a:solidFill>
              <a:latin typeface="Arial"/>
              <a:ea typeface="Arial"/>
              <a:cs typeface="Arial"/>
              <a:sym typeface="Arial"/>
            </a:rPr>
            <a:t>: El envío es reversible.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Revisado</a:t>
          </a:r>
          <a:r>
            <a:rPr b="0" lang="en-US" sz="1200" strike="noStrike">
              <a:solidFill>
                <a:srgbClr val="000000"/>
              </a:solidFill>
              <a:latin typeface="Arial"/>
              <a:ea typeface="Arial"/>
              <a:cs typeface="Arial"/>
              <a:sym typeface="Arial"/>
            </a:rPr>
            <a:t>: Se verifica la información para detectar errores en la entrada de datos y se proporciona al usuario una oportunidad de corregirlos.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Confirmado</a:t>
          </a:r>
          <a:r>
            <a:rPr b="0" lang="en-US" sz="1200" strike="noStrike">
              <a:solidFill>
                <a:srgbClr val="000000"/>
              </a:solidFill>
              <a:latin typeface="Arial"/>
              <a:ea typeface="Arial"/>
              <a:cs typeface="Arial"/>
              <a:sym typeface="Arial"/>
            </a:rPr>
            <a:t>: Se proporciona un mecanismo para revisar, confirmar y corregir la información antes de finalizar el envío de los datos.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4"/>
            </a:rPr>
            <a:t>https://www.w3.org/TR/WCAG/#error-prevention-legal-financial-data</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1000125</xdr:colOff>
      <xdr:row>797</xdr:row>
      <xdr:rowOff>123825</xdr:rowOff>
    </xdr:from>
    <xdr:ext cx="10344150" cy="2114550"/>
    <xdr:sp>
      <xdr:nvSpPr>
        <xdr:cNvPr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id="82" name="Shape 82"/>
        <xdr:cNvSpPr txBox="1"/>
      </xdr:nvSpPr>
      <xdr:spPr>
        <a:xfrm>
          <a:off x="178688" y="2727488"/>
          <a:ext cx="10334625" cy="21050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9.4.1.1 Procesamiento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Las etiquetas de apertura y cierre a las que les falte un carácter crítico para su formación, como un signo de "mayor qué", o en las que falten las comillas de apertura o cierre en el valor de un atributo, no se consideran completas.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5"/>
            </a:rPr>
            <a:t>https://www.w3.org/TR/WCAG/#parsing</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1000125</xdr:colOff>
      <xdr:row>816</xdr:row>
      <xdr:rowOff>66675</xdr:rowOff>
    </xdr:from>
    <xdr:ext cx="10429875" cy="2676525"/>
    <xdr:sp>
      <xdr:nvSpPr>
        <xdr:cNvPr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id="83" name="Shape 83"/>
        <xdr:cNvSpPr txBox="1"/>
      </xdr:nvSpPr>
      <xdr:spPr>
        <a:xfrm>
          <a:off x="135825" y="2446500"/>
          <a:ext cx="10420350" cy="2667000"/>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9.4.1.2 Nombre, función, valor</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6"/>
            </a:rPr>
            <a:t>https://www.w3.org/TR/WCAG/#name-role-value</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836</xdr:row>
      <xdr:rowOff>19050</xdr:rowOff>
    </xdr:from>
    <xdr:ext cx="6496050" cy="1743075"/>
    <xdr:sp>
      <xdr:nvSpPr>
        <xdr:cNvPr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id="84" name="Shape 84"/>
        <xdr:cNvSpPr txBox="1"/>
      </xdr:nvSpPr>
      <xdr:spPr>
        <a:xfrm>
          <a:off x="2102738" y="2908463"/>
          <a:ext cx="6486525" cy="17430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9.4.1.3 Mensajes de estado</a:t>
          </a:r>
          <a:r>
            <a:rPr b="1" i="0" lang="en-US" sz="1200" u="none" cap="none" strike="noStrike">
              <a:solidFill>
                <a:srgbClr val="000000"/>
              </a:solidFill>
              <a:latin typeface="Arial"/>
              <a:ea typeface="Arial"/>
              <a:cs typeface="Arial"/>
              <a:sym typeface="Arial"/>
            </a:rPr>
            <a:t> (Condicional)</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En el contenido implementado utilizando lenguajes de marcado, los mensajes de estado se pueden determinar mediante roles o propiedades, de modo que se puedan presentar al usuario mediante tecnologías de asistencia sin recibir atención.</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7"/>
            </a:rPr>
            <a:t>https://www.w3.org/TR/WCAG/#status-messages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9525</xdr:colOff>
      <xdr:row>850</xdr:row>
      <xdr:rowOff>28575</xdr:rowOff>
    </xdr:from>
    <xdr:ext cx="12849225" cy="2914650"/>
    <xdr:sp>
      <xdr:nvSpPr>
        <xdr:cNvPr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id="85" name="Shape 85"/>
        <xdr:cNvSpPr txBox="1"/>
      </xdr:nvSpPr>
      <xdr:spPr>
        <a:xfrm>
          <a:off x="0" y="2327438"/>
          <a:ext cx="10692000" cy="29051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9.6 Requisitos de conformidad de las Pautas WCAG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las TIC sean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200" u="none" cap="none" strike="noStrike">
              <a:solidFill>
                <a:srgbClr val="000000"/>
              </a:solidFill>
              <a:latin typeface="Arial"/>
              <a:ea typeface="Arial"/>
              <a:cs typeface="Arial"/>
              <a:sym typeface="Arial"/>
            </a:rPr>
            <a:t>Se deben satisfacer, en el nivel AA, los cinco requisitos de conformidad de las Pautas WCAG 2.1 siguientes [5]: </a:t>
          </a:r>
          <a:br>
            <a:rPr b="0" i="0" lang="en-US" sz="1200" u="none" cap="none" strike="noStrike">
              <a:solidFill>
                <a:srgbClr val="000000"/>
              </a:solidFill>
              <a:latin typeface="Arial"/>
              <a:ea typeface="Arial"/>
              <a:cs typeface="Arial"/>
              <a:sym typeface="Arial"/>
            </a:rPr>
          </a:br>
          <a:r>
            <a:rPr b="0" i="0" lang="en-US" sz="1200" u="none" cap="none" strike="noStrike">
              <a:solidFill>
                <a:srgbClr val="000000"/>
              </a:solidFill>
              <a:latin typeface="Arial"/>
              <a:ea typeface="Arial"/>
              <a:cs typeface="Arial"/>
              <a:sym typeface="Arial"/>
            </a:rPr>
            <a:t>1) nivel de conformidad; </a:t>
          </a:r>
          <a:br>
            <a:rPr b="0" i="0" lang="en-US" sz="1200" u="none" cap="none" strike="noStrike">
              <a:solidFill>
                <a:srgbClr val="000000"/>
              </a:solidFill>
              <a:latin typeface="Arial"/>
              <a:ea typeface="Arial"/>
              <a:cs typeface="Arial"/>
              <a:sym typeface="Arial"/>
            </a:rPr>
          </a:br>
          <a:r>
            <a:rPr b="0" i="0" lang="en-US" sz="1200" u="none" cap="none" strike="noStrike">
              <a:solidFill>
                <a:srgbClr val="000000"/>
              </a:solidFill>
              <a:latin typeface="Arial"/>
              <a:ea typeface="Arial"/>
              <a:cs typeface="Arial"/>
              <a:sym typeface="Arial"/>
            </a:rPr>
            <a:t>2) páginas completas; </a:t>
          </a:r>
          <a:br>
            <a:rPr b="0" i="0" lang="en-US" sz="1200" u="none" cap="none" strike="noStrike">
              <a:solidFill>
                <a:srgbClr val="000000"/>
              </a:solidFill>
              <a:latin typeface="Arial"/>
              <a:ea typeface="Arial"/>
              <a:cs typeface="Arial"/>
              <a:sym typeface="Arial"/>
            </a:rPr>
          </a:br>
          <a:r>
            <a:rPr b="0" i="0" lang="en-US" sz="1200" u="none" cap="none" strike="noStrike">
              <a:solidFill>
                <a:srgbClr val="000000"/>
              </a:solidFill>
              <a:latin typeface="Arial"/>
              <a:ea typeface="Arial"/>
              <a:cs typeface="Arial"/>
              <a:sym typeface="Arial"/>
            </a:rPr>
            <a:t>3) procesos completos; </a:t>
          </a:r>
          <a:br>
            <a:rPr b="0" i="0" lang="en-US" sz="1200" u="none" cap="none" strike="noStrike">
              <a:solidFill>
                <a:srgbClr val="000000"/>
              </a:solidFill>
              <a:latin typeface="Arial"/>
              <a:ea typeface="Arial"/>
              <a:cs typeface="Arial"/>
              <a:sym typeface="Arial"/>
            </a:rPr>
          </a:br>
          <a:r>
            <a:rPr b="0" i="0" lang="en-US" sz="1200" u="none" cap="none" strike="noStrike">
              <a:solidFill>
                <a:srgbClr val="000000"/>
              </a:solidFill>
              <a:latin typeface="Arial"/>
              <a:ea typeface="Arial"/>
              <a:cs typeface="Arial"/>
              <a:sym typeface="Arial"/>
            </a:rPr>
            <a:t>4) uso de tecnologías exclusivamente según métodos que sean compatibles con la accesibilidad; </a:t>
          </a:r>
          <a:br>
            <a:rPr b="0" i="0" lang="en-US" sz="1200" u="none" cap="none" strike="noStrike">
              <a:solidFill>
                <a:srgbClr val="000000"/>
              </a:solidFill>
              <a:latin typeface="Arial"/>
              <a:ea typeface="Arial"/>
              <a:cs typeface="Arial"/>
              <a:sym typeface="Arial"/>
            </a:rPr>
          </a:br>
          <a:r>
            <a:rPr b="0" i="0" lang="en-US" sz="1200" u="none" cap="none" strike="noStrike">
              <a:solidFill>
                <a:srgbClr val="000000"/>
              </a:solidFill>
              <a:latin typeface="Arial"/>
              <a:ea typeface="Arial"/>
              <a:cs typeface="Arial"/>
              <a:sym typeface="Arial"/>
            </a:rPr>
            <a:t>5) sin interferencia. </a:t>
          </a:r>
          <a:br>
            <a:rPr b="0" i="0" lang="en-US" sz="1200" u="none" cap="none" strike="noStrike">
              <a:solidFill>
                <a:srgbClr val="000000"/>
              </a:solidFill>
              <a:latin typeface="Arial"/>
              <a:ea typeface="Arial"/>
              <a:cs typeface="Arial"/>
              <a:sym typeface="Arial"/>
            </a:rPr>
          </a:br>
          <a:br>
            <a:rPr b="0" i="0" lang="en-US" sz="1200" u="none" cap="none" strike="noStrike">
              <a:solidFill>
                <a:srgbClr val="000000"/>
              </a:solidFill>
              <a:latin typeface="Arial"/>
              <a:ea typeface="Arial"/>
              <a:cs typeface="Arial"/>
              <a:sym typeface="Arial"/>
            </a:rPr>
          </a:br>
          <a:r>
            <a:rPr b="0" i="0" lang="en-US" sz="1000" u="none" strike="noStrike">
              <a:latin typeface="Arial"/>
              <a:ea typeface="Arial"/>
              <a:cs typeface="Arial"/>
              <a:sym typeface="Arial"/>
            </a:rPr>
            <a:t>NOTA 1: En el caso de que una página web cumpla todos los requisitos 9.1 a 9.4 o se proporcione una versión alternativa conforme al nivel AA (como se define en las Pautas WCAG 2.1 [5]), se cumplirá el requisito de conformidad 1. </a:t>
          </a:r>
          <a:endParaRPr sz="1400"/>
        </a:p>
        <a:p>
          <a:pPr indent="0" lvl="0" marL="0" rtl="0" algn="l">
            <a:spcBef>
              <a:spcPts val="0"/>
            </a:spcBef>
            <a:spcAft>
              <a:spcPts val="0"/>
            </a:spcAft>
            <a:buNone/>
          </a:pPr>
          <a:r>
            <a:rPr b="0" i="0" lang="en-US" sz="1000" u="none" strike="noStrike">
              <a:latin typeface="Arial"/>
              <a:ea typeface="Arial"/>
              <a:cs typeface="Arial"/>
              <a:sym typeface="Arial"/>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endParaRPr sz="1400"/>
        </a:p>
        <a:p>
          <a:pPr indent="0" lvl="0" marL="0" rtl="0" algn="l">
            <a:spcBef>
              <a:spcPts val="0"/>
            </a:spcBef>
            <a:spcAft>
              <a:spcPts val="0"/>
            </a:spcAft>
            <a:buNone/>
          </a:pPr>
          <a:r>
            <a:rPr b="0" i="0" lang="en-US" sz="1000" u="none" strike="noStrike">
              <a:latin typeface="Arial"/>
              <a:ea typeface="Arial"/>
              <a:cs typeface="Arial"/>
              <a:sym typeface="Arial"/>
            </a:rPr>
            <a:t>NOTA 3: El requisito de conformidad 5 establece que todo el contenido de la página, incluyendo el contenido que, de otra manera, no serviría de base para conseguir la conformidad, cumple los apartados 9.1.4.2, 9.2.1.2, 9.2.2.2 y 9.2.3.1. </a:t>
          </a:r>
          <a:endParaRPr b="0" i="0" sz="1000" u="none" cap="none" strike="noStrike">
            <a:solidFill>
              <a:srgbClr val="000000"/>
            </a:solidFill>
            <a:latin typeface="Arial"/>
            <a:ea typeface="Arial"/>
            <a:cs typeface="Arial"/>
            <a:sym typeface="Arial"/>
          </a:endParaRPr>
        </a:p>
      </xdr:txBody>
    </xdr:sp>
    <xdr:clientData fLocksWithSheet="0"/>
  </xdr:oneCellAnchor>
  <xdr:oneCellAnchor>
    <xdr:from>
      <xdr:col>4</xdr:col>
      <xdr:colOff>28575</xdr:colOff>
      <xdr:row>17</xdr:row>
      <xdr:rowOff>0</xdr:rowOff>
    </xdr:from>
    <xdr:ext cx="304800" cy="38100"/>
    <xdr:grpSp>
      <xdr:nvGrpSpPr>
        <xdr:cNvPr id="2" name="Shape 2"/>
        <xdr:cNvGrpSpPr/>
      </xdr:nvGrpSpPr>
      <xdr:grpSpPr>
        <a:xfrm>
          <a:off x="5193600" y="3780000"/>
          <a:ext cx="304800" cy="0"/>
          <a:chOff x="5193600" y="3780000"/>
          <a:chExt cx="304800" cy="0"/>
        </a:xfrm>
      </xdr:grpSpPr>
      <xdr:cxnSp>
        <xdr:nvCxnSpPr>
          <xdr:cNvPr id="7" name="Shape 7"/>
          <xdr:cNvCxnSpPr/>
        </xdr:nvCxnSpPr>
        <xdr:spPr>
          <a:xfrm rot="10800000">
            <a:off x="5193600" y="3780000"/>
            <a:ext cx="304800" cy="0"/>
          </a:xfrm>
          <a:prstGeom prst="straightConnector1">
            <a:avLst/>
          </a:prstGeom>
          <a:noFill/>
          <a:ln cap="flat" cmpd="sng" w="28575">
            <a:solidFill>
              <a:srgbClr val="FF0000"/>
            </a:solidFill>
            <a:prstDash val="solid"/>
            <a:round/>
            <a:headEnd len="sm" w="sm" type="none"/>
            <a:tailEnd len="med" w="med" type="triangle"/>
          </a:ln>
        </xdr:spPr>
      </xdr:cxnSp>
    </xdr:grpSp>
    <xdr:clientData fLocksWithSheet="0"/>
  </xdr:oneCellAnchor>
  <xdr:oneCellAnchor>
    <xdr:from>
      <xdr:col>15</xdr:col>
      <xdr:colOff>1304925</xdr:colOff>
      <xdr:row>15</xdr:row>
      <xdr:rowOff>0</xdr:rowOff>
    </xdr:from>
    <xdr:ext cx="781050" cy="428625"/>
    <xdr:pic>
      <xdr:nvPicPr>
        <xdr:cNvPr id="0" name="image1.png"/>
        <xdr:cNvPicPr preferRelativeResize="0"/>
      </xdr:nvPicPr>
      <xdr:blipFill>
        <a:blip cstate="print" r:embed="rId48"/>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0</xdr:colOff>
      <xdr:row>67</xdr:row>
      <xdr:rowOff>19050</xdr:rowOff>
    </xdr:from>
    <xdr:ext cx="6629400" cy="1885950"/>
    <xdr:sp>
      <xdr:nvSpPr>
        <xdr:cNvPr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id="86" name="Shape 86"/>
        <xdr:cNvSpPr txBox="1"/>
      </xdr:nvSpPr>
      <xdr:spPr>
        <a:xfrm>
          <a:off x="2036063" y="2841788"/>
          <a:ext cx="6619875" cy="18764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10.1.2.3 Audiodescripción o contenido multimedia alternativo (grabado) (</a:t>
          </a:r>
          <a:r>
            <a:rPr b="1" i="0" lang="en-US" sz="1200" u="none" cap="none" strike="noStrike">
              <a:solidFill>
                <a:srgbClr val="000000"/>
              </a:solidFill>
              <a:latin typeface="Arial"/>
              <a:ea typeface="Arial"/>
              <a:cs typeface="Arial"/>
              <a:sym typeface="Arial"/>
            </a:rPr>
            <a:t>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100" u="sng" strike="noStrike">
              <a:solidFill>
                <a:schemeClr val="hlink"/>
              </a:solidFill>
              <a:latin typeface="Arial"/>
              <a:ea typeface="Arial"/>
              <a:cs typeface="Arial"/>
              <a:sym typeface="Arial"/>
              <a:hlinkClick r:id="rId1"/>
            </a:rPr>
            <a:t>https://www.w3.org/TR/WCAG/#audio-description-or-media-alternative-prerecorded</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5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50</xdr:row>
      <xdr:rowOff>123825</xdr:rowOff>
    </xdr:from>
    <xdr:ext cx="6696075" cy="1666875"/>
    <xdr:sp>
      <xdr:nvSpPr>
        <xdr:cNvPr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id="87" name="Shape 87"/>
        <xdr:cNvSpPr txBox="1"/>
      </xdr:nvSpPr>
      <xdr:spPr>
        <a:xfrm>
          <a:off x="2002725" y="2946563"/>
          <a:ext cx="6686550" cy="16668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strike="noStrike">
              <a:latin typeface="Arial"/>
              <a:ea typeface="Arial"/>
              <a:cs typeface="Arial"/>
              <a:sym typeface="Arial"/>
            </a:rPr>
            <a:t>10.1.2.2 Subtítulos (grabados) (</a:t>
          </a:r>
          <a:r>
            <a:rPr b="1" i="0" lang="en-US" sz="1200" u="none" cap="none" strike="noStrike">
              <a:solidFill>
                <a:srgbClr val="000000"/>
              </a:solidFill>
              <a:latin typeface="Arial"/>
              <a:ea typeface="Arial"/>
              <a:cs typeface="Arial"/>
              <a:sym typeface="Arial"/>
            </a:rPr>
            <a:t>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latin typeface="Arial"/>
            <a:ea typeface="Arial"/>
            <a:cs typeface="Arial"/>
            <a:sym typeface="Arial"/>
          </a:endParaRPr>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lang="en-US" sz="1200" strike="noStrike">
              <a:latin typeface="Arial"/>
              <a:ea typeface="Arial"/>
              <a:cs typeface="Arial"/>
              <a:sym typeface="Arial"/>
            </a:rPr>
            <a:t>Se proporcionan subtítulos para el contenido de audio grabado dentro de contenido multimedia sincronizado, excepto cuando la presentación es un contenido multimedia alternativo al texto y está claramente identificado como tal.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
            </a:rPr>
            <a:t>https://www.w3.org/TR/WCAG/#captions-prerecorded</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990600</xdr:colOff>
      <xdr:row>33</xdr:row>
      <xdr:rowOff>371475</xdr:rowOff>
    </xdr:from>
    <xdr:ext cx="16916400" cy="1685925"/>
    <xdr:sp>
      <xdr:nvSpPr>
        <xdr:cNvPr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id="88" name="Shape 88"/>
        <xdr:cNvSpPr txBox="1"/>
      </xdr:nvSpPr>
      <xdr:spPr>
        <a:xfrm>
          <a:off x="0" y="2941800"/>
          <a:ext cx="10692000" cy="1676400"/>
        </a:xfrm>
        <a:prstGeom prst="rect">
          <a:avLst/>
        </a:prstGeom>
        <a:solidFill>
          <a:srgbClr val="DDDDDD"/>
        </a:solidFill>
        <a:ln>
          <a:noFill/>
        </a:ln>
      </xdr:spPr>
      <xdr:txBody>
        <a:bodyPr anchorCtr="0" anchor="t" bIns="108000" lIns="108000" spcFirstLastPara="1" rIns="108000" wrap="square" tIns="108000">
          <a:sp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10.1.2.1 Solo audio y solo vídeo (grabado)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 </a:t>
          </a:r>
          <a:endParaRPr sz="1400"/>
        </a:p>
        <a:p>
          <a:pPr indent="0" lvl="0" marL="0" marR="0" rtl="0" algn="l">
            <a:lnSpc>
              <a:spcPct val="100000"/>
            </a:lnSpc>
            <a:spcBef>
              <a:spcPts val="0"/>
            </a:spcBef>
            <a:spcAft>
              <a:spcPts val="0"/>
            </a:spcAft>
            <a:buSzPts val="1200"/>
            <a:buFont typeface="Arial"/>
            <a:buNone/>
          </a:pPr>
          <a:r>
            <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rPr b="1" lang="en-US" sz="1200" strike="noStrike">
              <a:solidFill>
                <a:srgbClr val="000000"/>
              </a:solidFill>
              <a:latin typeface="Arial"/>
              <a:ea typeface="Arial"/>
              <a:cs typeface="Arial"/>
              <a:sym typeface="Arial"/>
            </a:rPr>
            <a:t>Sólo audio grabado: </a:t>
          </a:r>
          <a:r>
            <a:rPr b="0" lang="en-US" sz="1200" strike="noStrike">
              <a:solidFill>
                <a:srgbClr val="000000"/>
              </a:solidFill>
              <a:latin typeface="Arial"/>
              <a:ea typeface="Arial"/>
              <a:cs typeface="Arial"/>
              <a:sym typeface="Arial"/>
            </a:rPr>
            <a:t>Se proporciona una alternativa para los medios tempodependientes que presenta información equivalente para el contenido sólo audio grabado.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strike="noStrike">
              <a:solidFill>
                <a:srgbClr val="000000"/>
              </a:solidFill>
              <a:latin typeface="Arial"/>
              <a:ea typeface="Arial"/>
              <a:cs typeface="Arial"/>
              <a:sym typeface="Arial"/>
            </a:rPr>
            <a:t>Sólo vídeo grabado:</a:t>
          </a:r>
          <a:r>
            <a:rPr b="0" lang="en-US" sz="1200" strike="noStrike">
              <a:solidFill>
                <a:srgbClr val="000000"/>
              </a:solidFill>
              <a:latin typeface="Arial"/>
              <a:ea typeface="Arial"/>
              <a:cs typeface="Arial"/>
              <a:sym typeface="Arial"/>
            </a:rPr>
            <a:t> Se proporciona una alternativa para los medios tempodependientes o se proporciona una pista sonora que presenta información equivalente al contenido del medio de sólo vídeo grabado.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5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
            </a:rPr>
            <a:t>https://www.w3.org/TR/WCAG/#audio-only-and-video-only-prerecorded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16</xdr:row>
      <xdr:rowOff>95250</xdr:rowOff>
    </xdr:from>
    <xdr:ext cx="18773775" cy="2857500"/>
    <xdr:sp>
      <xdr:nvSpPr>
        <xdr:cNvPr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id="89" name="Shape 89"/>
        <xdr:cNvSpPr txBox="1"/>
      </xdr:nvSpPr>
      <xdr:spPr>
        <a:xfrm>
          <a:off x="0" y="2356013"/>
          <a:ext cx="10692000" cy="28479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i="0" lang="en-US" sz="1200" u="none" strike="noStrike">
              <a:latin typeface="Arial"/>
              <a:ea typeface="Arial"/>
              <a:cs typeface="Arial"/>
              <a:sym typeface="Arial"/>
            </a:rPr>
            <a:t>10.1.1.1 Contenido no textual (</a:t>
          </a:r>
          <a:r>
            <a:rPr b="1" i="0" lang="en-US" sz="1200">
              <a:latin typeface="Arial"/>
              <a:ea typeface="Arial"/>
              <a:cs typeface="Arial"/>
              <a:sym typeface="Arial"/>
            </a:rPr>
            <a:t>Condicional)</a:t>
          </a:r>
          <a:endParaRPr sz="1400"/>
        </a:p>
        <a:p>
          <a:pPr indent="0" lvl="0" marL="0" rtl="0" algn="l">
            <a:spcBef>
              <a:spcPts val="0"/>
            </a:spcBef>
            <a:spcAft>
              <a:spcPts val="0"/>
            </a:spcAft>
            <a:buNone/>
          </a:pPr>
          <a:r>
            <a:t/>
          </a:r>
          <a:endParaRPr b="0" sz="1200">
            <a:latin typeface="Arial"/>
            <a:ea typeface="Arial"/>
            <a:cs typeface="Arial"/>
            <a:sym typeface="Arial"/>
          </a:endParaRPr>
        </a:p>
        <a:p>
          <a:pPr indent="0" lvl="0" marL="0" rtl="0" algn="l">
            <a:spcBef>
              <a:spcPts val="0"/>
            </a:spcBef>
            <a:spcAft>
              <a:spcPts val="0"/>
            </a:spcAft>
            <a:buNone/>
          </a:pPr>
          <a:r>
            <a:rPr b="0" i="0" lang="en-US" sz="1200" u="sng">
              <a:latin typeface="Arial"/>
              <a:ea typeface="Arial"/>
              <a:cs typeface="Arial"/>
              <a:sym typeface="Arial"/>
            </a:rPr>
            <a:t>Condición</a:t>
          </a:r>
          <a:r>
            <a:rPr b="0" i="0" lang="en-US" sz="1200">
              <a:latin typeface="Arial"/>
              <a:ea typeface="Arial"/>
              <a:cs typeface="Arial"/>
              <a:sym typeface="Arial"/>
            </a:rPr>
            <a:t>: Cuando los documentos se puedan descargar de una página web. </a:t>
          </a:r>
          <a:r>
            <a:rPr b="0" i="0" lang="en-US" sz="1000">
              <a:latin typeface="Calibri"/>
              <a:ea typeface="Calibri"/>
              <a:cs typeface="Calibri"/>
              <a:sym typeface="Calibri"/>
            </a:rPr>
            <a:t>	</a:t>
          </a:r>
          <a:endParaRPr sz="1200"/>
        </a:p>
        <a:p>
          <a:pPr indent="0" lvl="0" marL="0" rtl="0" algn="l">
            <a:spcBef>
              <a:spcPts val="0"/>
            </a:spcBef>
            <a:spcAft>
              <a:spcPts val="0"/>
            </a:spcAft>
            <a:buNone/>
          </a:pPr>
          <a:r>
            <a:t/>
          </a:r>
          <a:endParaRPr b="1" i="0" sz="1200" u="none" strike="noStrike">
            <a:latin typeface="Arial"/>
            <a:ea typeface="Arial"/>
            <a:cs typeface="Arial"/>
            <a:sym typeface="Arial"/>
          </a:endParaRPr>
        </a:p>
        <a:p>
          <a:pPr indent="0" lvl="0" marL="0" rtl="0" algn="l">
            <a:spcBef>
              <a:spcPts val="0"/>
            </a:spcBef>
            <a:spcAft>
              <a:spcPts val="0"/>
            </a:spcAft>
            <a:buNone/>
          </a:pPr>
          <a:r>
            <a:rPr b="0" i="0" lang="en-US" sz="1200" u="none" strike="noStrike">
              <a:latin typeface="Arial"/>
              <a:ea typeface="Arial"/>
              <a:cs typeface="Arial"/>
              <a:sym typeface="Arial"/>
            </a:rPr>
            <a:t>Todo contenido no textual que se presenta al usuario tiene una alternativa textual que cumple el mismo propósito, excepto en las situaciones enumeradas a continuación:</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Controles, Entrada de datos:</a:t>
          </a:r>
          <a:r>
            <a:rPr b="0" i="0" lang="en-US" sz="1200" u="none" strike="noStrike">
              <a:latin typeface="Arial"/>
              <a:ea typeface="Arial"/>
              <a:cs typeface="Arial"/>
              <a:sym typeface="Arial"/>
            </a:rPr>
            <a:t> Si el contenido no textual es un control o acepta datos introducidos por el usuario, entonces tiene un nombre que describe su propósito. (Véase la Pauta 4.1 para requisitos adicionales sobre los controles y el contenido que aceptan entrada de datos).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Contenido multimedia tempodependiente:</a:t>
          </a:r>
          <a:r>
            <a:rPr b="0" i="0" lang="en-US" sz="1200" u="none" strike="noStrike">
              <a:latin typeface="Arial"/>
              <a:ea typeface="Arial"/>
              <a:cs typeface="Arial"/>
              <a:sym typeface="Arial"/>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Pruebas:</a:t>
          </a:r>
          <a:r>
            <a:rPr b="0" i="0" lang="en-US" sz="1200" u="none" strike="noStrike">
              <a:latin typeface="Arial"/>
              <a:ea typeface="Arial"/>
              <a:cs typeface="Arial"/>
              <a:sym typeface="Arial"/>
            </a:rPr>
            <a:t> Si el contenido no textual es una prueba o un ejercicio que no sería válido si se presentara en forma de texto, entonces las alternativas textuales proporcionan al menos una identificación descriptiva del contenido no textual.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Sensorial:</a:t>
          </a:r>
          <a:r>
            <a:rPr b="0" i="0" lang="en-US" sz="1200" u="none" strike="noStrike">
              <a:latin typeface="Arial"/>
              <a:ea typeface="Arial"/>
              <a:cs typeface="Arial"/>
              <a:sym typeface="Arial"/>
            </a:rPr>
            <a:t> Si el contenido no textual tiene como objetivo principal el crear una experiencia sensorial específica, entonces las alternativas textuales proporcionan al menos una identificación descriptiva del contenido no textual.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CAPTCHA:</a:t>
          </a:r>
          <a:r>
            <a:rPr b="0" i="0" lang="en-US" sz="1200" u="none" strike="noStrike">
              <a:latin typeface="Arial"/>
              <a:ea typeface="Arial"/>
              <a:cs typeface="Arial"/>
              <a:sym typeface="Arial"/>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endParaRPr sz="1400"/>
        </a:p>
        <a:p>
          <a:pPr indent="0" lvl="0" marL="0" rtl="0" algn="l">
            <a:spcBef>
              <a:spcPts val="0"/>
            </a:spcBef>
            <a:spcAft>
              <a:spcPts val="0"/>
            </a:spcAft>
            <a:buNone/>
          </a:pPr>
          <a:r>
            <a:rPr b="0" i="0" lang="en-US" sz="1200" u="none" strike="noStrike">
              <a:latin typeface="Arial"/>
              <a:ea typeface="Arial"/>
              <a:cs typeface="Arial"/>
              <a:sym typeface="Arial"/>
            </a:rPr>
            <a:t> </a:t>
          </a:r>
          <a:r>
            <a:rPr b="1" i="0" lang="en-US" sz="1200" u="none" strike="noStrike">
              <a:latin typeface="Arial"/>
              <a:ea typeface="Arial"/>
              <a:cs typeface="Arial"/>
              <a:sym typeface="Arial"/>
            </a:rPr>
            <a:t>- Decoración, Formato, Invisible:</a:t>
          </a:r>
          <a:r>
            <a:rPr b="0" i="0" lang="en-US" sz="1200" u="none" strike="noStrike">
              <a:latin typeface="Arial"/>
              <a:ea typeface="Arial"/>
              <a:cs typeface="Arial"/>
              <a:sym typeface="Arial"/>
            </a:rPr>
            <a:t> Si el contenido no textual es simple decoración, se utiliza únicamente para definir el formato visual o no se presenta a los usuarios, entonces se implementa de forma que pueda ser ignorado por las ayudas técnicas. </a:t>
          </a:r>
          <a:endParaRPr sz="1400"/>
        </a:p>
        <a:p>
          <a:pPr indent="0" lvl="0" marL="0" rtl="0" algn="l">
            <a:spcBef>
              <a:spcPts val="0"/>
            </a:spcBef>
            <a:spcAft>
              <a:spcPts val="0"/>
            </a:spcAft>
            <a:buNone/>
          </a:pPr>
          <a:r>
            <a:rPr b="1" lang="en-US" sz="1200" u="sng" strike="noStrike">
              <a:solidFill>
                <a:srgbClr val="3465A4"/>
              </a:solidFill>
              <a:latin typeface="Arial"/>
              <a:ea typeface="Arial"/>
              <a:cs typeface="Arial"/>
              <a:sym typeface="Arial"/>
            </a:rPr>
            <a:t>http://www.w3.org/TR/WCAG/#text-alternatives</a:t>
          </a:r>
          <a:endParaRPr sz="1400"/>
        </a:p>
      </xdr:txBody>
    </xdr:sp>
    <xdr:clientData fLocksWithSheet="0"/>
  </xdr:oneCellAnchor>
  <xdr:oneCellAnchor>
    <xdr:from>
      <xdr:col>11</xdr:col>
      <xdr:colOff>9525</xdr:colOff>
      <xdr:row>152</xdr:row>
      <xdr:rowOff>228600</xdr:rowOff>
    </xdr:from>
    <xdr:ext cx="6600825" cy="1638300"/>
    <xdr:sp>
      <xdr:nvSpPr>
        <xdr:cNvPr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id="90" name="Shape 90"/>
        <xdr:cNvSpPr txBox="1"/>
      </xdr:nvSpPr>
      <xdr:spPr>
        <a:xfrm>
          <a:off x="2050350" y="2965613"/>
          <a:ext cx="6591300" cy="1628775"/>
        </a:xfrm>
        <a:prstGeom prst="rect">
          <a:avLst/>
        </a:prstGeom>
        <a:solidFill>
          <a:srgbClr val="DDDDDD"/>
        </a:solidFill>
        <a:ln>
          <a:noFill/>
        </a:ln>
      </xdr:spPr>
      <xdr:txBody>
        <a:bodyPr anchorCtr="0" anchor="t" bIns="108000" lIns="108000" spcFirstLastPara="1" rIns="108000" wrap="square" tIns="108000">
          <a:sp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10.1.3.4 Orientación</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contenido no restringe su visualización y funcionamiento a una única orientación de pantalla, como vertical u horizontal, a menos que sea esencial una orientación de pantalla específica.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
            </a:rPr>
            <a:t>https://www.w3.org/TR/WCAG/#orientation</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19050</xdr:colOff>
      <xdr:row>134</xdr:row>
      <xdr:rowOff>76200</xdr:rowOff>
    </xdr:from>
    <xdr:ext cx="6600825" cy="2019300"/>
    <xdr:sp>
      <xdr:nvSpPr>
        <xdr:cNvPr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id="91" name="Shape 91"/>
        <xdr:cNvSpPr txBox="1"/>
      </xdr:nvSpPr>
      <xdr:spPr>
        <a:xfrm>
          <a:off x="2050350" y="2775113"/>
          <a:ext cx="6591300" cy="20097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10.1.3.3 Características sensoriales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Las instrucciones proporcionadas para entender y operar el contenido no dependen exclusivamente en las características sensoriales de los componentes como su forma, tamaño, ubicación visual, orientación o sonido.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50" strike="noStrike">
              <a:solidFill>
                <a:srgbClr val="000000"/>
              </a:solidFill>
              <a:latin typeface="Arial"/>
              <a:ea typeface="Arial"/>
              <a:cs typeface="Arial"/>
              <a:sym typeface="Arial"/>
            </a:rPr>
            <a:t>Nota: Para los requisitos relacionados con el color, véase la Pauta 1.4.</a:t>
          </a:r>
          <a:endParaRPr b="0" sz="1050" strike="noStrike">
            <a:latin typeface="Arial"/>
            <a:ea typeface="Arial"/>
            <a:cs typeface="Arial"/>
            <a:sym typeface="Arial"/>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5"/>
            </a:rPr>
            <a:t>https://www.w3.org/TR/WCAG/#sensory-characteristics</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1000125</xdr:colOff>
      <xdr:row>118</xdr:row>
      <xdr:rowOff>209550</xdr:rowOff>
    </xdr:from>
    <xdr:ext cx="6715125" cy="1666875"/>
    <xdr:sp>
      <xdr:nvSpPr>
        <xdr:cNvPr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id="92" name="Shape 92"/>
        <xdr:cNvSpPr txBox="1"/>
      </xdr:nvSpPr>
      <xdr:spPr>
        <a:xfrm>
          <a:off x="1993200" y="2951325"/>
          <a:ext cx="6705600" cy="16573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10.1.3.2 Secuencia significativa</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Cuando la secuencia en que se presenta el contenido afecta a su significado, se puede determinar por software la secuencia correcta de lectura.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6"/>
            </a:rPr>
            <a:t>https://www.w3.org/TR/WCAG/#meaningful-sequence</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9525</xdr:colOff>
      <xdr:row>101</xdr:row>
      <xdr:rowOff>114300</xdr:rowOff>
    </xdr:from>
    <xdr:ext cx="6610350" cy="1628775"/>
    <xdr:sp>
      <xdr:nvSpPr>
        <xdr:cNvPr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id="93" name="Shape 93"/>
        <xdr:cNvSpPr txBox="1"/>
      </xdr:nvSpPr>
      <xdr:spPr>
        <a:xfrm>
          <a:off x="2045588" y="2970375"/>
          <a:ext cx="6600825" cy="1619250"/>
        </a:xfrm>
        <a:prstGeom prst="rect">
          <a:avLst/>
        </a:prstGeom>
        <a:solidFill>
          <a:srgbClr val="DDDDDD"/>
        </a:solidFill>
        <a:ln>
          <a:noFill/>
        </a:ln>
      </xdr:spPr>
      <xdr:txBody>
        <a:bodyPr anchorCtr="0" anchor="t" bIns="108000" lIns="108000" spcFirstLastPara="1" rIns="108000" wrap="square" tIns="108000">
          <a:sp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10.1.3.1 Información y relaciones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información, estructura y relaciones comunicadas a través de la presentación pueden ser determinadas por software o están disponibles como texto.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7"/>
            </a:rPr>
            <a:t>https://www.w3.org/TR/WCAG/#info-and-relationships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9525</xdr:colOff>
      <xdr:row>84</xdr:row>
      <xdr:rowOff>47625</xdr:rowOff>
    </xdr:from>
    <xdr:ext cx="6753225" cy="1419225"/>
    <xdr:sp>
      <xdr:nvSpPr>
        <xdr:cNvPr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id="94" name="Shape 94"/>
        <xdr:cNvSpPr txBox="1"/>
      </xdr:nvSpPr>
      <xdr:spPr>
        <a:xfrm>
          <a:off x="1974150" y="3075150"/>
          <a:ext cx="6743700" cy="14097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10.1.2.5 Audiodescripción (grabada)</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Se proporciona una audiodescripción para todo el contenido de vídeo grabado dentro de contenido multimedia sincronizado.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8"/>
            </a:rPr>
            <a:t>https://www.w3.org/TR/WCAG/#audio-description-prerecorded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168</xdr:row>
      <xdr:rowOff>57150</xdr:rowOff>
    </xdr:from>
    <xdr:ext cx="6638925" cy="2381250"/>
    <xdr:sp>
      <xdr:nvSpPr>
        <xdr:cNvPr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id="95" name="Shape 95"/>
        <xdr:cNvSpPr txBox="1"/>
      </xdr:nvSpPr>
      <xdr:spPr>
        <a:xfrm>
          <a:off x="2031300" y="2594138"/>
          <a:ext cx="6629400" cy="23717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10.1.3.5 Identificación del propósito de la entrada</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propósito de cada campo de entrada que recoge información sobre el usuario puede ser determinado programáticamente cuando: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El campo de entrada sirve a un propósito identificado en los propósitos de entrada de los componentes de la interfaz de usuario; y</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El contenido se implementa usando tecnologías con soporte para identificar el significado esperado de los datos de entrada en formularios.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9"/>
            </a:rPr>
            <a:t>https://www.w3.org/TR/WCAG/#identify-input-purpose</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185</xdr:row>
      <xdr:rowOff>57150</xdr:rowOff>
    </xdr:from>
    <xdr:ext cx="6629400" cy="2000250"/>
    <xdr:sp>
      <xdr:nvSpPr>
        <xdr:cNvPr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id="96" name="Shape 96"/>
        <xdr:cNvSpPr txBox="1"/>
      </xdr:nvSpPr>
      <xdr:spPr>
        <a:xfrm>
          <a:off x="2036063" y="2784638"/>
          <a:ext cx="6619875" cy="19907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10.1.4.1 Uso del Color</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color no se usa como único medio visual para transmitir la información, indicar una acción, solicitar una respuesta o distinguir un elemento visual.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50" strike="noStrike">
              <a:solidFill>
                <a:srgbClr val="000000"/>
              </a:solidFill>
              <a:latin typeface="Arial"/>
              <a:ea typeface="Arial"/>
              <a:cs typeface="Arial"/>
              <a:sym typeface="Arial"/>
            </a:rPr>
            <a:t>Nota: Este criterio de conformidad trata específicamente acerca de la percepción del color. En la Pauta 1.3 se recogen otras formas de percepción, incluyendo el acceso por software al color y a otros códigos de presentación visual.</a:t>
          </a:r>
          <a:endParaRPr b="0" sz="1050" strike="noStrike">
            <a:latin typeface="Arial"/>
            <a:ea typeface="Arial"/>
            <a:cs typeface="Arial"/>
            <a:sym typeface="Arial"/>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0"/>
            </a:rPr>
            <a:t>https://www.w3.org/TR/WCAG/#use-of-color</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202</xdr:row>
      <xdr:rowOff>57150</xdr:rowOff>
    </xdr:from>
    <xdr:ext cx="6629400" cy="2562225"/>
    <xdr:sp>
      <xdr:nvSpPr>
        <xdr:cNvPr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id="97" name="Shape 97"/>
        <xdr:cNvSpPr txBox="1"/>
      </xdr:nvSpPr>
      <xdr:spPr>
        <a:xfrm>
          <a:off x="2036063" y="2503650"/>
          <a:ext cx="6619875" cy="25527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10.1.4.2 Control del audio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50" strike="noStrike">
              <a:solidFill>
                <a:srgbClr val="000000"/>
              </a:solidFill>
              <a:latin typeface="Arial"/>
              <a:ea typeface="Arial"/>
              <a:cs typeface="Arial"/>
              <a:sym typeface="Arial"/>
            </a:rPr>
            <a:t>Nota: En la medida en que cualquier parte del documento que no satisfaga este criterio puede interferir con la capacidad del usuario de emplear el</a:t>
          </a:r>
          <a:r>
            <a:rPr b="0" lang="en-US" sz="1050" strike="noStrike">
              <a:solidFill>
                <a:srgbClr val="000000"/>
              </a:solidFill>
              <a:latin typeface="Arial"/>
              <a:ea typeface="Arial"/>
              <a:cs typeface="Arial"/>
              <a:sym typeface="Arial"/>
            </a:rPr>
            <a:t> documento</a:t>
          </a:r>
          <a:r>
            <a:rPr b="0" lang="en-US" sz="1050" strike="noStrike">
              <a:solidFill>
                <a:srgbClr val="000000"/>
              </a:solidFill>
              <a:latin typeface="Arial"/>
              <a:ea typeface="Arial"/>
              <a:cs typeface="Arial"/>
              <a:sym typeface="Arial"/>
            </a:rPr>
            <a:t> en su conjunto, todo contenido del documento (tanto si satisface o no otros criterios de conformidad) debe satisfacer este criterio. Véase Requisito de Conformidad 5: Sin interferencia.</a:t>
          </a:r>
          <a:endParaRPr b="0" sz="1050" strike="noStrike">
            <a:latin typeface="Arial"/>
            <a:ea typeface="Arial"/>
            <a:cs typeface="Arial"/>
            <a:sym typeface="Arial"/>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1"/>
            </a:rPr>
            <a:t>https://www.w3.org/TR/WCAG/#audio-control</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219</xdr:row>
      <xdr:rowOff>57150</xdr:rowOff>
    </xdr:from>
    <xdr:ext cx="13030200" cy="2447925"/>
    <xdr:sp>
      <xdr:nvSpPr>
        <xdr:cNvPr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id="98" name="Shape 98"/>
        <xdr:cNvSpPr txBox="1"/>
      </xdr:nvSpPr>
      <xdr:spPr>
        <a:xfrm>
          <a:off x="0" y="2560800"/>
          <a:ext cx="10692000" cy="24384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10.1.4.3 Contraste (mínimo)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presentación visual de texto e imágenes de texto tiene una relación de contraste de al menos 4,5:1, excepto para lo siguiente: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Texto grande</a:t>
          </a:r>
          <a:r>
            <a:rPr b="0" lang="en-US" sz="1200" strike="noStrike">
              <a:solidFill>
                <a:srgbClr val="000000"/>
              </a:solidFill>
              <a:latin typeface="Arial"/>
              <a:ea typeface="Arial"/>
              <a:cs typeface="Arial"/>
              <a:sym typeface="Arial"/>
            </a:rPr>
            <a:t>: El texto y las imágenes a gran escala de texto a gran escala tienen una relación de contraste de al menos 3:1;</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Incidental</a:t>
          </a:r>
          <a:r>
            <a:rPr b="0" lang="en-US" sz="1200" strike="noStrike">
              <a:solidFill>
                <a:srgbClr val="000000"/>
              </a:solidFill>
              <a:latin typeface="Arial"/>
              <a:ea typeface="Arial"/>
              <a:cs typeface="Arial"/>
              <a:sym typeface="Arial"/>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Logotipos</a:t>
          </a:r>
          <a:r>
            <a:rPr b="0" lang="en-US" sz="1200" strike="noStrike">
              <a:solidFill>
                <a:srgbClr val="000000"/>
              </a:solidFill>
              <a:latin typeface="Arial"/>
              <a:ea typeface="Arial"/>
              <a:cs typeface="Arial"/>
              <a:sym typeface="Arial"/>
            </a:rPr>
            <a:t>: El texto que forma parte de un logotipo o marca no tiene un requisito de contraste mínimo.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2"/>
            </a:rPr>
            <a:t>https://www.w3.org/TR/WCAG/#contrast-minimum</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236</xdr:row>
      <xdr:rowOff>57150</xdr:rowOff>
    </xdr:from>
    <xdr:ext cx="6638925" cy="1371600"/>
    <xdr:sp>
      <xdr:nvSpPr>
        <xdr:cNvPr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id="99" name="Shape 99"/>
        <xdr:cNvSpPr txBox="1"/>
      </xdr:nvSpPr>
      <xdr:spPr>
        <a:xfrm>
          <a:off x="2031300" y="3098963"/>
          <a:ext cx="6629400" cy="13620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10.1.4.4 Cambio de tamaño del texto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A excepción de los subtítulos y las imágenes de texto, el texto puede redimensionarse sin tecnología de asistencia hasta un 200% sin pérdida de contenido o funcionalidad.</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3"/>
            </a:rPr>
            <a:t>https://www.w3.org/TR/WCAG/#resize-text</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253</xdr:row>
      <xdr:rowOff>57150</xdr:rowOff>
    </xdr:from>
    <xdr:ext cx="9324975" cy="2447925"/>
    <xdr:sp>
      <xdr:nvSpPr>
        <xdr:cNvPr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id="100" name="Shape 100"/>
        <xdr:cNvSpPr txBox="1"/>
      </xdr:nvSpPr>
      <xdr:spPr>
        <a:xfrm>
          <a:off x="688275" y="2560800"/>
          <a:ext cx="9315450" cy="24384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10.1.4.5 Imágenes de texto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las tecnologías que se utilizan pueden lograr la presentación visual, el texto se utiliza para transmitir información en lugar de imágenes de texto, con la excepción de lo siguiente: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Personalizable</a:t>
          </a:r>
          <a:r>
            <a:rPr b="0" lang="en-US" sz="1200" strike="noStrike">
              <a:solidFill>
                <a:srgbClr val="000000"/>
              </a:solidFill>
              <a:latin typeface="Arial"/>
              <a:ea typeface="Arial"/>
              <a:cs typeface="Arial"/>
              <a:sym typeface="Arial"/>
            </a:rPr>
            <a:t>: La imagen del texto se puede personalizar visualmente según las necesidades del usuario;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Esencial</a:t>
          </a:r>
          <a:r>
            <a:rPr b="0" lang="en-US" sz="1200" strike="noStrike">
              <a:solidFill>
                <a:srgbClr val="000000"/>
              </a:solidFill>
              <a:latin typeface="Arial"/>
              <a:ea typeface="Arial"/>
              <a:cs typeface="Arial"/>
              <a:sym typeface="Arial"/>
            </a:rPr>
            <a:t>: Una presentación particular del texto es esencial para la información que se transmite.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50" strike="noStrike">
              <a:solidFill>
                <a:srgbClr val="000000"/>
              </a:solidFill>
              <a:latin typeface="Arial"/>
              <a:ea typeface="Arial"/>
              <a:cs typeface="Arial"/>
              <a:sym typeface="Arial"/>
            </a:rPr>
            <a:t>Nota: Los logotipos (texto que forma parte de un logotipo o marca) se consideran esenciales.</a:t>
          </a:r>
          <a:endParaRPr b="0" sz="1050" strike="noStrike">
            <a:latin typeface="Arial"/>
            <a:ea typeface="Arial"/>
            <a:cs typeface="Arial"/>
            <a:sym typeface="Arial"/>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4"/>
            </a:rPr>
            <a:t>https://www.w3.org/TR/WCAG/#images-of-text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270</xdr:row>
      <xdr:rowOff>57150</xdr:rowOff>
    </xdr:from>
    <xdr:ext cx="9277350" cy="2476500"/>
    <xdr:sp>
      <xdr:nvSpPr>
        <xdr:cNvPr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id="101" name="Shape 101"/>
        <xdr:cNvSpPr txBox="1"/>
      </xdr:nvSpPr>
      <xdr:spPr>
        <a:xfrm>
          <a:off x="712088" y="2546513"/>
          <a:ext cx="9267825" cy="24669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10.1.4.10 Reajuste del texto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contenido puede ser presentado sin pérdida de información o funcionalidad, y sin necesidad de desplazarse en dos dimensiones: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Contenido de desplazamiento vertical con un ancho equivalente a 320 píxeles CSS;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Contenido de desplazamiento horizontal a una altura equivalente a 256 píxeles CSS;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Excepto para partes del contenido que requieren un diseño bidimensional para su uso o significado.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5"/>
            </a:rPr>
            <a:t>https://www.w3.org/TR/WCAG/#reflow</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287</xdr:row>
      <xdr:rowOff>57150</xdr:rowOff>
    </xdr:from>
    <xdr:ext cx="9363075" cy="2552700"/>
    <xdr:sp>
      <xdr:nvSpPr>
        <xdr:cNvPr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id="102" name="Shape 102"/>
        <xdr:cNvSpPr txBox="1"/>
      </xdr:nvSpPr>
      <xdr:spPr>
        <a:xfrm>
          <a:off x="669225" y="2508413"/>
          <a:ext cx="9353550" cy="25431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10.1.4.11 Contraste no textual</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presentación visual de los siguientes elementos  tiene una relación de contraste de al menos 3:1 con respecto a los colores adyacentes: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Componentes de la interfaz de usuario</a:t>
          </a:r>
          <a:r>
            <a:rPr b="0" lang="en-US" sz="1200" strike="noStrike">
              <a:solidFill>
                <a:srgbClr val="000000"/>
              </a:solidFill>
              <a:latin typeface="Arial"/>
              <a:ea typeface="Arial"/>
              <a:cs typeface="Arial"/>
              <a:sym typeface="Arial"/>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Objetos gráficos</a:t>
          </a:r>
          <a:r>
            <a:rPr b="0" lang="en-US" sz="1200" strike="noStrike">
              <a:solidFill>
                <a:srgbClr val="000000"/>
              </a:solidFill>
              <a:latin typeface="Arial"/>
              <a:ea typeface="Arial"/>
              <a:cs typeface="Arial"/>
              <a:sym typeface="Arial"/>
            </a:rPr>
            <a:t>: Partes de los gráficos necesarios para comprender el contenido, excepto cuando una presentación particular de los gráficos es esencial para la información que se transmite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6"/>
            </a:rPr>
            <a:t>https://www.w3.org/TR/WCAG/#non-text-contrast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304</xdr:row>
      <xdr:rowOff>57150</xdr:rowOff>
    </xdr:from>
    <xdr:ext cx="12392025" cy="2752725"/>
    <xdr:sp>
      <xdr:nvSpPr>
        <xdr:cNvPr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id="103" name="Shape 103"/>
        <xdr:cNvSpPr txBox="1"/>
      </xdr:nvSpPr>
      <xdr:spPr>
        <a:xfrm>
          <a:off x="0" y="2403638"/>
          <a:ext cx="10692000" cy="27527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10.1.4.12 Espaciado del texto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Altura de línea (espaciado de línea) de al menos 1,5 veces el tamaño de la fuente;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Espaciando los párrafos siguientes a por lo menos 2 veces el tamaño de la fuente;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Espaciado de letras (rastreo) a por lo menos 0.12 veces el tamaño de la fuente;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Espacio entre palabras de al menos 0.16 veces el tamaño de la fuente.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7"/>
            </a:rPr>
            <a:t>https://www.w3.org/TR/WCAG/#text-spacing</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321</xdr:row>
      <xdr:rowOff>57150</xdr:rowOff>
    </xdr:from>
    <xdr:ext cx="12506325" cy="2752725"/>
    <xdr:sp>
      <xdr:nvSpPr>
        <xdr:cNvPr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id="104" name="Shape 104"/>
        <xdr:cNvSpPr txBox="1"/>
      </xdr:nvSpPr>
      <xdr:spPr>
        <a:xfrm>
          <a:off x="0" y="2408400"/>
          <a:ext cx="10692000" cy="27432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10.1.4.13 Contenido señalado con el puntero o que tiene el foco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al recibir y luego eliminar el puntero o el foco del teclado se activa el contenido adicional para que se haga visible y luego se oculte, lo siguiente es cierto: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Puede retirarse</a:t>
          </a:r>
          <a:r>
            <a:rPr b="0" lang="en-US" sz="1200" strike="noStrike">
              <a:solidFill>
                <a:srgbClr val="000000"/>
              </a:solidFill>
              <a:latin typeface="Arial"/>
              <a:ea typeface="Arial"/>
              <a:cs typeface="Arial"/>
              <a:sym typeface="Arial"/>
            </a:rPr>
            <a:t>: Un mecanismo está disponible para descartar el contenido adicional sin mover el puntero o el foco del teclado, a menos que el contenido adicional comunique un error de entrada o no oscurezca o reemplace otro contenido;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Hoverable</a:t>
          </a:r>
          <a:r>
            <a:rPr b="0" lang="en-US" sz="1200" strike="noStrike">
              <a:solidFill>
                <a:srgbClr val="000000"/>
              </a:solidFill>
              <a:latin typeface="Arial"/>
              <a:ea typeface="Arial"/>
              <a:cs typeface="Arial"/>
              <a:sym typeface="Arial"/>
            </a:rPr>
            <a:t>: Si el puntero puede activar el contenido adicional, entonces el puntero puede moverse sobre el contenido adicional sin que el contenido adicional desaparezca;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Persistente</a:t>
          </a:r>
          <a:r>
            <a:rPr b="0" lang="en-US" sz="1200" strike="noStrike">
              <a:solidFill>
                <a:srgbClr val="000000"/>
              </a:solidFill>
              <a:latin typeface="Arial"/>
              <a:ea typeface="Arial"/>
              <a:cs typeface="Arial"/>
              <a:sym typeface="Arial"/>
            </a:rPr>
            <a:t>: El contenido adicional permanece visible hasta que se elimina el cursor o el disparador de enfoque, el usuario lo despide o su información deja de ser válida.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8"/>
            </a:rPr>
            <a:t>https://www.w3.org/TR/WCAG/#content-on-hover-or-focus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338</xdr:row>
      <xdr:rowOff>57150</xdr:rowOff>
    </xdr:from>
    <xdr:ext cx="12420600" cy="2276475"/>
    <xdr:sp>
      <xdr:nvSpPr>
        <xdr:cNvPr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id="105" name="Shape 105"/>
        <xdr:cNvSpPr txBox="1"/>
      </xdr:nvSpPr>
      <xdr:spPr>
        <a:xfrm>
          <a:off x="0" y="2646525"/>
          <a:ext cx="10692000" cy="22669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10.2.1.1 Teclado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00" strike="noStrike">
              <a:solidFill>
                <a:srgbClr val="000000"/>
              </a:solidFill>
              <a:latin typeface="Arial"/>
              <a:ea typeface="Arial"/>
              <a:cs typeface="Arial"/>
              <a:sym typeface="Arial"/>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b="0" sz="1000" strike="noStrike">
            <a:latin typeface="Arial"/>
            <a:ea typeface="Arial"/>
            <a:cs typeface="Arial"/>
            <a:sym typeface="Arial"/>
          </a:endParaRPr>
        </a:p>
        <a:p>
          <a:pPr indent="0" lvl="0" marL="0" rtl="0" algn="l">
            <a:spcBef>
              <a:spcPts val="0"/>
            </a:spcBef>
            <a:spcAft>
              <a:spcPts val="0"/>
            </a:spcAft>
            <a:buNone/>
          </a:pPr>
          <a:r>
            <a:t/>
          </a:r>
          <a:endParaRPr b="0" sz="1000" strike="noStrike">
            <a:latin typeface="Arial"/>
            <a:ea typeface="Arial"/>
            <a:cs typeface="Arial"/>
            <a:sym typeface="Arial"/>
          </a:endParaRPr>
        </a:p>
        <a:p>
          <a:pPr indent="0" lvl="0" marL="0" rtl="0" algn="l">
            <a:spcBef>
              <a:spcPts val="0"/>
            </a:spcBef>
            <a:spcAft>
              <a:spcPts val="0"/>
            </a:spcAft>
            <a:buNone/>
          </a:pPr>
          <a:r>
            <a:rPr b="0" lang="en-US" sz="1000" strike="noStrike">
              <a:solidFill>
                <a:srgbClr val="000000"/>
              </a:solidFill>
              <a:latin typeface="Arial"/>
              <a:ea typeface="Arial"/>
              <a:cs typeface="Arial"/>
              <a:sym typeface="Arial"/>
            </a:rPr>
            <a:t>Nota 2: Esto no prohíbe ni debería desanimar a los autores a proporcionar entrada de ratón u otros métodos de entrada de datos adicionales a la operabilidad a través del teclado.</a:t>
          </a:r>
          <a:endParaRPr sz="1400"/>
        </a:p>
        <a:p>
          <a:pPr indent="0" lvl="0" marL="0" rtl="0" algn="l">
            <a:spcBef>
              <a:spcPts val="0"/>
            </a:spcBef>
            <a:spcAft>
              <a:spcPts val="0"/>
            </a:spcAft>
            <a:buNone/>
          </a:pPr>
          <a:r>
            <a:t/>
          </a:r>
          <a:endParaRPr b="0" sz="1050" strike="noStrike">
            <a:latin typeface="Arial"/>
            <a:ea typeface="Arial"/>
            <a:cs typeface="Arial"/>
            <a:sym typeface="Arial"/>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19"/>
            </a:rPr>
            <a:t>https://www.w3.org/TR/WCAG/#keyboard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353</xdr:row>
      <xdr:rowOff>104775</xdr:rowOff>
    </xdr:from>
    <xdr:ext cx="8467725" cy="2314575"/>
    <xdr:sp>
      <xdr:nvSpPr>
        <xdr:cNvPr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id="106" name="Shape 106"/>
        <xdr:cNvSpPr txBox="1"/>
      </xdr:nvSpPr>
      <xdr:spPr>
        <a:xfrm>
          <a:off x="1116900" y="2627475"/>
          <a:ext cx="8458200" cy="23050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10.2.1.2 Sin trampas para el foco del teclado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50" strike="noStrike">
              <a:solidFill>
                <a:srgbClr val="000000"/>
              </a:solidFill>
              <a:latin typeface="Arial"/>
              <a:ea typeface="Arial"/>
              <a:cs typeface="Arial"/>
              <a:sym typeface="Arial"/>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b="0" sz="105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0"/>
            </a:rPr>
            <a:t>https://www.w3.org/TR/WCAG/#no-keyboard-trap</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370</xdr:row>
      <xdr:rowOff>95250</xdr:rowOff>
    </xdr:from>
    <xdr:ext cx="8439150" cy="2781300"/>
    <xdr:sp>
      <xdr:nvSpPr>
        <xdr:cNvPr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id="107" name="Shape 107"/>
        <xdr:cNvSpPr txBox="1"/>
      </xdr:nvSpPr>
      <xdr:spPr>
        <a:xfrm>
          <a:off x="1131188" y="2394113"/>
          <a:ext cx="8429625" cy="27717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10.2.1.4  Atajos del teclado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En el caso de que para activar los elementos de interacción (enlaces, botones, etc.) se empleen </a:t>
          </a:r>
          <a:r>
            <a:rPr b="1" lang="en-US" sz="1200" strike="noStrike">
              <a:solidFill>
                <a:srgbClr val="000000"/>
              </a:solidFill>
              <a:latin typeface="Arial"/>
              <a:ea typeface="Arial"/>
              <a:cs typeface="Arial"/>
              <a:sym typeface="Arial"/>
            </a:rPr>
            <a:t>atajos de teclado usando una única letra</a:t>
          </a:r>
          <a:r>
            <a:rPr b="0" lang="en-US" sz="1200" strike="noStrike">
              <a:solidFill>
                <a:srgbClr val="000000"/>
              </a:solidFill>
              <a:latin typeface="Arial"/>
              <a:ea typeface="Arial"/>
              <a:cs typeface="Arial"/>
              <a:sym typeface="Arial"/>
            </a:rPr>
            <a:t>, signo de puntuación, número o símbolo entonces se debe cumplir al menos una de las siguientes condiciones: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Existe un mecanismo que permite </a:t>
          </a:r>
          <a:r>
            <a:rPr b="1" lang="en-US" sz="1200" strike="noStrike">
              <a:solidFill>
                <a:srgbClr val="000000"/>
              </a:solidFill>
              <a:latin typeface="Arial"/>
              <a:ea typeface="Arial"/>
              <a:cs typeface="Arial"/>
              <a:sym typeface="Arial"/>
            </a:rPr>
            <a:t>desactivar </a:t>
          </a:r>
          <a:r>
            <a:rPr b="0" lang="en-US" sz="1200" strike="noStrike">
              <a:solidFill>
                <a:srgbClr val="000000"/>
              </a:solidFill>
              <a:latin typeface="Arial"/>
              <a:ea typeface="Arial"/>
              <a:cs typeface="Arial"/>
              <a:sym typeface="Arial"/>
            </a:rPr>
            <a:t>el atajo de teclado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Existe un mecanismo que permite </a:t>
          </a:r>
          <a:r>
            <a:rPr b="1" lang="en-US" sz="1200" strike="noStrike">
              <a:solidFill>
                <a:srgbClr val="000000"/>
              </a:solidFill>
              <a:latin typeface="Arial"/>
              <a:ea typeface="Arial"/>
              <a:cs typeface="Arial"/>
              <a:sym typeface="Arial"/>
            </a:rPr>
            <a:t>reasignar </a:t>
          </a:r>
          <a:r>
            <a:rPr b="0" lang="en-US" sz="1200" strike="noStrike">
              <a:solidFill>
                <a:srgbClr val="000000"/>
              </a:solidFill>
              <a:latin typeface="Arial"/>
              <a:ea typeface="Arial"/>
              <a:cs typeface="Arial"/>
              <a:sym typeface="Arial"/>
            </a:rPr>
            <a:t>el atajo de teclado para emplear en su lugar otra tecla no imprimible (ej, </a:t>
          </a:r>
          <a:r>
            <a:rPr b="0" i="1" lang="en-US" sz="1200" strike="noStrike">
              <a:solidFill>
                <a:srgbClr val="000000"/>
              </a:solidFill>
              <a:latin typeface="Arial"/>
              <a:ea typeface="Arial"/>
              <a:cs typeface="Arial"/>
              <a:sym typeface="Arial"/>
            </a:rPr>
            <a:t>Ctrl</a:t>
          </a:r>
          <a:r>
            <a:rPr b="0" lang="en-US" sz="1200" strike="noStrike">
              <a:solidFill>
                <a:srgbClr val="000000"/>
              </a:solidFill>
              <a:latin typeface="Arial"/>
              <a:ea typeface="Arial"/>
              <a:cs typeface="Arial"/>
              <a:sym typeface="Arial"/>
            </a:rPr>
            <a:t>, </a:t>
          </a:r>
          <a:r>
            <a:rPr b="0" i="1" lang="en-US" sz="1200" strike="noStrike">
              <a:solidFill>
                <a:srgbClr val="000000"/>
              </a:solidFill>
              <a:latin typeface="Arial"/>
              <a:ea typeface="Arial"/>
              <a:cs typeface="Arial"/>
              <a:sym typeface="Arial"/>
            </a:rPr>
            <a:t>Alt</a:t>
          </a:r>
          <a:r>
            <a:rPr b="0" lang="en-US" sz="1200" strike="noStrike">
              <a:solidFill>
                <a:srgbClr val="000000"/>
              </a:solidFill>
              <a:latin typeface="Arial"/>
              <a:ea typeface="Arial"/>
              <a:cs typeface="Arial"/>
              <a:sym typeface="Arial"/>
            </a:rPr>
            <a:t>, etc.)</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El atajo de teclado </a:t>
          </a:r>
          <a:r>
            <a:rPr b="1" lang="en-US" sz="1200" strike="noStrike">
              <a:solidFill>
                <a:srgbClr val="000000"/>
              </a:solidFill>
              <a:latin typeface="Arial"/>
              <a:ea typeface="Arial"/>
              <a:cs typeface="Arial"/>
              <a:sym typeface="Arial"/>
            </a:rPr>
            <a:t>sólo se puede activar cuando el componente</a:t>
          </a: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tiene el foco</a:t>
          </a:r>
          <a:r>
            <a:rPr b="0" lang="en-US" sz="1200" strike="noStrike">
              <a:solidFill>
                <a:srgbClr val="000000"/>
              </a:solidFill>
              <a:latin typeface="Arial"/>
              <a:ea typeface="Arial"/>
              <a:cs typeface="Arial"/>
              <a:sym typeface="Arial"/>
            </a:rPr>
            <a:t> del teclado.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1"/>
            </a:rPr>
            <a:t>https://www.w3.org/TR/WCAG/#character-key-shortcuts</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387</xdr:row>
      <xdr:rowOff>95250</xdr:rowOff>
    </xdr:from>
    <xdr:ext cx="19659600" cy="2733675"/>
    <xdr:sp>
      <xdr:nvSpPr>
        <xdr:cNvPr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id="108" name="Shape 108"/>
        <xdr:cNvSpPr txBox="1"/>
      </xdr:nvSpPr>
      <xdr:spPr>
        <a:xfrm>
          <a:off x="0" y="2417925"/>
          <a:ext cx="10692000" cy="27241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10.2.2.1 Tiempo ajustable</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cada límite de tiempo impuesto por el documento, se cumple al menos uno de los siguientes casos: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Apagar</a:t>
          </a:r>
          <a:r>
            <a:rPr b="0" lang="en-US" sz="1200" strike="noStrike">
              <a:solidFill>
                <a:srgbClr val="000000"/>
              </a:solidFill>
              <a:latin typeface="Arial"/>
              <a:ea typeface="Arial"/>
              <a:cs typeface="Arial"/>
              <a:sym typeface="Arial"/>
            </a:rPr>
            <a:t>: El usuario puede detener el límite de tiempo antes de alcanzar el límite de tiempo; 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Ajustar</a:t>
          </a:r>
          <a:r>
            <a:rPr b="0" lang="en-US" sz="1200" strike="noStrike">
              <a:solidFill>
                <a:srgbClr val="000000"/>
              </a:solidFill>
              <a:latin typeface="Arial"/>
              <a:ea typeface="Arial"/>
              <a:cs typeface="Arial"/>
              <a:sym typeface="Arial"/>
            </a:rPr>
            <a:t>: El usuario puede ajustar el límite de tiempo antes de alcanzar dicho límite en un rango amplio que es, al menos, diez veces mayor al tiempo fijado originalmente; 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Extender</a:t>
          </a:r>
          <a:r>
            <a:rPr b="0" lang="en-US" sz="1200" strike="noStrike">
              <a:solidFill>
                <a:srgbClr val="000000"/>
              </a:solidFill>
              <a:latin typeface="Arial"/>
              <a:ea typeface="Arial"/>
              <a:cs typeface="Arial"/>
              <a:sym typeface="Arial"/>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 </a:t>
          </a:r>
          <a:r>
            <a:rPr b="1" lang="en-US" sz="1200" strike="noStrike">
              <a:solidFill>
                <a:srgbClr val="000000"/>
              </a:solidFill>
              <a:latin typeface="Arial"/>
              <a:ea typeface="Arial"/>
              <a:cs typeface="Arial"/>
              <a:sym typeface="Arial"/>
            </a:rPr>
            <a:t>Excepción por ser esencial</a:t>
          </a:r>
          <a:r>
            <a:rPr b="0" lang="en-US" sz="1200" strike="noStrike">
              <a:solidFill>
                <a:srgbClr val="000000"/>
              </a:solidFill>
              <a:latin typeface="Arial"/>
              <a:ea typeface="Arial"/>
              <a:cs typeface="Arial"/>
              <a:sym typeface="Arial"/>
            </a:rPr>
            <a:t>: El límite de tiempo es esencial y, si se extendiera, invalidaría la actividad; o</a:t>
          </a:r>
          <a:endParaRPr b="0" sz="1200" strike="noStrike">
            <a:latin typeface="Times New Roman"/>
            <a:ea typeface="Times New Roman"/>
            <a:cs typeface="Times New Roman"/>
            <a:sym typeface="Times New Roman"/>
          </a:endParaRPr>
        </a:p>
        <a:p>
          <a:pPr indent="0" lvl="0" marL="0" marR="0" rtl="0" algn="l">
            <a:lnSpc>
              <a:spcPct val="100000"/>
            </a:lnSpc>
            <a:spcBef>
              <a:spcPts val="0"/>
            </a:spcBef>
            <a:spcAft>
              <a:spcPts val="0"/>
            </a:spcAft>
            <a:buClr>
              <a:srgbClr val="000000"/>
            </a:buClr>
            <a:buSzPts val="1200"/>
            <a:buFont typeface="Arial"/>
            <a:buNone/>
          </a:pPr>
          <a:r>
            <a:rPr b="0" lang="en-US" sz="1200" strike="noStrike">
              <a:solidFill>
                <a:srgbClr val="000000"/>
              </a:solidFill>
              <a:latin typeface="Arial"/>
              <a:ea typeface="Arial"/>
              <a:cs typeface="Arial"/>
              <a:sym typeface="Arial"/>
            </a:rPr>
            <a:t> - </a:t>
          </a:r>
          <a:r>
            <a:rPr b="1" lang="en-US" sz="1200" strike="noStrike">
              <a:solidFill>
                <a:srgbClr val="000000"/>
              </a:solidFill>
              <a:latin typeface="Arial"/>
              <a:ea typeface="Arial"/>
              <a:cs typeface="Arial"/>
              <a:sym typeface="Arial"/>
            </a:rPr>
            <a:t>Excepción de 20 horas</a:t>
          </a:r>
          <a:r>
            <a:rPr b="0" lang="en-US" sz="1200" strike="noStrike">
              <a:solidFill>
                <a:srgbClr val="000000"/>
              </a:solidFill>
              <a:latin typeface="Arial"/>
              <a:ea typeface="Arial"/>
              <a:cs typeface="Arial"/>
              <a:sym typeface="Arial"/>
            </a:rPr>
            <a:t>: El límite de tiempo es de más de 20 horas.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000" strike="noStrike">
              <a:solidFill>
                <a:srgbClr val="000000"/>
              </a:solidFill>
              <a:latin typeface="Arial"/>
              <a:ea typeface="Arial"/>
              <a:cs typeface="Arial"/>
              <a:sym typeface="Arial"/>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r>
            <a:rPr b="0" lang="en-US" sz="1200"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2"/>
            </a:rPr>
            <a:t>https://www.w3.org/TR/WCAG/#timing-adjustable</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404</xdr:row>
      <xdr:rowOff>95250</xdr:rowOff>
    </xdr:from>
    <xdr:ext cx="19659600" cy="2943225"/>
    <xdr:sp>
      <xdr:nvSpPr>
        <xdr:cNvPr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id="109" name="Shape 109"/>
        <xdr:cNvSpPr txBox="1"/>
      </xdr:nvSpPr>
      <xdr:spPr>
        <a:xfrm>
          <a:off x="0" y="2313150"/>
          <a:ext cx="10692000" cy="29337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100"/>
            <a:buFont typeface="Arial"/>
            <a:buNone/>
          </a:pPr>
          <a:r>
            <a:rPr b="1" lang="en-US" sz="1100" strike="noStrike">
              <a:solidFill>
                <a:srgbClr val="000000"/>
              </a:solidFill>
              <a:latin typeface="Arial"/>
              <a:ea typeface="Arial"/>
              <a:cs typeface="Arial"/>
              <a:sym typeface="Arial"/>
            </a:rPr>
            <a:t>10.2.2.2 Poner en pausa, detener, ocultar</a:t>
          </a:r>
          <a:r>
            <a:rPr b="1" i="0" lang="en-US" sz="11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100"/>
            <a:buFont typeface="Arial"/>
            <a:buNone/>
          </a:pPr>
          <a:r>
            <a:t/>
          </a:r>
          <a:endParaRPr b="0" i="0" sz="11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100"/>
            <a:buFont typeface="Arial"/>
            <a:buNone/>
          </a:pPr>
          <a:r>
            <a:rPr b="0" i="0" lang="en-US" sz="1100" u="sng" cap="none" strike="noStrike">
              <a:solidFill>
                <a:srgbClr val="000000"/>
              </a:solidFill>
              <a:latin typeface="Arial"/>
              <a:ea typeface="Arial"/>
              <a:cs typeface="Arial"/>
              <a:sym typeface="Arial"/>
            </a:rPr>
            <a:t>Condición</a:t>
          </a:r>
          <a:r>
            <a:rPr b="0" i="0" lang="en-US" sz="1100" u="none" cap="none" strike="noStrike">
              <a:solidFill>
                <a:srgbClr val="000000"/>
              </a:solidFill>
              <a:latin typeface="Arial"/>
              <a:ea typeface="Arial"/>
              <a:cs typeface="Arial"/>
              <a:sym typeface="Arial"/>
            </a:rPr>
            <a:t>: Cuando los documentos se puedan descargar de una página web.</a:t>
          </a:r>
          <a:endParaRPr b="1" sz="11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1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100" strike="noStrike">
              <a:solidFill>
                <a:srgbClr val="000000"/>
              </a:solidFill>
              <a:latin typeface="Arial"/>
              <a:ea typeface="Arial"/>
              <a:cs typeface="Arial"/>
              <a:sym typeface="Arial"/>
            </a:rPr>
            <a:t>Para la información que tiene movimiento, parpadeo, se desplaza o se actualiza automáticamente, se cumplen todos los casos siguientes: (Nivel A)</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100" strike="noStrike">
              <a:solidFill>
                <a:srgbClr val="000000"/>
              </a:solidFill>
              <a:latin typeface="Arial"/>
              <a:ea typeface="Arial"/>
              <a:cs typeface="Arial"/>
              <a:sym typeface="Arial"/>
            </a:rPr>
            <a:t>- </a:t>
          </a:r>
          <a:r>
            <a:rPr b="1" lang="en-US" sz="1100" strike="noStrike">
              <a:solidFill>
                <a:srgbClr val="000000"/>
              </a:solidFill>
              <a:latin typeface="Arial"/>
              <a:ea typeface="Arial"/>
              <a:cs typeface="Arial"/>
              <a:sym typeface="Arial"/>
            </a:rPr>
            <a:t>Movimiento, parpadeo, desplazamiento</a:t>
          </a:r>
          <a:r>
            <a:rPr b="0" lang="en-US" sz="1100" strike="noStrike">
              <a:solidFill>
                <a:srgbClr val="000000"/>
              </a:solidFill>
              <a:latin typeface="Arial"/>
              <a:ea typeface="Arial"/>
              <a:cs typeface="Arial"/>
              <a:sym typeface="Arial"/>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100" strike="noStrike">
              <a:solidFill>
                <a:srgbClr val="000000"/>
              </a:solidFill>
              <a:latin typeface="Arial"/>
              <a:ea typeface="Arial"/>
              <a:cs typeface="Arial"/>
              <a:sym typeface="Arial"/>
            </a:rPr>
            <a:t>- </a:t>
          </a:r>
          <a:r>
            <a:rPr b="1" lang="en-US" sz="1100" strike="noStrike">
              <a:solidFill>
                <a:srgbClr val="000000"/>
              </a:solidFill>
              <a:latin typeface="Arial"/>
              <a:ea typeface="Arial"/>
              <a:cs typeface="Arial"/>
              <a:sym typeface="Arial"/>
            </a:rPr>
            <a:t>Actualización automática</a:t>
          </a:r>
          <a:r>
            <a:rPr b="0" lang="en-US" sz="1100" strike="noStrike">
              <a:solidFill>
                <a:srgbClr val="000000"/>
              </a:solidFill>
              <a:latin typeface="Arial"/>
              <a:ea typeface="Arial"/>
              <a:cs typeface="Arial"/>
              <a:sym typeface="Arial"/>
            </a:rPr>
            <a:t>: Para toda información que se actualiza automáticamente, que (1) se inicia automáticamente y (2) se presenta …</a:t>
          </a:r>
          <a:endParaRPr sz="1400"/>
        </a:p>
        <a:p>
          <a:pPr indent="0" lvl="0" marL="0" rtl="0" algn="l">
            <a:spcBef>
              <a:spcPts val="0"/>
            </a:spcBef>
            <a:spcAft>
              <a:spcPts val="0"/>
            </a:spcAft>
            <a:buNone/>
          </a:pPr>
          <a:r>
            <a:t/>
          </a:r>
          <a:endParaRPr b="0" sz="11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000" strike="noStrike">
              <a:latin typeface="Arial"/>
              <a:ea typeface="Arial"/>
              <a:cs typeface="Arial"/>
              <a:sym typeface="Arial"/>
            </a:rPr>
            <a:t>Nota 1:</a:t>
          </a:r>
          <a:r>
            <a:rPr b="0" lang="en-US" sz="1000" strike="noStrike">
              <a:latin typeface="Arial"/>
              <a:ea typeface="Arial"/>
              <a:cs typeface="Arial"/>
              <a:sym typeface="Arial"/>
            </a:rPr>
            <a:t> </a:t>
          </a:r>
          <a:r>
            <a:rPr b="0" lang="en-US" sz="1000" strike="noStrike">
              <a:latin typeface="Arial"/>
              <a:ea typeface="Arial"/>
              <a:cs typeface="Arial"/>
              <a:sym typeface="Arial"/>
            </a:rPr>
            <a:t>Para los requisitos relacionados con el parpadeo o el destello de contenido, véase la Pauta 2.3</a:t>
          </a:r>
          <a:endParaRPr sz="1400"/>
        </a:p>
        <a:p>
          <a:pPr indent="0" lvl="0" marL="0" rtl="0" algn="l">
            <a:spcBef>
              <a:spcPts val="0"/>
            </a:spcBef>
            <a:spcAft>
              <a:spcPts val="0"/>
            </a:spcAft>
            <a:buNone/>
          </a:pPr>
          <a:r>
            <a:rPr b="0" lang="en-US" sz="1000" strike="noStrike">
              <a:latin typeface="Arial"/>
              <a:ea typeface="Arial"/>
              <a:cs typeface="Arial"/>
              <a:sym typeface="Arial"/>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endParaRPr sz="1400"/>
        </a:p>
        <a:p>
          <a:pPr indent="0" lvl="0" marL="0" rtl="0" algn="l">
            <a:spcBef>
              <a:spcPts val="0"/>
            </a:spcBef>
            <a:spcAft>
              <a:spcPts val="0"/>
            </a:spcAft>
            <a:buNone/>
          </a:pPr>
          <a:r>
            <a:rPr b="0" lang="en-US" sz="1000" strike="noStrike">
              <a:latin typeface="Arial"/>
              <a:ea typeface="Arial"/>
              <a:cs typeface="Arial"/>
              <a:sym typeface="Arial"/>
            </a:rPr>
            <a:t>Nota 3:</a:t>
          </a:r>
          <a:r>
            <a:rPr b="0" lang="en-US" sz="1000" strike="noStrike">
              <a:latin typeface="Arial"/>
              <a:ea typeface="Arial"/>
              <a:cs typeface="Arial"/>
              <a:sym typeface="Arial"/>
            </a:rPr>
            <a:t> </a:t>
          </a:r>
          <a:r>
            <a:rPr b="0" lang="en-US" sz="1000" strike="noStrike">
              <a:latin typeface="Arial"/>
              <a:ea typeface="Arial"/>
              <a:cs typeface="Arial"/>
              <a:sym typeface="Arial"/>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endParaRPr sz="1400"/>
        </a:p>
        <a:p>
          <a:pPr indent="0" lvl="0" marL="0" rtl="0" algn="l">
            <a:spcBef>
              <a:spcPts val="0"/>
            </a:spcBef>
            <a:spcAft>
              <a:spcPts val="0"/>
            </a:spcAft>
            <a:buNone/>
          </a:pPr>
          <a:r>
            <a:rPr b="0" lang="en-US" sz="1000" strike="noStrike">
              <a:latin typeface="Arial"/>
              <a:ea typeface="Arial"/>
              <a:cs typeface="Arial"/>
              <a:sym typeface="Arial"/>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endParaRPr sz="1400"/>
        </a:p>
        <a:p>
          <a:pPr indent="0" lvl="0" marL="0" rtl="0" algn="l">
            <a:spcBef>
              <a:spcPts val="0"/>
            </a:spcBef>
            <a:spcAft>
              <a:spcPts val="0"/>
            </a:spcAft>
            <a:buNone/>
          </a:pPr>
          <a:r>
            <a:rPr b="1" lang="en-US" sz="1100" u="sng" strike="noStrike">
              <a:solidFill>
                <a:schemeClr val="hlink"/>
              </a:solidFill>
              <a:latin typeface="Arial"/>
              <a:ea typeface="Arial"/>
              <a:cs typeface="Arial"/>
              <a:sym typeface="Arial"/>
              <a:hlinkClick r:id="rId23"/>
            </a:rPr>
            <a:t>https://www.w3.org/TR/WCAG/#pause-stop-hide</a:t>
          </a:r>
          <a:endParaRPr b="0" sz="11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424</xdr:row>
      <xdr:rowOff>19050</xdr:rowOff>
    </xdr:from>
    <xdr:ext cx="6972300" cy="2143125"/>
    <xdr:sp>
      <xdr:nvSpPr>
        <xdr:cNvPr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id="110" name="Shape 110"/>
        <xdr:cNvSpPr txBox="1"/>
      </xdr:nvSpPr>
      <xdr:spPr>
        <a:xfrm>
          <a:off x="1864613" y="2713200"/>
          <a:ext cx="6962775" cy="21336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10.2.3.1 Umbral de tres destellos o menos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Los documentos no contienen nada que destelle más de tres veces en un segundo, o el destello está por debajo del umbral de destello general y de destello rojo.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00" strike="noStrike">
              <a:solidFill>
                <a:srgbClr val="000000"/>
              </a:solidFill>
              <a:latin typeface="Arial"/>
              <a:ea typeface="Arial"/>
              <a:cs typeface="Arial"/>
              <a:sym typeface="Arial"/>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b="0" sz="1000" strike="noStrike">
            <a:latin typeface="Arial"/>
            <a:ea typeface="Arial"/>
            <a:cs typeface="Arial"/>
            <a:sym typeface="Arial"/>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4"/>
            </a:rPr>
            <a:t>https://www.w3.org/TR/WCAG/#three-flashes-or-below-threshold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441</xdr:row>
      <xdr:rowOff>371475</xdr:rowOff>
    </xdr:from>
    <xdr:ext cx="6715125" cy="1714500"/>
    <xdr:sp>
      <xdr:nvSpPr>
        <xdr:cNvPr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id="111" name="Shape 111"/>
        <xdr:cNvSpPr txBox="1"/>
      </xdr:nvSpPr>
      <xdr:spPr>
        <a:xfrm>
          <a:off x="1993200" y="2927513"/>
          <a:ext cx="6705600" cy="17049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10.2.4.2 Titulado de documento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Los documentos tienen títulos que describen el tema o propósito.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050" strike="noStrike">
              <a:solidFill>
                <a:srgbClr val="000000"/>
              </a:solidFill>
              <a:latin typeface="Arial"/>
              <a:ea typeface="Arial"/>
              <a:cs typeface="Arial"/>
              <a:sym typeface="Arial"/>
            </a:rPr>
            <a:t>Nota: El nombre del documento (por ejemplo, documento, archivo multimedia) basta como título si describe el tema o propósito. </a:t>
          </a:r>
          <a:r>
            <a:rPr b="0" lang="en-US" sz="1200"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5"/>
            </a:rPr>
            <a:t>https://www.w3.org/TR/WCAG/#page-titled</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458</xdr:row>
      <xdr:rowOff>19050</xdr:rowOff>
    </xdr:from>
    <xdr:ext cx="6667500" cy="1609725"/>
    <xdr:sp>
      <xdr:nvSpPr>
        <xdr:cNvPr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id="112" name="Shape 112"/>
        <xdr:cNvSpPr txBox="1"/>
      </xdr:nvSpPr>
      <xdr:spPr>
        <a:xfrm>
          <a:off x="2017013" y="2979900"/>
          <a:ext cx="6657975" cy="16002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10.2.4.3 Orden del foco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se puede navegar secuencialmente por un documento y la secuencia de navegación afecta su significado o su operación, los componentes que pueden recibir el foco lo hacen en un orden que preserva su significado y operabilidad.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6"/>
            </a:rPr>
            <a:t>https://www.w3.org/TR/WCAG/#focus-order</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475</xdr:row>
      <xdr:rowOff>19050</xdr:rowOff>
    </xdr:from>
    <xdr:ext cx="6667500" cy="1714500"/>
    <xdr:sp>
      <xdr:nvSpPr>
        <xdr:cNvPr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id="113" name="Shape 113"/>
        <xdr:cNvSpPr txBox="1"/>
      </xdr:nvSpPr>
      <xdr:spPr>
        <a:xfrm>
          <a:off x="2017013" y="2927513"/>
          <a:ext cx="6657975" cy="17049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10.2.4.4 Propósito de los enlaces (en contexto)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7"/>
            </a:rPr>
            <a:t>https://www.w3.org/TR/WCAG/#link-purpose-in-context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492</xdr:row>
      <xdr:rowOff>19050</xdr:rowOff>
    </xdr:from>
    <xdr:ext cx="6648450" cy="1752600"/>
    <xdr:sp>
      <xdr:nvSpPr>
        <xdr:cNvPr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id="114" name="Shape 114"/>
        <xdr:cNvSpPr txBox="1"/>
      </xdr:nvSpPr>
      <xdr:spPr>
        <a:xfrm>
          <a:off x="2026538" y="2908463"/>
          <a:ext cx="6638925" cy="17430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10.2.4.6 Encabezados y etiquetas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Los encabezados y etiquetas describen el tema o propósito.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50" strike="noStrike">
              <a:latin typeface="Arial"/>
              <a:ea typeface="Arial"/>
              <a:cs typeface="Arial"/>
              <a:sym typeface="Arial"/>
            </a:rPr>
            <a:t>Nota: Los encabezados y etiquetas deben determinarse mediante programación, según el criterio de conformidad 1.3.1.</a:t>
          </a:r>
          <a:endParaRPr sz="1400"/>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8"/>
            </a:rPr>
            <a:t>https://www.w3.org/TR/WCAG/#headings-and-labels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509</xdr:row>
      <xdr:rowOff>19050</xdr:rowOff>
    </xdr:from>
    <xdr:ext cx="6657975" cy="1447800"/>
    <xdr:sp>
      <xdr:nvSpPr>
        <xdr:cNvPr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id="115" name="Shape 115"/>
        <xdr:cNvSpPr txBox="1"/>
      </xdr:nvSpPr>
      <xdr:spPr>
        <a:xfrm>
          <a:off x="2021775" y="3060863"/>
          <a:ext cx="6648450" cy="14382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10.2.4.7 Foco visible</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Cualquier interfaz de usuario operable por teclado tiene una forma de operar en la cuál el indicador del foco del teclado resulta visible.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5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29"/>
            </a:rPr>
            <a:t>https://www.w3.org/TR/WCAG/#focus-visible</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526</xdr:row>
      <xdr:rowOff>19050</xdr:rowOff>
    </xdr:from>
    <xdr:ext cx="6686550" cy="1619250"/>
    <xdr:sp>
      <xdr:nvSpPr>
        <xdr:cNvPr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id="116" name="Shape 116"/>
        <xdr:cNvSpPr txBox="1"/>
      </xdr:nvSpPr>
      <xdr:spPr>
        <a:xfrm>
          <a:off x="2007488" y="2975138"/>
          <a:ext cx="6677025" cy="16097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10.2.5.1 Gestos con el puntero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Todas las funciones que utilizan gestos multipunto o basados ​​en ruta para la operación pueden operarse con un solo puntero sin un gesto basado en ruta, a menos que sea esencial un gesto multipunto o basado en ruta.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0"/>
            </a:rPr>
            <a:t>https://www.w3.org/TR/WCAG/#pointer-gestures</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540</xdr:row>
      <xdr:rowOff>95250</xdr:rowOff>
    </xdr:from>
    <xdr:ext cx="10782300" cy="2819400"/>
    <xdr:sp>
      <xdr:nvSpPr>
        <xdr:cNvPr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id="117" name="Shape 117"/>
        <xdr:cNvSpPr txBox="1"/>
      </xdr:nvSpPr>
      <xdr:spPr>
        <a:xfrm>
          <a:off x="0" y="2375063"/>
          <a:ext cx="10692000" cy="28098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10.2.5.2 Cancelación del puntero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la funcionalidad que puede operarse con un solo puntero, al menos uno de los siguientes es verdadero: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Sin evento descendente</a:t>
          </a:r>
          <a:r>
            <a:rPr b="0" lang="en-US" sz="1200" strike="noStrike">
              <a:solidFill>
                <a:srgbClr val="000000"/>
              </a:solidFill>
              <a:latin typeface="Arial"/>
              <a:ea typeface="Arial"/>
              <a:cs typeface="Arial"/>
              <a:sym typeface="Arial"/>
            </a:rPr>
            <a:t>: el evento descendente del puntero no se utiliza para ejecutar ninguna parte de la función;</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Abortar o Deshacer</a:t>
          </a:r>
          <a:r>
            <a:rPr b="0" lang="en-US" sz="1200" strike="noStrike">
              <a:solidFill>
                <a:srgbClr val="000000"/>
              </a:solidFill>
              <a:latin typeface="Arial"/>
              <a:ea typeface="Arial"/>
              <a:cs typeface="Arial"/>
              <a:sym typeface="Arial"/>
            </a:rPr>
            <a:t>: la finalización de la función está en el evento up, y hay un mecanismo disponible para abortar la función antes de que se complete o para deshacer la función después de que se complete;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Inversión ascendente</a:t>
          </a:r>
          <a:r>
            <a:rPr b="0" lang="en-US" sz="1200" strike="noStrike">
              <a:solidFill>
                <a:srgbClr val="000000"/>
              </a:solidFill>
              <a:latin typeface="Arial"/>
              <a:ea typeface="Arial"/>
              <a:cs typeface="Arial"/>
              <a:sym typeface="Arial"/>
            </a:rPr>
            <a:t>: el evento ascendente invierte cualquier resultado del evento descendente anterior;</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Esencial</a:t>
          </a:r>
          <a:r>
            <a:rPr b="0" lang="en-US" sz="1200" strike="noStrike">
              <a:solidFill>
                <a:srgbClr val="000000"/>
              </a:solidFill>
              <a:latin typeface="Arial"/>
              <a:ea typeface="Arial"/>
              <a:cs typeface="Arial"/>
              <a:sym typeface="Arial"/>
            </a:rPr>
            <a:t>: completar la función en el evento descendente es esencial.</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1"/>
            </a:rPr>
            <a:t>https://www.w3.org/TR/WCAG/#pointer-cancellation</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560</xdr:row>
      <xdr:rowOff>19050</xdr:rowOff>
    </xdr:from>
    <xdr:ext cx="6686550" cy="1428750"/>
    <xdr:sp>
      <xdr:nvSpPr>
        <xdr:cNvPr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id="118" name="Shape 118"/>
        <xdr:cNvSpPr txBox="1"/>
      </xdr:nvSpPr>
      <xdr:spPr>
        <a:xfrm>
          <a:off x="2007488" y="3070388"/>
          <a:ext cx="6677025" cy="14192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10.2.5.3 Inclusión de la etiqueta en el nombre</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los componentes de la interfaz de usuario con etiquetas que incluyen texto o imágenes de texto, el nombre contiene el texto que se presenta visualmente.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2"/>
            </a:rPr>
            <a:t>https://www.w3.org/TR/WCAG/#label-in-name</a:t>
          </a:r>
          <a:endParaRPr b="0" sz="1200" strike="noStrike">
            <a:latin typeface="Times New Roman"/>
            <a:ea typeface="Times New Roman"/>
            <a:cs typeface="Times New Roman"/>
            <a:sym typeface="Times New Roman"/>
          </a:endParaRPr>
        </a:p>
      </xdr:txBody>
    </xdr:sp>
    <xdr:clientData fLocksWithSheet="0"/>
  </xdr:oneCellAnchor>
  <xdr:oneCellAnchor>
    <xdr:from>
      <xdr:col>10</xdr:col>
      <xdr:colOff>1009650</xdr:colOff>
      <xdr:row>574</xdr:row>
      <xdr:rowOff>95250</xdr:rowOff>
    </xdr:from>
    <xdr:ext cx="10382250" cy="2352675"/>
    <xdr:sp>
      <xdr:nvSpPr>
        <xdr:cNvPr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id="119" name="Shape 119"/>
        <xdr:cNvSpPr txBox="1"/>
      </xdr:nvSpPr>
      <xdr:spPr>
        <a:xfrm>
          <a:off x="159638" y="2608425"/>
          <a:ext cx="10372725" cy="23431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10.2.5.4. Activación mediante movimiento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 Interfaz compatible</a:t>
          </a:r>
          <a:r>
            <a:rPr b="0" lang="en-US" sz="1200" strike="noStrike">
              <a:solidFill>
                <a:srgbClr val="000000"/>
              </a:solidFill>
              <a:latin typeface="Arial"/>
              <a:ea typeface="Arial"/>
              <a:cs typeface="Arial"/>
              <a:sym typeface="Arial"/>
            </a:rPr>
            <a:t>: el movimiento se utiliza para operar la funcionalidad a través de una interfaz compatible de accesibilidad;</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 </a:t>
          </a:r>
          <a:r>
            <a:rPr b="1" lang="en-US" sz="1200" strike="noStrike">
              <a:solidFill>
                <a:srgbClr val="000000"/>
              </a:solidFill>
              <a:latin typeface="Arial"/>
              <a:ea typeface="Arial"/>
              <a:cs typeface="Arial"/>
              <a:sym typeface="Arial"/>
            </a:rPr>
            <a:t>Esencial</a:t>
          </a:r>
          <a:r>
            <a:rPr b="0" lang="en-US" sz="1200" strike="noStrike">
              <a:solidFill>
                <a:srgbClr val="000000"/>
              </a:solidFill>
              <a:latin typeface="Arial"/>
              <a:ea typeface="Arial"/>
              <a:cs typeface="Arial"/>
              <a:sym typeface="Arial"/>
            </a:rPr>
            <a:t>: el movimiento es esencial para la función y hacerlo invalidaría la actividad.</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5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3"/>
            </a:rPr>
            <a:t>https://www.w3.org/TR/WCAG/#motion-actuation</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100" strike="noStrike">
              <a:solidFill>
                <a:srgbClr val="000000"/>
              </a:solidFill>
              <a:latin typeface="Arial"/>
              <a:ea typeface="Arial"/>
              <a:cs typeface="Arial"/>
              <a:sym typeface="Arial"/>
            </a:rPr>
            <a:t>	</a:t>
          </a:r>
          <a:endParaRPr b="0" sz="1100" strike="noStrike">
            <a:latin typeface="Times New Roman"/>
            <a:ea typeface="Times New Roman"/>
            <a:cs typeface="Times New Roman"/>
            <a:sym typeface="Times New Roman"/>
          </a:endParaRPr>
        </a:p>
      </xdr:txBody>
    </xdr:sp>
    <xdr:clientData fLocksWithSheet="0"/>
  </xdr:oneCellAnchor>
  <xdr:oneCellAnchor>
    <xdr:from>
      <xdr:col>11</xdr:col>
      <xdr:colOff>0</xdr:colOff>
      <xdr:row>594</xdr:row>
      <xdr:rowOff>19050</xdr:rowOff>
    </xdr:from>
    <xdr:ext cx="6162675" cy="1276350"/>
    <xdr:sp>
      <xdr:nvSpPr>
        <xdr:cNvPr descr="10.3.1.1 Idioma de la página (Condicional)&#10;&#10;Condición: Cuando los documentos se puedan descargar de una página web.&#10;&#10;El idioma predeterminado de cada documento puede ser determinado por software. (Nivel A)&#10;&#10;https://www.w3.org/TR/WCAG/#language-of-page" id="120" name="Shape 120"/>
        <xdr:cNvSpPr txBox="1"/>
      </xdr:nvSpPr>
      <xdr:spPr>
        <a:xfrm>
          <a:off x="2269425" y="3146588"/>
          <a:ext cx="6153150" cy="1266825"/>
        </a:xfrm>
        <a:prstGeom prst="rect">
          <a:avLst/>
        </a:prstGeom>
        <a:solidFill>
          <a:srgbClr val="DDDDDD"/>
        </a:solidFill>
        <a:ln>
          <a:noFill/>
        </a:ln>
      </xdr:spPr>
      <xdr:txBody>
        <a:bodyPr anchorCtr="0" anchor="t" bIns="0" lIns="0" spcFirstLastPara="1" rIns="0" wrap="square" tIns="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10.3.1.1 Idioma de la página</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idioma predeterminado de cada documento puede ser determinado por software.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4"/>
            </a:rPr>
            <a:t>https://www.w3.org/TR/WCAG/#language-of-page</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611</xdr:row>
      <xdr:rowOff>19050</xdr:rowOff>
    </xdr:from>
    <xdr:ext cx="6543675" cy="1790700"/>
    <xdr:sp>
      <xdr:nvSpPr>
        <xdr:cNvPr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id="121" name="Shape 121"/>
        <xdr:cNvSpPr txBox="1"/>
      </xdr:nvSpPr>
      <xdr:spPr>
        <a:xfrm>
          <a:off x="2078925" y="2889413"/>
          <a:ext cx="6534150" cy="1781175"/>
        </a:xfrm>
        <a:prstGeom prst="rect">
          <a:avLst/>
        </a:prstGeom>
        <a:solidFill>
          <a:srgbClr val="DDDDDD"/>
        </a:solidFill>
        <a:ln>
          <a:noFill/>
        </a:ln>
      </xdr:spPr>
      <xdr:txBody>
        <a:bodyPr anchorCtr="0" anchor="t" bIns="0" lIns="0" spcFirstLastPara="1" rIns="0" wrap="square" tIns="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10.3.1.2 Idioma de las partes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endParaRPr sz="1400"/>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5"/>
            </a:rPr>
            <a:t>https://www.w3.org/TR/WCAG/#language-of-parts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628</xdr:row>
      <xdr:rowOff>19050</xdr:rowOff>
    </xdr:from>
    <xdr:ext cx="6600825" cy="1304925"/>
    <xdr:sp>
      <xdr:nvSpPr>
        <xdr:cNvPr descr="10.3.2.1 Al recibir el foco (Condicional)&#10;&#10;Condición: Cuando los documentos se puedan descargar de una página web.&#10;&#10;Cuando cualquier componente recibe el foco, no inicia ningún cambio en el contexto. (Nivel A)&#10;&#10;https://www.w3.org/TR/WCAG/#on-focus" id="122" name="Shape 122"/>
        <xdr:cNvSpPr txBox="1"/>
      </xdr:nvSpPr>
      <xdr:spPr>
        <a:xfrm>
          <a:off x="2050350" y="3132300"/>
          <a:ext cx="6591300" cy="1295400"/>
        </a:xfrm>
        <a:prstGeom prst="rect">
          <a:avLst/>
        </a:prstGeom>
        <a:solidFill>
          <a:srgbClr val="DDDDDD"/>
        </a:solidFill>
        <a:ln>
          <a:noFill/>
        </a:ln>
      </xdr:spPr>
      <xdr:txBody>
        <a:bodyPr anchorCtr="0" anchor="t" bIns="0" lIns="0" spcFirstLastPara="1" rIns="0" wrap="square" tIns="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10.3.2.1 Al recibir el foco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Cuando cualquier componente recibe el foco, no inicia ningún cambio en el contexto.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6"/>
            </a:rPr>
            <a:t>https://www.w3.org/TR/WCAG/#on-focus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645</xdr:row>
      <xdr:rowOff>19050</xdr:rowOff>
    </xdr:from>
    <xdr:ext cx="6562725" cy="1533525"/>
    <xdr:sp>
      <xdr:nvSpPr>
        <xdr:cNvPr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id="123" name="Shape 123"/>
        <xdr:cNvSpPr txBox="1"/>
      </xdr:nvSpPr>
      <xdr:spPr>
        <a:xfrm>
          <a:off x="2069400" y="3018000"/>
          <a:ext cx="6553200" cy="15240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10.3.2.2 Al recibir entradas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El cambio de estado en cualquier componente de la interfaz de usuario no provoca automáticamente un cambio en el contexto a menos que el usuario haya sido advertido de ese comportamiento antes de usar el componente.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7"/>
            </a:rPr>
            <a:t>https://www.w3.org/TR/WCAG/#on-input</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662</xdr:row>
      <xdr:rowOff>19050</xdr:rowOff>
    </xdr:from>
    <xdr:ext cx="6496050" cy="1362075"/>
    <xdr:sp>
      <xdr:nvSpPr>
        <xdr:cNvPr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id="124" name="Shape 124"/>
        <xdr:cNvSpPr txBox="1"/>
      </xdr:nvSpPr>
      <xdr:spPr>
        <a:xfrm>
          <a:off x="2102738" y="3103725"/>
          <a:ext cx="6486525" cy="13525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10.3.3.1 Identificación de errores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se detecta automáticamente un error en la entrada de datos, el elemento erróneo es identificado y el error se describe al usuario mediante un texto.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rgbClr val="3366FF"/>
              </a:solidFill>
              <a:latin typeface="Arial"/>
              <a:ea typeface="Arial"/>
              <a:cs typeface="Arial"/>
              <a:sym typeface="Arial"/>
            </a:rPr>
            <a:t>https://www.w3.org/TR/WCAG/#error-identification</a:t>
          </a:r>
          <a:endParaRPr b="0" sz="1200" u="sng" strike="noStrike">
            <a:solidFill>
              <a:srgbClr val="3366FF"/>
            </a:solidFill>
            <a:latin typeface="Times New Roman"/>
            <a:ea typeface="Times New Roman"/>
            <a:cs typeface="Times New Roman"/>
            <a:sym typeface="Times New Roman"/>
          </a:endParaRPr>
        </a:p>
      </xdr:txBody>
    </xdr:sp>
    <xdr:clientData fLocksWithSheet="0"/>
  </xdr:oneCellAnchor>
  <xdr:oneCellAnchor>
    <xdr:from>
      <xdr:col>11</xdr:col>
      <xdr:colOff>0</xdr:colOff>
      <xdr:row>679</xdr:row>
      <xdr:rowOff>19050</xdr:rowOff>
    </xdr:from>
    <xdr:ext cx="6543675" cy="1485900"/>
    <xdr:sp>
      <xdr:nvSpPr>
        <xdr:cNvPr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id="125" name="Shape 125"/>
        <xdr:cNvSpPr txBox="1"/>
      </xdr:nvSpPr>
      <xdr:spPr>
        <a:xfrm>
          <a:off x="2078925" y="3041813"/>
          <a:ext cx="6534150" cy="14763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10.3.3.2 Etiquetas o instrucciones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Se proporcionan etiquetas o instrucciones cuando el contenido requiere la introducción de datos por parte del usuario. (Nivel A)</a:t>
          </a:r>
          <a:endParaRPr sz="1400"/>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8"/>
            </a:rPr>
            <a:t>https://www.w3.org/TR/WCAG/#labels-or-instructions</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696</xdr:row>
      <xdr:rowOff>19050</xdr:rowOff>
    </xdr:from>
    <xdr:ext cx="6486525" cy="1809750"/>
    <xdr:sp>
      <xdr:nvSpPr>
        <xdr:cNvPr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id="126" name="Shape 126"/>
        <xdr:cNvSpPr txBox="1"/>
      </xdr:nvSpPr>
      <xdr:spPr>
        <a:xfrm>
          <a:off x="2107500" y="2879888"/>
          <a:ext cx="6477000" cy="18002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10.3.3.3 Sugerencias ante errores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se detecta automáticamente un error en la entrada de datos y se dispone de sugerencias para hacer la corrección, entonces se presentan las sugerencias al usuario, a menos que esto ponga en riesgo la seguridad o el propósito del contenido. (Nivel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39"/>
            </a:rPr>
            <a:t>https://www.w3.org/TR/WCAG/#error-suggestion</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710</xdr:row>
      <xdr:rowOff>95250</xdr:rowOff>
    </xdr:from>
    <xdr:ext cx="10629900" cy="3048000"/>
    <xdr:sp>
      <xdr:nvSpPr>
        <xdr:cNvPr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id="127" name="Shape 127"/>
        <xdr:cNvSpPr txBox="1"/>
      </xdr:nvSpPr>
      <xdr:spPr>
        <a:xfrm>
          <a:off x="35813" y="2260763"/>
          <a:ext cx="10620375" cy="30384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10.3.3.4 Prevención de errores (legales, financieros, datos)</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endParaRPr sz="1400"/>
        </a:p>
        <a:p>
          <a:pPr indent="0" lvl="0" marL="0" rtl="0" algn="l">
            <a:spcBef>
              <a:spcPts val="0"/>
            </a:spcBef>
            <a:spcAft>
              <a:spcPts val="0"/>
            </a:spcAft>
            <a:buNone/>
          </a:pPr>
          <a:r>
            <a:rPr b="0" lang="en-US" sz="1200" strike="noStrike">
              <a:solidFill>
                <a:srgbClr val="000000"/>
              </a:solidFill>
              <a:latin typeface="Arial"/>
              <a:ea typeface="Arial"/>
              <a:cs typeface="Arial"/>
              <a:sym typeface="Arial"/>
            </a:rPr>
            <a:t>(Nivel AA)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Reversible</a:t>
          </a:r>
          <a:r>
            <a:rPr b="0" lang="en-US" sz="1200" strike="noStrike">
              <a:solidFill>
                <a:srgbClr val="000000"/>
              </a:solidFill>
              <a:latin typeface="Arial"/>
              <a:ea typeface="Arial"/>
              <a:cs typeface="Arial"/>
              <a:sym typeface="Arial"/>
            </a:rPr>
            <a:t>: El envío es reversible.</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Revisado</a:t>
          </a:r>
          <a:r>
            <a:rPr b="0" lang="en-US" sz="1200" strike="noStrike">
              <a:solidFill>
                <a:srgbClr val="000000"/>
              </a:solidFill>
              <a:latin typeface="Arial"/>
              <a:ea typeface="Arial"/>
              <a:cs typeface="Arial"/>
              <a:sym typeface="Arial"/>
            </a:rPr>
            <a:t>: Se verifica la información para detectar errores en la entrada de datos y se proporciona al usuario una oportunidad de corregirlos.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r>
            <a:rPr b="1" lang="en-US" sz="1200" strike="noStrike">
              <a:solidFill>
                <a:srgbClr val="000000"/>
              </a:solidFill>
              <a:latin typeface="Arial"/>
              <a:ea typeface="Arial"/>
              <a:cs typeface="Arial"/>
              <a:sym typeface="Arial"/>
            </a:rPr>
            <a:t>Confirmado</a:t>
          </a:r>
          <a:r>
            <a:rPr b="0" lang="en-US" sz="1200" strike="noStrike">
              <a:solidFill>
                <a:srgbClr val="000000"/>
              </a:solidFill>
              <a:latin typeface="Arial"/>
              <a:ea typeface="Arial"/>
              <a:cs typeface="Arial"/>
              <a:sym typeface="Arial"/>
            </a:rPr>
            <a:t>: Se proporciona un mecanismo para revisar, confirmar y corregir la información antes de finalizar el envío de los datos.</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0"/>
            </a:rPr>
            <a:t>https://www.w3.org/TR/WCAG/#error-prevention-legal-financial-data</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730</xdr:row>
      <xdr:rowOff>19050</xdr:rowOff>
    </xdr:from>
    <xdr:ext cx="10620375" cy="1971675"/>
    <xdr:sp>
      <xdr:nvSpPr>
        <xdr:cNvPr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id="128" name="Shape 128"/>
        <xdr:cNvSpPr txBox="1"/>
      </xdr:nvSpPr>
      <xdr:spPr>
        <a:xfrm>
          <a:off x="40575" y="2798925"/>
          <a:ext cx="10610850" cy="19621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10.4.1.1 Procesamiento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endParaRPr sz="1400"/>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00" strike="noStrike">
              <a:solidFill>
                <a:srgbClr val="000000"/>
              </a:solidFill>
              <a:latin typeface="Arial"/>
              <a:ea typeface="Arial"/>
              <a:cs typeface="Arial"/>
              <a:sym typeface="Arial"/>
            </a:rPr>
            <a:t>Nota: Las etiquetas de apertura y cierre a las que les falte un carácter crítico para su formación, como un signo de "mayor qué", o en las que falten las comillas de apertura o cierre en el valor de un atributo, no se consideran completas.</a:t>
          </a:r>
          <a:endParaRPr b="0" sz="1000" strike="noStrike">
            <a:latin typeface="Arial"/>
            <a:ea typeface="Arial"/>
            <a:cs typeface="Arial"/>
            <a:sym typeface="Arial"/>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1"/>
            </a:rPr>
            <a:t>https://www.w3.org/TR/WCAG/#parsing</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744</xdr:row>
      <xdr:rowOff>104775</xdr:rowOff>
    </xdr:from>
    <xdr:ext cx="10601325" cy="1838325"/>
    <xdr:sp>
      <xdr:nvSpPr>
        <xdr:cNvPr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id="129" name="Shape 129"/>
        <xdr:cNvSpPr txBox="1"/>
      </xdr:nvSpPr>
      <xdr:spPr>
        <a:xfrm>
          <a:off x="50100" y="2865600"/>
          <a:ext cx="10591800" cy="18288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10.4.1.2 Nombre, función, valor </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000" strike="noStrike">
              <a:solidFill>
                <a:srgbClr val="000000"/>
              </a:solidFill>
              <a:latin typeface="Arial"/>
              <a:ea typeface="Arial"/>
              <a:cs typeface="Arial"/>
              <a:sym typeface="Arial"/>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b="0" sz="1000" strike="noStrike">
            <a:latin typeface="Times New Roman"/>
            <a:ea typeface="Times New Roman"/>
            <a:cs typeface="Times New Roman"/>
            <a:sym typeface="Times New Roman"/>
          </a:endParaRPr>
        </a:p>
        <a:p>
          <a:pPr indent="0" lvl="0" marL="0" rtl="0" algn="l">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100" u="sng" strike="noStrike">
              <a:solidFill>
                <a:schemeClr val="hlink"/>
              </a:solidFill>
              <a:latin typeface="Arial"/>
              <a:ea typeface="Arial"/>
              <a:cs typeface="Arial"/>
              <a:sym typeface="Arial"/>
              <a:hlinkClick r:id="rId42"/>
            </a:rPr>
            <a:t>https://www.w3.org/TR/WCAG/#name-role-value</a:t>
          </a:r>
          <a:endParaRPr b="0" sz="1100" strike="noStrike">
            <a:latin typeface="Times New Roman"/>
            <a:ea typeface="Times New Roman"/>
            <a:cs typeface="Times New Roman"/>
            <a:sym typeface="Times New Roman"/>
          </a:endParaRPr>
        </a:p>
      </xdr:txBody>
    </xdr:sp>
    <xdr:clientData fLocksWithSheet="0"/>
  </xdr:oneCellAnchor>
  <xdr:oneCellAnchor>
    <xdr:from>
      <xdr:col>11</xdr:col>
      <xdr:colOff>0</xdr:colOff>
      <xdr:row>764</xdr:row>
      <xdr:rowOff>0</xdr:rowOff>
    </xdr:from>
    <xdr:ext cx="6619875" cy="1571625"/>
    <xdr:sp>
      <xdr:nvSpPr>
        <xdr:cNvPr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id="130" name="Shape 130"/>
        <xdr:cNvSpPr txBox="1"/>
      </xdr:nvSpPr>
      <xdr:spPr>
        <a:xfrm>
          <a:off x="2040825" y="2994188"/>
          <a:ext cx="6610350" cy="157162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Clr>
              <a:srgbClr val="000000"/>
            </a:buClr>
            <a:buSzPts val="1200"/>
            <a:buFont typeface="Arial"/>
            <a:buNone/>
          </a:pPr>
          <a:r>
            <a:rPr b="1" lang="en-US" sz="1200" strike="noStrike">
              <a:solidFill>
                <a:srgbClr val="000000"/>
              </a:solidFill>
              <a:latin typeface="Arial"/>
              <a:ea typeface="Arial"/>
              <a:cs typeface="Arial"/>
              <a:sym typeface="Arial"/>
            </a:rPr>
            <a:t>10.4.1.3 Mensajes de estado</a:t>
          </a:r>
          <a:r>
            <a:rPr b="1" i="0" lang="en-US" sz="1200" u="none" cap="none" strike="noStrike">
              <a:solidFill>
                <a:srgbClr val="000000"/>
              </a:solidFill>
              <a:latin typeface="Arial"/>
              <a:ea typeface="Arial"/>
              <a:cs typeface="Arial"/>
              <a:sym typeface="Arial"/>
            </a:rPr>
            <a:t> (Condicional)</a:t>
          </a:r>
          <a:endParaRPr sz="1400"/>
        </a:p>
        <a:p>
          <a:pPr indent="0" lvl="0" marL="0" marR="0" rtl="0" algn="l">
            <a:lnSpc>
              <a:spcPct val="100000"/>
            </a:lnSpc>
            <a:spcBef>
              <a:spcPts val="0"/>
            </a:spcBef>
            <a:spcAft>
              <a:spcPts val="0"/>
            </a:spcAft>
            <a:buSzPts val="1200"/>
            <a:buFont typeface="Arial"/>
            <a:buNone/>
          </a:pPr>
          <a:r>
            <a:t/>
          </a:r>
          <a:endParaRPr b="0" i="0" sz="12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200"/>
            <a:buFont typeface="Arial"/>
            <a:buNone/>
          </a:pPr>
          <a:r>
            <a:rPr b="0" i="0" lang="en-US" sz="1200" u="sng" cap="none" strike="noStrike">
              <a:solidFill>
                <a:srgbClr val="000000"/>
              </a:solidFill>
              <a:latin typeface="Arial"/>
              <a:ea typeface="Arial"/>
              <a:cs typeface="Arial"/>
              <a:sym typeface="Arial"/>
            </a:rPr>
            <a:t>Condición</a:t>
          </a:r>
          <a:r>
            <a:rPr b="0" i="0" lang="en-US" sz="1200" u="none" cap="none" strike="noStrike">
              <a:solidFill>
                <a:srgbClr val="000000"/>
              </a:solidFill>
              <a:latin typeface="Arial"/>
              <a:ea typeface="Arial"/>
              <a:cs typeface="Arial"/>
              <a:sym typeface="Arial"/>
            </a:rPr>
            <a:t>: Cuando los documentos se puedan descargar de una página web.</a:t>
          </a:r>
          <a:endParaRPr b="1" sz="12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En el contenido implementado utilizando lenguajes de marcado, los mensajes de estado se pueden determinar mediante roles o propiedades, de modo que se puedan presentar al usuario mediante tecnologías de asistencia sin recibir atención.</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lang="en-US" sz="1050" strike="noStrike">
              <a:solidFill>
                <a:srgbClr val="000000"/>
              </a:solidFill>
              <a:latin typeface="Arial"/>
              <a:ea typeface="Arial"/>
              <a:cs typeface="Arial"/>
              <a:sym typeface="Arial"/>
            </a:rPr>
            <a:t>Nota: Si el elemento de la muestra es un documento descargable, no debe comprobar este criterio.</a:t>
          </a:r>
          <a:endParaRPr b="0" sz="105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sz="1200" strike="noStrike">
            <a:latin typeface="Times New Roman"/>
            <a:ea typeface="Times New Roman"/>
            <a:cs typeface="Times New Roman"/>
            <a:sym typeface="Times New Roman"/>
          </a:endParaRPr>
        </a:p>
        <a:p>
          <a:pPr indent="0" lvl="0" marL="0" rtl="0" algn="l">
            <a:spcBef>
              <a:spcPts val="0"/>
            </a:spcBef>
            <a:spcAft>
              <a:spcPts val="0"/>
            </a:spcAft>
            <a:buNone/>
          </a:pPr>
          <a:r>
            <a:rPr b="1" lang="en-US" sz="1200" u="sng" strike="noStrike">
              <a:solidFill>
                <a:schemeClr val="hlink"/>
              </a:solidFill>
              <a:latin typeface="Arial"/>
              <a:ea typeface="Arial"/>
              <a:cs typeface="Arial"/>
              <a:sym typeface="Arial"/>
              <a:hlinkClick r:id="rId43"/>
            </a:rPr>
            <a:t>https://www.w3.org/TR/WCAG/#status-messages</a:t>
          </a:r>
          <a:endParaRPr b="0" sz="1200" strike="noStrike">
            <a:latin typeface="Times New Roman"/>
            <a:ea typeface="Times New Roman"/>
            <a:cs typeface="Times New Roman"/>
            <a:sym typeface="Times New Roman"/>
          </a:endParaRPr>
        </a:p>
      </xdr:txBody>
    </xdr:sp>
    <xdr:clientData fLocksWithSheet="0"/>
  </xdr:oneCellAnchor>
  <xdr:oneCellAnchor>
    <xdr:from>
      <xdr:col>4</xdr:col>
      <xdr:colOff>28575</xdr:colOff>
      <xdr:row>17</xdr:row>
      <xdr:rowOff>0</xdr:rowOff>
    </xdr:from>
    <xdr:ext cx="304800" cy="38100"/>
    <xdr:grpSp>
      <xdr:nvGrpSpPr>
        <xdr:cNvPr id="2" name="Shape 2"/>
        <xdr:cNvGrpSpPr/>
      </xdr:nvGrpSpPr>
      <xdr:grpSpPr>
        <a:xfrm>
          <a:off x="5193600" y="3780000"/>
          <a:ext cx="304800" cy="0"/>
          <a:chOff x="5193600" y="3780000"/>
          <a:chExt cx="304800" cy="0"/>
        </a:xfrm>
      </xdr:grpSpPr>
      <xdr:cxnSp>
        <xdr:nvCxnSpPr>
          <xdr:cNvPr id="7" name="Shape 7"/>
          <xdr:cNvCxnSpPr/>
        </xdr:nvCxnSpPr>
        <xdr:spPr>
          <a:xfrm rot="10800000">
            <a:off x="5193600" y="3780000"/>
            <a:ext cx="304800" cy="0"/>
          </a:xfrm>
          <a:prstGeom prst="straightConnector1">
            <a:avLst/>
          </a:prstGeom>
          <a:noFill/>
          <a:ln cap="flat" cmpd="sng" w="28575">
            <a:solidFill>
              <a:srgbClr val="FF0000"/>
            </a:solidFill>
            <a:prstDash val="solid"/>
            <a:round/>
            <a:headEnd len="sm" w="sm" type="none"/>
            <a:tailEnd len="med" w="med" type="triangle"/>
          </a:ln>
        </xdr:spPr>
      </xdr:cxnSp>
    </xdr:grpSp>
    <xdr:clientData fLocksWithSheet="0"/>
  </xdr:oneCellAnchor>
  <xdr:oneCellAnchor>
    <xdr:from>
      <xdr:col>16</xdr:col>
      <xdr:colOff>142875</xdr:colOff>
      <xdr:row>11</xdr:row>
      <xdr:rowOff>95250</xdr:rowOff>
    </xdr:from>
    <xdr:ext cx="657225" cy="695325"/>
    <xdr:pic>
      <xdr:nvPicPr>
        <xdr:cNvPr id="0" name="image1.png"/>
        <xdr:cNvPicPr preferRelativeResize="0"/>
      </xdr:nvPicPr>
      <xdr:blipFill>
        <a:blip cstate="print" r:embed="rId4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38100</xdr:colOff>
      <xdr:row>105</xdr:row>
      <xdr:rowOff>66675</xdr:rowOff>
    </xdr:from>
    <xdr:ext cx="6753225" cy="1685925"/>
    <xdr:sp>
      <xdr:nvSpPr>
        <xdr:cNvPr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id="131" name="Shape 131"/>
        <xdr:cNvSpPr txBox="1"/>
      </xdr:nvSpPr>
      <xdr:spPr>
        <a:xfrm>
          <a:off x="1974150" y="2941800"/>
          <a:ext cx="6743700" cy="1676400"/>
        </a:xfrm>
        <a:prstGeom prst="rect">
          <a:avLst/>
        </a:prstGeom>
        <a:solidFill>
          <a:srgbClr val="DDDDDD"/>
        </a:solidFill>
        <a:ln>
          <a:noFill/>
        </a:ln>
      </xdr:spPr>
      <xdr:txBody>
        <a:bodyPr anchorCtr="0" anchor="t" bIns="108000" lIns="108000" spcFirstLastPara="1" rIns="108000" wrap="square" tIns="108000">
          <a:sp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11.8.5 Plantillas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a:t>
          </a:r>
          <a:r>
            <a:rPr b="0" lang="en-US" sz="1200">
              <a:latin typeface="Arial"/>
              <a:ea typeface="Arial"/>
              <a:cs typeface="Arial"/>
              <a:sym typeface="Arial"/>
            </a:rPr>
            <a:t> web</a:t>
          </a:r>
          <a:r>
            <a:rPr b="0" lang="en-US" sz="1200">
              <a:latin typeface="Arial"/>
              <a:ea typeface="Arial"/>
              <a:cs typeface="Arial"/>
              <a:sym typeface="Arial"/>
            </a:rPr>
            <a:t> sea una herramienta de autor.</a:t>
          </a:r>
          <a:endParaRPr sz="1200">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28575</xdr:colOff>
      <xdr:row>86</xdr:row>
      <xdr:rowOff>95250</xdr:rowOff>
    </xdr:from>
    <xdr:ext cx="6762750" cy="2171700"/>
    <xdr:sp>
      <xdr:nvSpPr>
        <xdr:cNvPr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id="132" name="Shape 132"/>
        <xdr:cNvSpPr txBox="1"/>
      </xdr:nvSpPr>
      <xdr:spPr>
        <a:xfrm>
          <a:off x="1969388" y="2698913"/>
          <a:ext cx="6753225" cy="2162175"/>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11.8.4 Servicio de reparación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a:t>
          </a:r>
          <a:r>
            <a:rPr b="0" lang="en-US" sz="1200">
              <a:latin typeface="Arial"/>
              <a:ea typeface="Arial"/>
              <a:cs typeface="Arial"/>
              <a:sym typeface="Arial"/>
            </a:rPr>
            <a:t> web</a:t>
          </a:r>
          <a:r>
            <a:rPr b="0" lang="en-US" sz="1200">
              <a:latin typeface="Arial"/>
              <a:ea typeface="Arial"/>
              <a:cs typeface="Arial"/>
              <a:sym typeface="Arial"/>
            </a:rPr>
            <a:t> sea una herramienta de autor.</a:t>
          </a:r>
          <a:endParaRPr sz="1200">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Esto no excluye una reparación automática o semiautomática, que es posible (y recomendable) para muchos de los tipos de problemas de accesibilidad del contenido. </a:t>
          </a:r>
          <a:endParaRPr b="0" sz="1050" strike="noStrike">
            <a:latin typeface="Arial"/>
            <a:ea typeface="Arial"/>
            <a:cs typeface="Arial"/>
            <a:sym typeface="Arial"/>
          </a:endParaRPr>
        </a:p>
      </xdr:txBody>
    </xdr:sp>
    <xdr:clientData fLocksWithSheet="0"/>
  </xdr:oneCellAnchor>
  <xdr:oneCellAnchor>
    <xdr:from>
      <xdr:col>11</xdr:col>
      <xdr:colOff>38100</xdr:colOff>
      <xdr:row>68</xdr:row>
      <xdr:rowOff>133350</xdr:rowOff>
    </xdr:from>
    <xdr:ext cx="6743700" cy="2733675"/>
    <xdr:sp>
      <xdr:nvSpPr>
        <xdr:cNvPr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id="133" name="Shape 133"/>
        <xdr:cNvSpPr txBox="1"/>
      </xdr:nvSpPr>
      <xdr:spPr>
        <a:xfrm>
          <a:off x="1978913" y="2417925"/>
          <a:ext cx="6734175" cy="272415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11.8.3 Preservación de la información de accesibilidad durante las transformaciones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conteido web sea una herramienta de autor.</a:t>
          </a:r>
          <a:endParaRPr sz="1200">
            <a:latin typeface="Arial"/>
            <a:ea typeface="Arial"/>
            <a:cs typeface="Arial"/>
            <a:sym typeface="Arial"/>
          </a:endParaRPr>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Si la herramienta de autor proporciona transformaciones de reestructuración o de recodificación y si en la tecnología de gestión de contenidos de la salida existen mecanismos equivalentes, entonces la información de accesibilidad debe preservarse en la salida.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endParaRPr sz="1400"/>
        </a:p>
        <a:p>
          <a:pPr indent="0" lvl="0" marL="0" rtl="0" algn="l">
            <a:spcBef>
              <a:spcPts val="0"/>
            </a:spcBef>
            <a:spcAft>
              <a:spcPts val="0"/>
            </a:spcAft>
            <a:buNone/>
          </a:pPr>
          <a:r>
            <a:rPr b="0" i="0" lang="en-US" sz="1050" u="none" strike="noStrike">
              <a:latin typeface="Arial"/>
              <a:ea typeface="Arial"/>
              <a:cs typeface="Arial"/>
              <a:sym typeface="Arial"/>
            </a:rPr>
            <a:t>NOTA 2: Las transformaciones de recodificación son transformaciones en las que cambia la tecnología que se utiliza para codificar el contenido.</a:t>
          </a:r>
          <a:endParaRPr b="0" sz="1050" strike="noStrike">
            <a:latin typeface="Arial"/>
            <a:ea typeface="Arial"/>
            <a:cs typeface="Arial"/>
            <a:sym typeface="Arial"/>
          </a:endParaRPr>
        </a:p>
      </xdr:txBody>
    </xdr:sp>
    <xdr:clientData fLocksWithSheet="0"/>
  </xdr:oneCellAnchor>
  <xdr:oneCellAnchor>
    <xdr:from>
      <xdr:col>11</xdr:col>
      <xdr:colOff>28575</xdr:colOff>
      <xdr:row>53</xdr:row>
      <xdr:rowOff>57150</xdr:rowOff>
    </xdr:from>
    <xdr:ext cx="6743700" cy="2257425"/>
    <xdr:sp>
      <xdr:nvSpPr>
        <xdr:cNvPr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id="134" name="Shape 134"/>
        <xdr:cNvSpPr txBox="1"/>
      </xdr:nvSpPr>
      <xdr:spPr>
        <a:xfrm>
          <a:off x="1978913" y="2656050"/>
          <a:ext cx="6734175" cy="22479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a:latin typeface="Arial"/>
              <a:ea typeface="Arial"/>
              <a:cs typeface="Arial"/>
              <a:sym typeface="Arial"/>
            </a:rPr>
            <a:t>11.8.2 Creación de contenidos accesibles (Condicional)</a:t>
          </a:r>
          <a:endParaRPr sz="1400"/>
        </a:p>
        <a:p>
          <a:pPr indent="0" lvl="0" marL="0" marR="0" rtl="0" algn="l">
            <a:lnSpc>
              <a:spcPct val="100000"/>
            </a:lnSpc>
            <a:spcBef>
              <a:spcPts val="0"/>
            </a:spcBef>
            <a:spcAft>
              <a:spcPts val="0"/>
            </a:spcAft>
            <a:buSzPts val="1200"/>
            <a:buFont typeface="Arial"/>
            <a:buNone/>
          </a:pPr>
          <a:r>
            <a:t/>
          </a:r>
          <a:endParaRPr b="0" sz="1200" u="sng">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a:latin typeface="Arial"/>
              <a:ea typeface="Arial"/>
              <a:cs typeface="Arial"/>
              <a:sym typeface="Arial"/>
            </a:rPr>
            <a:t>Condición</a:t>
          </a:r>
          <a:r>
            <a:rPr b="0" lang="en-US" sz="1200">
              <a:latin typeface="Arial"/>
              <a:ea typeface="Arial"/>
              <a:cs typeface="Arial"/>
              <a:sym typeface="Arial"/>
            </a:rPr>
            <a:t>: Cuando el contenido web sea una herramienta de autor.</a:t>
          </a:r>
          <a:endParaRPr sz="1400"/>
        </a:p>
        <a:p>
          <a:pPr indent="0" lvl="0" marL="0" marR="0" rtl="0" algn="l">
            <a:lnSpc>
              <a:spcPct val="100000"/>
            </a:lnSpc>
            <a:spcBef>
              <a:spcPts val="0"/>
            </a:spcBef>
            <a:spcAft>
              <a:spcPts val="0"/>
            </a:spcAft>
            <a:buSzPts val="1200"/>
            <a:buFont typeface="Arial"/>
            <a:buNone/>
          </a:pPr>
          <a:r>
            <a:t/>
          </a:r>
          <a:endParaRPr sz="1200">
            <a:latin typeface="Arial"/>
            <a:ea typeface="Arial"/>
            <a:cs typeface="Arial"/>
            <a:sym typeface="Arial"/>
          </a:endParaRPr>
        </a:p>
        <a:p>
          <a:pPr indent="0" lvl="0" marL="0" rtl="0" algn="l">
            <a:spcBef>
              <a:spcPts val="0"/>
            </a:spcBef>
            <a:spcAft>
              <a:spcPts val="0"/>
            </a:spcAft>
            <a:buNone/>
          </a:pPr>
          <a:r>
            <a:rPr b="0" lang="en-US" sz="1200" strike="noStrike">
              <a:latin typeface="Arial"/>
              <a:ea typeface="Arial"/>
              <a:cs typeface="Arial"/>
              <a:sym typeface="Arial"/>
            </a:rPr>
            <a:t>Las herramientas de autor deben permitir y guiar la producción de contenidos conforme a los capítulos 9 (Web) o 10 (Documentos no web), según proceda. </a:t>
          </a:r>
          <a:endParaRPr sz="1400"/>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b="0" sz="1050" strike="noStrike">
            <a:latin typeface="Arial"/>
            <a:ea typeface="Arial"/>
            <a:cs typeface="Arial"/>
            <a:sym typeface="Arial"/>
          </a:endParaRPr>
        </a:p>
      </xdr:txBody>
    </xdr:sp>
    <xdr:clientData fLocksWithSheet="0"/>
  </xdr:oneCellAnchor>
  <xdr:oneCellAnchor>
    <xdr:from>
      <xdr:col>11</xdr:col>
      <xdr:colOff>66675</xdr:colOff>
      <xdr:row>37</xdr:row>
      <xdr:rowOff>104775</xdr:rowOff>
    </xdr:from>
    <xdr:ext cx="6667500" cy="1419225"/>
    <xdr:sp>
      <xdr:nvSpPr>
        <xdr:cNvPr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id="135" name="Shape 135"/>
        <xdr:cNvSpPr txBox="1"/>
      </xdr:nvSpPr>
      <xdr:spPr>
        <a:xfrm>
          <a:off x="2017013" y="3075150"/>
          <a:ext cx="6657975" cy="1409700"/>
        </a:xfrm>
        <a:prstGeom prst="rect">
          <a:avLst/>
        </a:prstGeom>
        <a:solidFill>
          <a:srgbClr val="DDDDDD"/>
        </a:solidFill>
        <a:ln>
          <a:noFill/>
        </a:ln>
      </xdr:spPr>
      <xdr:txBody>
        <a:bodyPr anchorCtr="0" anchor="t" bIns="108000" lIns="108000" spcFirstLastPara="1" rIns="108000" wrap="square" tIns="108000">
          <a:noAutofit/>
        </a:bodyPr>
        <a:lstStyle/>
        <a:p>
          <a:pPr indent="0" lvl="0" marL="0" marR="0" rtl="0" algn="l">
            <a:lnSpc>
              <a:spcPct val="100000"/>
            </a:lnSpc>
            <a:spcBef>
              <a:spcPts val="0"/>
            </a:spcBef>
            <a:spcAft>
              <a:spcPts val="0"/>
            </a:spcAft>
            <a:buSzPts val="1200"/>
            <a:buFont typeface="Arial"/>
            <a:buNone/>
          </a:pPr>
          <a:r>
            <a:rPr b="1" lang="en-US" sz="1200" u="none" strike="noStrike">
              <a:latin typeface="Arial"/>
              <a:ea typeface="Arial"/>
              <a:cs typeface="Arial"/>
              <a:sym typeface="Arial"/>
            </a:rPr>
            <a:t>11.8.1 Tecnología de gestión de contenidos (Condicional)</a:t>
          </a:r>
          <a:endParaRPr sz="1400"/>
        </a:p>
        <a:p>
          <a:pPr indent="0" lvl="0" marL="0" marR="0" rtl="0" algn="l">
            <a:lnSpc>
              <a:spcPct val="100000"/>
            </a:lnSpc>
            <a:spcBef>
              <a:spcPts val="0"/>
            </a:spcBef>
            <a:spcAft>
              <a:spcPts val="0"/>
            </a:spcAft>
            <a:buSzPts val="1100"/>
            <a:buFont typeface="Arial"/>
            <a:buNone/>
          </a:pPr>
          <a:r>
            <a:t/>
          </a:r>
          <a:endParaRPr b="0" sz="1100" u="sng" strike="noStrike">
            <a:latin typeface="Arial"/>
            <a:ea typeface="Arial"/>
            <a:cs typeface="Arial"/>
            <a:sym typeface="Arial"/>
          </a:endParaRPr>
        </a:p>
        <a:p>
          <a:pPr indent="0" lvl="0" marL="0" marR="0" rtl="0" algn="l">
            <a:lnSpc>
              <a:spcPct val="100000"/>
            </a:lnSpc>
            <a:spcBef>
              <a:spcPts val="0"/>
            </a:spcBef>
            <a:spcAft>
              <a:spcPts val="0"/>
            </a:spcAft>
            <a:buSzPts val="1200"/>
            <a:buFont typeface="Arial"/>
            <a:buNone/>
          </a:pPr>
          <a:r>
            <a:rPr b="0" lang="en-US" sz="1200" u="sng" strike="noStrike">
              <a:latin typeface="Arial"/>
              <a:ea typeface="Arial"/>
              <a:cs typeface="Arial"/>
              <a:sym typeface="Arial"/>
            </a:rPr>
            <a:t>Condición</a:t>
          </a:r>
          <a:r>
            <a:rPr b="0" lang="en-US" sz="1200" strike="noStrike">
              <a:latin typeface="Arial"/>
              <a:ea typeface="Arial"/>
              <a:cs typeface="Arial"/>
              <a:sym typeface="Arial"/>
            </a:rPr>
            <a:t>: Cuando el contenido web sea una herramienta de autor.</a:t>
          </a:r>
          <a:endParaRPr sz="1400"/>
        </a:p>
        <a:p>
          <a:pPr indent="0" lvl="0" marL="0" marR="0" rtl="0" algn="l">
            <a:lnSpc>
              <a:spcPct val="100000"/>
            </a:lnSpc>
            <a:spcBef>
              <a:spcPts val="0"/>
            </a:spcBef>
            <a:spcAft>
              <a:spcPts val="0"/>
            </a:spcAft>
            <a:buSzPts val="1100"/>
            <a:buFont typeface="Arial"/>
            <a:buNone/>
          </a:pPr>
          <a:r>
            <a:rPr b="0" lang="en-US" sz="1100" strike="noStrike">
              <a:latin typeface="Arial"/>
              <a:ea typeface="Arial"/>
              <a:cs typeface="Arial"/>
              <a:sym typeface="Arial"/>
            </a:rPr>
            <a:t>	</a:t>
          </a:r>
          <a:endParaRPr sz="1400"/>
        </a:p>
        <a:p>
          <a:pPr indent="0" lvl="0" marL="0" rtl="0" algn="l">
            <a:spcBef>
              <a:spcPts val="0"/>
            </a:spcBef>
            <a:spcAft>
              <a:spcPts val="0"/>
            </a:spcAft>
            <a:buNone/>
          </a:pPr>
          <a:r>
            <a:rPr b="0" lang="en-US" sz="1200" strike="noStrike">
              <a:latin typeface="Arial"/>
              <a:ea typeface="Arial"/>
              <a:cs typeface="Arial"/>
              <a:sym typeface="Arial"/>
            </a:rPr>
            <a:t>En la medida en que la información necesaria para la accesibilidad sea compatible con el formato que se utiliza para la salida de la herramienta de autor, las herramientas de autor deben cumplir los apartados 11.8.2 a 11.8.5. </a:t>
          </a:r>
          <a:endParaRPr sz="1400"/>
        </a:p>
      </xdr:txBody>
    </xdr:sp>
    <xdr:clientData fLocksWithSheet="0"/>
  </xdr:oneCellAnchor>
  <xdr:oneCellAnchor>
    <xdr:from>
      <xdr:col>11</xdr:col>
      <xdr:colOff>76200</xdr:colOff>
      <xdr:row>20</xdr:row>
      <xdr:rowOff>190500</xdr:rowOff>
    </xdr:from>
    <xdr:ext cx="8591550" cy="2286000"/>
    <xdr:sp>
      <xdr:nvSpPr>
        <xdr:cNvPr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id="136" name="Shape 136"/>
        <xdr:cNvSpPr txBox="1"/>
      </xdr:nvSpPr>
      <xdr:spPr>
        <a:xfrm>
          <a:off x="1054988" y="2641763"/>
          <a:ext cx="8582025" cy="22764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11.7 Preferencias de usuario</a:t>
          </a:r>
          <a:endParaRPr sz="1400"/>
        </a:p>
        <a:p>
          <a:pPr indent="0" lvl="0" marL="0" rtl="0" algn="l">
            <a:spcBef>
              <a:spcPts val="0"/>
            </a:spcBef>
            <a:spcAft>
              <a:spcPts val="0"/>
            </a:spcAft>
            <a:buNone/>
          </a:pPr>
          <a:r>
            <a:t/>
          </a:r>
          <a:endParaRPr b="0" sz="14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200" u="none" strike="noStrike">
              <a:latin typeface="Arial"/>
              <a:ea typeface="Arial"/>
              <a:cs typeface="Arial"/>
              <a:sym typeface="Arial"/>
            </a:rPr>
            <a:t>Cuando el </a:t>
          </a:r>
          <a:r>
            <a:rPr b="0" i="1" lang="en-US" sz="1200" u="none" strike="noStrike">
              <a:latin typeface="Arial"/>
              <a:ea typeface="Arial"/>
              <a:cs typeface="Arial"/>
              <a:sym typeface="Arial"/>
            </a:rPr>
            <a:t>software </a:t>
          </a:r>
          <a:r>
            <a:rPr b="0" i="0" lang="en-US" sz="1200" u="none" strike="noStrike">
              <a:latin typeface="Arial"/>
              <a:ea typeface="Arial"/>
              <a:cs typeface="Arial"/>
              <a:sym typeface="Arial"/>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endParaRPr sz="1400"/>
        </a:p>
        <a:p>
          <a:pPr indent="0" lvl="0" marL="0" rtl="0" algn="l">
            <a:spcBef>
              <a:spcPts val="0"/>
            </a:spcBef>
            <a:spcAft>
              <a:spcPts val="0"/>
            </a:spcAft>
            <a:buNone/>
          </a:pPr>
          <a:r>
            <a:t/>
          </a:r>
          <a:endParaRPr b="0" i="0" sz="1050" u="none" strike="noStrike">
            <a:latin typeface="Calibri"/>
            <a:ea typeface="Calibri"/>
            <a:cs typeface="Calibri"/>
            <a:sym typeface="Calibri"/>
          </a:endParaRPr>
        </a:p>
        <a:p>
          <a:pPr indent="0" lvl="0" marL="0" rtl="0" algn="l">
            <a:spcBef>
              <a:spcPts val="0"/>
            </a:spcBef>
            <a:spcAft>
              <a:spcPts val="0"/>
            </a:spcAft>
            <a:buNone/>
          </a:pPr>
          <a:r>
            <a:rPr b="0" i="0" lang="en-US" sz="1100" u="none" strike="noStrike">
              <a:latin typeface="Arial"/>
              <a:ea typeface="Arial"/>
              <a:cs typeface="Arial"/>
              <a:sym typeface="Arial"/>
            </a:rPr>
            <a:t>NOTA 1: El </a:t>
          </a:r>
          <a:r>
            <a:rPr b="0" i="1" lang="en-US" sz="1100" u="none" strike="noStrike">
              <a:latin typeface="Arial"/>
              <a:ea typeface="Arial"/>
              <a:cs typeface="Arial"/>
              <a:sym typeface="Arial"/>
            </a:rPr>
            <a:t>software </a:t>
          </a:r>
          <a:r>
            <a:rPr b="0" i="0" lang="en-US" sz="1100" u="none" strike="noStrike">
              <a:latin typeface="Arial"/>
              <a:ea typeface="Arial"/>
              <a:cs typeface="Arial"/>
              <a:sym typeface="Arial"/>
            </a:rPr>
            <a:t>que está aislado de su plataforma subyacente no tiene acceso a la configuración de la plataforma establecida por el usuario y, por lo tanto, no puede atenerse a ella. </a:t>
          </a:r>
          <a:endParaRPr sz="1400"/>
        </a:p>
        <a:p>
          <a:pPr indent="0" lvl="0" marL="0" rtl="0" algn="l">
            <a:spcBef>
              <a:spcPts val="0"/>
            </a:spcBef>
            <a:spcAft>
              <a:spcPts val="0"/>
            </a:spcAft>
            <a:buNone/>
          </a:pPr>
          <a:r>
            <a:rPr b="0" i="0" lang="en-US" sz="1100" u="none" strike="noStrike">
              <a:latin typeface="Arial"/>
              <a:ea typeface="Arial"/>
              <a:cs typeface="Arial"/>
              <a:sym typeface="Arial"/>
            </a:rPr>
            <a:t>NOTA 2: Para los contenidos web, el agente de usuario constituye la plataforma subyacente. </a:t>
          </a:r>
          <a:endParaRPr sz="1400"/>
        </a:p>
        <a:p>
          <a:pPr indent="0" lvl="0" marL="0" rtl="0" algn="l">
            <a:spcBef>
              <a:spcPts val="0"/>
            </a:spcBef>
            <a:spcAft>
              <a:spcPts val="0"/>
            </a:spcAft>
            <a:buNone/>
          </a:pPr>
          <a:r>
            <a:rPr b="0" i="0" lang="en-US" sz="1100" u="none" strike="noStrike">
              <a:latin typeface="Arial"/>
              <a:ea typeface="Arial"/>
              <a:cs typeface="Arial"/>
              <a:sym typeface="Arial"/>
            </a:rPr>
            <a:t>NOTA 3: Esto no excluye la posibilidad de que el </a:t>
          </a:r>
          <a:r>
            <a:rPr b="0" i="1" lang="en-US" sz="1100" u="none" strike="noStrike">
              <a:latin typeface="Arial"/>
              <a:ea typeface="Arial"/>
              <a:cs typeface="Arial"/>
              <a:sym typeface="Arial"/>
            </a:rPr>
            <a:t>software </a:t>
          </a:r>
          <a:r>
            <a:rPr b="0" i="0" lang="en-US" sz="1100" u="none" strike="noStrike">
              <a:latin typeface="Arial"/>
              <a:ea typeface="Arial"/>
              <a:cs typeface="Arial"/>
              <a:sym typeface="Arial"/>
            </a:rPr>
            <a:t>tenga valores de configuración adicionales, siempre que exista un modo que permita a la aplicación respetar la configuración del sistema en el caso de que esta sea más restrictiva. </a:t>
          </a:r>
          <a:endParaRPr b="0" sz="1100" strike="noStrike">
            <a:solidFill>
              <a:srgbClr val="000000"/>
            </a:solidFill>
            <a:latin typeface="Arial"/>
            <a:ea typeface="Arial"/>
            <a:cs typeface="Arial"/>
            <a:sym typeface="Arial"/>
          </a:endParaRPr>
        </a:p>
      </xdr:txBody>
    </xdr:sp>
    <xdr:clientData fLocksWithSheet="0"/>
  </xdr:oneCellAnchor>
  <xdr:oneCellAnchor>
    <xdr:from>
      <xdr:col>4</xdr:col>
      <xdr:colOff>9525</xdr:colOff>
      <xdr:row>17</xdr:row>
      <xdr:rowOff>0</xdr:rowOff>
    </xdr:from>
    <xdr:ext cx="304800" cy="38100"/>
    <xdr:grpSp>
      <xdr:nvGrpSpPr>
        <xdr:cNvPr id="2" name="Shape 2"/>
        <xdr:cNvGrpSpPr/>
      </xdr:nvGrpSpPr>
      <xdr:grpSpPr>
        <a:xfrm>
          <a:off x="5193600" y="3780000"/>
          <a:ext cx="304800" cy="0"/>
          <a:chOff x="5193600" y="3780000"/>
          <a:chExt cx="304800" cy="0"/>
        </a:xfrm>
      </xdr:grpSpPr>
      <xdr:cxnSp>
        <xdr:nvCxnSpPr>
          <xdr:cNvPr id="7" name="Shape 7"/>
          <xdr:cNvCxnSpPr/>
        </xdr:nvCxnSpPr>
        <xdr:spPr>
          <a:xfrm rot="10800000">
            <a:off x="5193600" y="3780000"/>
            <a:ext cx="304800" cy="0"/>
          </a:xfrm>
          <a:prstGeom prst="straightConnector1">
            <a:avLst/>
          </a:prstGeom>
          <a:noFill/>
          <a:ln cap="flat" cmpd="sng" w="28575">
            <a:solidFill>
              <a:srgbClr val="FF0000"/>
            </a:solidFill>
            <a:prstDash val="solid"/>
            <a:round/>
            <a:headEnd len="sm" w="sm" type="none"/>
            <a:tailEnd len="med" w="med" type="triangle"/>
          </a:ln>
        </xdr:spPr>
      </xdr:cxnSp>
    </xdr:grpSp>
    <xdr:clientData fLocksWithSheet="0"/>
  </xdr:oneCellAnchor>
  <xdr:oneCellAnchor>
    <xdr:from>
      <xdr:col>14</xdr:col>
      <xdr:colOff>781050</xdr:colOff>
      <xdr:row>16</xdr:row>
      <xdr:rowOff>352425</xdr:rowOff>
    </xdr:from>
    <xdr:ext cx="742950" cy="609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9525</xdr:colOff>
      <xdr:row>86</xdr:row>
      <xdr:rowOff>76200</xdr:rowOff>
    </xdr:from>
    <xdr:ext cx="6648450" cy="2762250"/>
    <xdr:sp>
      <xdr:nvSpPr>
        <xdr:cNvPr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id="137" name="Shape 137"/>
        <xdr:cNvSpPr txBox="1"/>
      </xdr:nvSpPr>
      <xdr:spPr>
        <a:xfrm>
          <a:off x="2026538" y="2403638"/>
          <a:ext cx="6638925" cy="27527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12.2.4 Documentación accesible</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documentación suministrada por los servicios de apoyo debe proporcionarse en al menos uno de los formatos electrónicos siguientes: </a:t>
          </a:r>
          <a:endParaRPr sz="1400"/>
        </a:p>
        <a:p>
          <a:pPr indent="0" lvl="0" marL="0" rtl="0" algn="l">
            <a:spcBef>
              <a:spcPts val="0"/>
            </a:spcBef>
            <a:spcAft>
              <a:spcPts val="0"/>
            </a:spcAft>
            <a:buNone/>
          </a:pPr>
          <a:r>
            <a:rPr b="0" lang="en-US" sz="1200" strike="noStrike">
              <a:solidFill>
                <a:srgbClr val="000000"/>
              </a:solidFill>
              <a:latin typeface="Arial"/>
              <a:ea typeface="Arial"/>
              <a:cs typeface="Arial"/>
              <a:sym typeface="Arial"/>
            </a:rPr>
            <a:t>a) un formato web que esté conforme con los requisitos del capítulo 9; o </a:t>
          </a:r>
          <a:endParaRPr sz="1400"/>
        </a:p>
        <a:p>
          <a:pPr indent="0" lvl="0" marL="0" rtl="0" algn="l">
            <a:spcBef>
              <a:spcPts val="0"/>
            </a:spcBef>
            <a:spcAft>
              <a:spcPts val="0"/>
            </a:spcAft>
            <a:buNone/>
          </a:pPr>
          <a:r>
            <a:rPr b="0" lang="en-US" sz="1200" strike="noStrike">
              <a:solidFill>
                <a:srgbClr val="000000"/>
              </a:solidFill>
              <a:latin typeface="Arial"/>
              <a:ea typeface="Arial"/>
              <a:cs typeface="Arial"/>
              <a:sym typeface="Arial"/>
            </a:rPr>
            <a:t>b) un formato no web que esté conforme con los requisitos del capítulo 10.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Esto no excluye la posibilidad de proporcionar también la documentación del producto en otros formatos (electrónicos o impresos) que no sean accesibles. </a:t>
          </a:r>
          <a:endParaRPr sz="1400"/>
        </a:p>
        <a:p>
          <a:pPr indent="0" lvl="0" marL="0" rtl="0" algn="l">
            <a:spcBef>
              <a:spcPts val="0"/>
            </a:spcBef>
            <a:spcAft>
              <a:spcPts val="0"/>
            </a:spcAft>
            <a:buNone/>
          </a:pPr>
          <a:r>
            <a:rPr b="0" i="0" lang="en-US" sz="1050" u="none" strike="noStrike">
              <a:latin typeface="Arial"/>
              <a:ea typeface="Arial"/>
              <a:cs typeface="Arial"/>
              <a:sym typeface="Arial"/>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endParaRPr sz="1400"/>
        </a:p>
        <a:p>
          <a:pPr indent="0" lvl="0" marL="0" rtl="0" algn="l">
            <a:spcBef>
              <a:spcPts val="0"/>
            </a:spcBef>
            <a:spcAft>
              <a:spcPts val="0"/>
            </a:spcAft>
            <a:buNone/>
          </a:pPr>
          <a:r>
            <a:rPr b="0" i="0" lang="en-US" sz="1050" u="none" strike="noStrike">
              <a:latin typeface="Arial"/>
              <a:ea typeface="Arial"/>
              <a:cs typeface="Arial"/>
              <a:sym typeface="Arial"/>
            </a:rPr>
            <a:t>NOTA 3 En el caso de que la documentación sea incorporada a las TIC, estará sujeta a los requisitos de accesibilidad recogidos en este documento </a:t>
          </a:r>
          <a:endParaRPr sz="1400"/>
        </a:p>
        <a:p>
          <a:pPr indent="0" lvl="0" marL="0" rtl="0" algn="l">
            <a:spcBef>
              <a:spcPts val="0"/>
            </a:spcBef>
            <a:spcAft>
              <a:spcPts val="0"/>
            </a:spcAft>
            <a:buNone/>
          </a:pPr>
          <a:r>
            <a:rPr b="0" i="0" lang="en-US" sz="1050" u="none" strike="noStrike">
              <a:latin typeface="Arial"/>
              <a:ea typeface="Arial"/>
              <a:cs typeface="Arial"/>
              <a:sym typeface="Arial"/>
            </a:rPr>
            <a:t>NOTA 4 Un agente de usuario que fuera compatible con la conversión automática de medios favorecería una mejora de la accesibilidad. </a:t>
          </a:r>
          <a:endParaRPr b="0" sz="1050" strike="noStrike">
            <a:latin typeface="Arial"/>
            <a:ea typeface="Arial"/>
            <a:cs typeface="Arial"/>
            <a:sym typeface="Arial"/>
          </a:endParaRPr>
        </a:p>
      </xdr:txBody>
    </xdr:sp>
    <xdr:clientData fLocksWithSheet="0"/>
  </xdr:oneCellAnchor>
  <xdr:oneCellAnchor>
    <xdr:from>
      <xdr:col>10</xdr:col>
      <xdr:colOff>990600</xdr:colOff>
      <xdr:row>71</xdr:row>
      <xdr:rowOff>180975</xdr:rowOff>
    </xdr:from>
    <xdr:ext cx="6715125" cy="1162050"/>
    <xdr:sp>
      <xdr:nvSpPr>
        <xdr:cNvPr descr="12.2.3 Comunicación efectiva&#10;&#10;Los servicios de apoyo para las TIC deben adaptarse a las necesidades de comunicación de las personas con discapacidad, ya sea directamente o a través de un punto de derivación. " id="138" name="Shape 138"/>
        <xdr:cNvSpPr txBox="1"/>
      </xdr:nvSpPr>
      <xdr:spPr>
        <a:xfrm>
          <a:off x="1993200" y="3203738"/>
          <a:ext cx="6705600" cy="115252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latin typeface="Arial"/>
              <a:ea typeface="Arial"/>
              <a:cs typeface="Arial"/>
              <a:sym typeface="Arial"/>
            </a:rPr>
            <a:t>12.2.3 Comunicación efectiva</a:t>
          </a:r>
          <a:endParaRPr sz="1400"/>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lang="en-US" sz="1200" strike="noStrike">
              <a:latin typeface="Arial"/>
              <a:ea typeface="Arial"/>
              <a:cs typeface="Arial"/>
              <a:sym typeface="Arial"/>
            </a:rPr>
            <a:t>Los servicios de apoyo para las TIC deben adaptarse a las necesidades de comunicación de las personas con discapacidad, ya sea directamente o a través de un punto de derivación. </a:t>
          </a:r>
          <a:endParaRPr b="0" sz="1200" strike="noStrike">
            <a:latin typeface="Times New Roman"/>
            <a:ea typeface="Times New Roman"/>
            <a:cs typeface="Times New Roman"/>
            <a:sym typeface="Times New Roman"/>
          </a:endParaRPr>
        </a:p>
      </xdr:txBody>
    </xdr:sp>
    <xdr:clientData fLocksWithSheet="0"/>
  </xdr:oneCellAnchor>
  <xdr:oneCellAnchor>
    <xdr:from>
      <xdr:col>11</xdr:col>
      <xdr:colOff>0</xdr:colOff>
      <xdr:row>54</xdr:row>
      <xdr:rowOff>238125</xdr:rowOff>
    </xdr:from>
    <xdr:ext cx="6638925" cy="1676400"/>
    <xdr:sp>
      <xdr:nvSpPr>
        <xdr:cNvPr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id="139" name="Shape 139"/>
        <xdr:cNvSpPr txBox="1"/>
      </xdr:nvSpPr>
      <xdr:spPr>
        <a:xfrm>
          <a:off x="2031300" y="2946563"/>
          <a:ext cx="6629400" cy="16668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latin typeface="Arial"/>
              <a:ea typeface="Arial"/>
              <a:cs typeface="Arial"/>
              <a:sym typeface="Arial"/>
            </a:rPr>
            <a:t>12.2.2 Información sobre las características de accesibilidad y compatibilidad</a:t>
          </a:r>
          <a:endParaRPr sz="1400"/>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lang="en-US" sz="1200" strike="noStrike">
              <a:latin typeface="Arial"/>
              <a:ea typeface="Arial"/>
              <a:cs typeface="Arial"/>
              <a:sym typeface="Arial"/>
            </a:rPr>
            <a:t>Los servicios de apoyo para las TIC deben proporcionar información acerca de las características de accesibilidad y compatibilidad que se incluyen en la documentación del producto. </a:t>
          </a:r>
          <a:endParaRPr sz="1400"/>
        </a:p>
        <a:p>
          <a:pPr indent="0" lvl="0" marL="0" rtl="0" algn="l">
            <a:spcBef>
              <a:spcPts val="0"/>
            </a:spcBef>
            <a:spcAft>
              <a:spcPts val="0"/>
            </a:spcAft>
            <a:buNone/>
          </a:pPr>
          <a:r>
            <a:t/>
          </a:r>
          <a:endParaRPr b="0" sz="1200" strike="noStrike">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Las características de accesibilidad y compatibilidad incluyen las características de accesibilidad integradas, así como las características de accesibilidad que permiten la compatibilidad con los productos de apoyo. </a:t>
          </a:r>
          <a:endParaRPr b="0" sz="1050" strike="noStrike">
            <a:latin typeface="Arial"/>
            <a:ea typeface="Arial"/>
            <a:cs typeface="Arial"/>
            <a:sym typeface="Arial"/>
          </a:endParaRPr>
        </a:p>
      </xdr:txBody>
    </xdr:sp>
    <xdr:clientData fLocksWithSheet="0"/>
  </xdr:oneCellAnchor>
  <xdr:oneCellAnchor>
    <xdr:from>
      <xdr:col>11</xdr:col>
      <xdr:colOff>9525</xdr:colOff>
      <xdr:row>35</xdr:row>
      <xdr:rowOff>9525</xdr:rowOff>
    </xdr:from>
    <xdr:ext cx="6648450" cy="2667000"/>
    <xdr:sp>
      <xdr:nvSpPr>
        <xdr:cNvPr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id="140" name="Shape 140"/>
        <xdr:cNvSpPr txBox="1"/>
      </xdr:nvSpPr>
      <xdr:spPr>
        <a:xfrm>
          <a:off x="2026538" y="2451263"/>
          <a:ext cx="6638925" cy="26574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12.1.2 Documentación accesible</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documentación del producto suministrada junto con las TIC debe proporcionarse en al menos uno de los formatos electrónicos siguientes: </a:t>
          </a:r>
          <a:endParaRPr sz="1400"/>
        </a:p>
        <a:p>
          <a:pPr indent="0" lvl="0" marL="0" rtl="0" algn="l">
            <a:spcBef>
              <a:spcPts val="0"/>
            </a:spcBef>
            <a:spcAft>
              <a:spcPts val="0"/>
            </a:spcAft>
            <a:buNone/>
          </a:pPr>
          <a:r>
            <a:rPr b="0" lang="en-US" sz="1200" strike="noStrike">
              <a:solidFill>
                <a:srgbClr val="000000"/>
              </a:solidFill>
              <a:latin typeface="Arial"/>
              <a:ea typeface="Arial"/>
              <a:cs typeface="Arial"/>
              <a:sym typeface="Arial"/>
            </a:rPr>
            <a:t>a) un formato web que esté conforme con los requisitos del capítulo 9; o </a:t>
          </a:r>
          <a:endParaRPr sz="1400"/>
        </a:p>
        <a:p>
          <a:pPr indent="0" lvl="0" marL="0" rtl="0" algn="l">
            <a:spcBef>
              <a:spcPts val="0"/>
            </a:spcBef>
            <a:spcAft>
              <a:spcPts val="0"/>
            </a:spcAft>
            <a:buNone/>
          </a:pPr>
          <a:r>
            <a:rPr b="0" lang="en-US" sz="1200" strike="noStrike">
              <a:solidFill>
                <a:srgbClr val="000000"/>
              </a:solidFill>
              <a:latin typeface="Arial"/>
              <a:ea typeface="Arial"/>
              <a:cs typeface="Arial"/>
              <a:sym typeface="Arial"/>
            </a:rPr>
            <a:t>b) un formato no web que esté conforme con los requisitos del capítulo 10.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latin typeface="Arial"/>
              <a:ea typeface="Arial"/>
              <a:cs typeface="Arial"/>
              <a:sym typeface="Arial"/>
            </a:rPr>
            <a:t>NOTA 1 Esto no excluye la posibilidad de proporcionar también la documentación del producto en otros formatos (electrónicos o impresos) que no sean accesibles. </a:t>
          </a:r>
          <a:endParaRPr sz="1400"/>
        </a:p>
        <a:p>
          <a:pPr indent="0" lvl="0" marL="0" rtl="0" algn="l">
            <a:spcBef>
              <a:spcPts val="0"/>
            </a:spcBef>
            <a:spcAft>
              <a:spcPts val="0"/>
            </a:spcAft>
            <a:buNone/>
          </a:pPr>
          <a:r>
            <a:rPr b="0" i="0" lang="en-US" sz="1000" u="none" strike="noStrike">
              <a:latin typeface="Arial"/>
              <a:ea typeface="Arial"/>
              <a:cs typeface="Arial"/>
              <a:sym typeface="Arial"/>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endParaRPr sz="1400"/>
        </a:p>
        <a:p>
          <a:pPr indent="0" lvl="0" marL="0" rtl="0" algn="l">
            <a:spcBef>
              <a:spcPts val="0"/>
            </a:spcBef>
            <a:spcAft>
              <a:spcPts val="0"/>
            </a:spcAft>
            <a:buNone/>
          </a:pPr>
          <a:r>
            <a:rPr b="0" i="0" lang="en-US" sz="1000" u="none" strike="noStrike">
              <a:latin typeface="Arial"/>
              <a:ea typeface="Arial"/>
              <a:cs typeface="Arial"/>
              <a:sym typeface="Arial"/>
            </a:rPr>
            <a:t>NOTA 3 En el caso de que la documentación sea parte integral de las TIC, se proporcionará a través de una interfaz de usuario que sea accesible. </a:t>
          </a:r>
          <a:endParaRPr sz="1400"/>
        </a:p>
        <a:p>
          <a:pPr indent="0" lvl="0" marL="0" rtl="0" algn="l">
            <a:spcBef>
              <a:spcPts val="0"/>
            </a:spcBef>
            <a:spcAft>
              <a:spcPts val="0"/>
            </a:spcAft>
            <a:buNone/>
          </a:pPr>
          <a:r>
            <a:rPr b="0" i="0" lang="en-US" sz="1000" u="none" strike="noStrike">
              <a:latin typeface="Arial"/>
              <a:ea typeface="Arial"/>
              <a:cs typeface="Arial"/>
              <a:sym typeface="Arial"/>
            </a:rPr>
            <a:t>NOTA 4 Un agente de usuario que fuera compatible con la conversión automática de medios favorecería una mejora de la accesibilidad.</a:t>
          </a:r>
          <a:endParaRPr b="0" sz="1000" strike="noStrike">
            <a:solidFill>
              <a:srgbClr val="000000"/>
            </a:solidFill>
            <a:latin typeface="Arial"/>
            <a:ea typeface="Arial"/>
            <a:cs typeface="Arial"/>
            <a:sym typeface="Arial"/>
          </a:endParaRPr>
        </a:p>
      </xdr:txBody>
    </xdr:sp>
    <xdr:clientData fLocksWithSheet="0"/>
  </xdr:oneCellAnchor>
  <xdr:oneCellAnchor>
    <xdr:from>
      <xdr:col>11</xdr:col>
      <xdr:colOff>9525</xdr:colOff>
      <xdr:row>20</xdr:row>
      <xdr:rowOff>85725</xdr:rowOff>
    </xdr:from>
    <xdr:ext cx="6638925" cy="2247900"/>
    <xdr:sp>
      <xdr:nvSpPr>
        <xdr:cNvPr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id="141" name="Shape 141"/>
        <xdr:cNvSpPr txBox="1"/>
      </xdr:nvSpPr>
      <xdr:spPr>
        <a:xfrm>
          <a:off x="2031300" y="2660813"/>
          <a:ext cx="6629400" cy="2238375"/>
        </a:xfrm>
        <a:prstGeom prst="rect">
          <a:avLst/>
        </a:prstGeom>
        <a:solidFill>
          <a:srgbClr val="DDDDDD"/>
        </a:solidFill>
        <a:ln>
          <a:noFill/>
        </a:ln>
      </xdr:spPr>
      <xdr:txBody>
        <a:bodyPr anchorCtr="0" anchor="t" bIns="108000" lIns="108000" spcFirstLastPara="1" rIns="108000" wrap="square" tIns="108000">
          <a:noAutofit/>
        </a:bodyPr>
        <a:lstStyle/>
        <a:p>
          <a:pPr indent="0" lvl="0" marL="0" rtl="0" algn="l">
            <a:spcBef>
              <a:spcPts val="0"/>
            </a:spcBef>
            <a:spcAft>
              <a:spcPts val="0"/>
            </a:spcAft>
            <a:buNone/>
          </a:pPr>
          <a:r>
            <a:rPr b="1" lang="en-US" sz="1200" strike="noStrike">
              <a:solidFill>
                <a:srgbClr val="000000"/>
              </a:solidFill>
              <a:latin typeface="Arial"/>
              <a:ea typeface="Arial"/>
              <a:cs typeface="Arial"/>
              <a:sym typeface="Arial"/>
            </a:rPr>
            <a:t>12.1.1 Características de accesibilidad y compatibilidad</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lang="en-US" sz="1200" strike="noStrike">
              <a:solidFill>
                <a:srgbClr val="000000"/>
              </a:solidFill>
              <a:latin typeface="Arial"/>
              <a:ea typeface="Arial"/>
              <a:cs typeface="Arial"/>
              <a:sym typeface="Arial"/>
            </a:rPr>
            <a:t>La documentación del producto proporcionada con las TIC, tanto si se suministra por separado como si forma parte integral de las TIC, deben enumerar y explicar cómo utilizar las características de accesibilidad y compatibilidad de las TIC. </a:t>
          </a:r>
          <a:endParaRPr sz="1400"/>
        </a:p>
        <a:p>
          <a:pPr indent="0" lvl="0" marL="0" rtl="0" algn="l">
            <a:spcBef>
              <a:spcPts val="0"/>
            </a:spcBef>
            <a:spcAft>
              <a:spcPts val="0"/>
            </a:spcAft>
            <a:buNone/>
          </a:pPr>
          <a:r>
            <a:t/>
          </a:r>
          <a:endParaRPr b="0" sz="12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u="none" strike="noStrike">
              <a:latin typeface="Arial"/>
              <a:ea typeface="Arial"/>
              <a:cs typeface="Arial"/>
              <a:sym typeface="Arial"/>
            </a:rPr>
            <a:t>NOTA 1: Las características de accesibilidad y compatibilidad incluyen las características de accesibilidad integradas, así como las características de accesibilidad que permiten la compatibilidad con las tecnologías de apoyo. </a:t>
          </a:r>
          <a:endParaRPr sz="1400"/>
        </a:p>
        <a:p>
          <a:pPr indent="0" lvl="0" marL="0" rtl="0" algn="l">
            <a:spcBef>
              <a:spcPts val="0"/>
            </a:spcBef>
            <a:spcAft>
              <a:spcPts val="0"/>
            </a:spcAft>
            <a:buNone/>
          </a:pPr>
          <a:r>
            <a:rPr b="0" i="0" lang="en-US" sz="1050" u="none" strike="noStrike">
              <a:latin typeface="Arial"/>
              <a:ea typeface="Arial"/>
              <a:cs typeface="Arial"/>
              <a:sym typeface="Arial"/>
            </a:rPr>
            <a:t>NOTA 2: La práctica más idónea es utilizar los Esquemas WebSchemas/Accessibility 2.0 [i.38] para proporcionar los metadatos sobre la accesibilidad de las TIC. </a:t>
          </a:r>
          <a:endParaRPr sz="1400"/>
        </a:p>
        <a:p>
          <a:pPr indent="0" lvl="0" marL="0" rtl="0" algn="l">
            <a:spcBef>
              <a:spcPts val="0"/>
            </a:spcBef>
            <a:spcAft>
              <a:spcPts val="0"/>
            </a:spcAft>
            <a:buNone/>
          </a:pPr>
          <a:r>
            <a:rPr b="0" i="0" lang="en-US" sz="1050" u="none" strike="noStrike">
              <a:latin typeface="Arial"/>
              <a:ea typeface="Arial"/>
              <a:cs typeface="Arial"/>
              <a:sym typeface="Arial"/>
            </a:rPr>
            <a:t>NOTA 3: La declaración de accesibilidad y las páginas de ayuda son ejemplos del suministro de información sobre el producto. </a:t>
          </a:r>
          <a:endParaRPr b="0" sz="1050" strike="noStrike">
            <a:solidFill>
              <a:srgbClr val="000000"/>
            </a:solidFill>
            <a:latin typeface="Arial"/>
            <a:ea typeface="Arial"/>
            <a:cs typeface="Arial"/>
            <a:sym typeface="Arial"/>
          </a:endParaRPr>
        </a:p>
      </xdr:txBody>
    </xdr:sp>
    <xdr:clientData fLocksWithSheet="0"/>
  </xdr:oneCellAnchor>
  <xdr:oneCellAnchor>
    <xdr:from>
      <xdr:col>4</xdr:col>
      <xdr:colOff>19050</xdr:colOff>
      <xdr:row>17</xdr:row>
      <xdr:rowOff>-19050</xdr:rowOff>
    </xdr:from>
    <xdr:ext cx="304800" cy="38100"/>
    <xdr:grpSp>
      <xdr:nvGrpSpPr>
        <xdr:cNvPr id="2" name="Shape 2"/>
        <xdr:cNvGrpSpPr/>
      </xdr:nvGrpSpPr>
      <xdr:grpSpPr>
        <a:xfrm>
          <a:off x="5193600" y="3780000"/>
          <a:ext cx="304800" cy="0"/>
          <a:chOff x="5193600" y="3780000"/>
          <a:chExt cx="304800" cy="0"/>
        </a:xfrm>
      </xdr:grpSpPr>
      <xdr:cxnSp>
        <xdr:nvCxnSpPr>
          <xdr:cNvPr id="142" name="Shape 142"/>
          <xdr:cNvCxnSpPr/>
        </xdr:nvCxnSpPr>
        <xdr:spPr>
          <a:xfrm rot="10800000">
            <a:off x="5193600" y="3780000"/>
            <a:ext cx="304800" cy="0"/>
          </a:xfrm>
          <a:prstGeom prst="straightConnector1">
            <a:avLst/>
          </a:prstGeom>
          <a:noFill/>
          <a:ln cap="flat" cmpd="sng" w="28575">
            <a:solidFill>
              <a:srgbClr val="FF0000"/>
            </a:solidFill>
            <a:prstDash val="solid"/>
            <a:round/>
            <a:headEnd len="sm" w="sm" type="none"/>
            <a:tailEnd len="med" w="med" type="triangle"/>
          </a:ln>
        </xdr:spPr>
      </xdr:cxnSp>
    </xdr:grpSp>
    <xdr:clientData fLocksWithSheet="0"/>
  </xdr:oneCellAnchor>
  <xdr:oneCellAnchor>
    <xdr:from>
      <xdr:col>13</xdr:col>
      <xdr:colOff>419100</xdr:colOff>
      <xdr:row>14</xdr:row>
      <xdr:rowOff>104775</xdr:rowOff>
    </xdr:from>
    <xdr:ext cx="685800" cy="466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administracionelectronica.gob.es/PAe/accesibilidad/documentacion/guia_validacion_accesibilidad" TargetMode="External"/><Relationship Id="rId2" Type="http://schemas.openxmlformats.org/officeDocument/2006/relationships/hyperlink" Target="https://portal.gestion.sedepkd.red.gob.es/portal/espacioAD/guias/justificacione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vicengallartandres.com/" TargetMode="External"/><Relationship Id="rId3" Type="http://schemas.openxmlformats.org/officeDocument/2006/relationships/drawing" Target="../drawings/drawing2.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vicengallartandres.com/contacto/" TargetMode="External"/><Relationship Id="rId3" Type="http://schemas.openxmlformats.org/officeDocument/2006/relationships/hyperlink" Target="https://vicengallartandres.com/contacto/" TargetMode="External"/><Relationship Id="rId4" Type="http://schemas.openxmlformats.org/officeDocument/2006/relationships/hyperlink" Target="https://vicengallartandres.com/contacto/" TargetMode="External"/><Relationship Id="rId5" Type="http://schemas.openxmlformats.org/officeDocument/2006/relationships/drawing" Target="../drawings/drawing4.xml"/><Relationship Id="rId6"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8.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0.xml"/><Relationship Id="rId3"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1.xml"/><Relationship Id="rId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2.xml"/><Relationship Id="rId3"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63"/>
    <col customWidth="1" min="2" max="13" width="11.5"/>
    <col customWidth="1" min="14" max="14" width="41.38"/>
    <col customWidth="1" min="15" max="34" width="11.5"/>
  </cols>
  <sheetData>
    <row r="1" ht="12.75" customHeight="1">
      <c r="A1" s="1"/>
      <c r="B1" s="2"/>
      <c r="C1" s="3"/>
      <c r="D1" s="3"/>
      <c r="E1" s="3"/>
      <c r="F1" s="3"/>
      <c r="G1" s="3"/>
      <c r="H1" s="3"/>
      <c r="I1" s="3"/>
      <c r="J1" s="3"/>
      <c r="K1" s="3"/>
      <c r="L1" s="3"/>
      <c r="M1" s="3"/>
      <c r="N1" s="3"/>
      <c r="O1" s="3"/>
      <c r="P1" s="3"/>
      <c r="Q1" s="3"/>
      <c r="R1" s="3"/>
      <c r="S1" s="3"/>
      <c r="T1" s="3"/>
      <c r="U1" s="3"/>
      <c r="V1" s="3"/>
      <c r="W1" s="3"/>
      <c r="X1" s="3"/>
      <c r="Y1" s="3"/>
      <c r="Z1" s="3"/>
    </row>
    <row r="2" ht="25.5" customHeight="1">
      <c r="A2" s="1"/>
      <c r="B2" s="4" t="s">
        <v>0</v>
      </c>
      <c r="C2" s="3"/>
      <c r="D2" s="3"/>
      <c r="E2" s="3"/>
      <c r="F2" s="3"/>
      <c r="G2" s="3"/>
      <c r="H2" s="3"/>
      <c r="I2" s="3"/>
      <c r="J2" s="3"/>
      <c r="K2" s="3"/>
      <c r="L2" s="3"/>
      <c r="M2" s="3"/>
      <c r="N2" s="5" t="s">
        <v>1</v>
      </c>
      <c r="O2" s="3"/>
      <c r="P2" s="3"/>
      <c r="Q2" s="3"/>
      <c r="R2" s="3"/>
      <c r="S2" s="3"/>
      <c r="T2" s="3"/>
      <c r="U2" s="3"/>
      <c r="V2" s="3"/>
      <c r="W2" s="3"/>
      <c r="X2" s="3"/>
      <c r="Y2" s="3"/>
      <c r="Z2" s="3"/>
    </row>
    <row r="3" ht="23.25" customHeight="1">
      <c r="A3" s="1"/>
      <c r="B3" s="6" t="s">
        <v>2</v>
      </c>
      <c r="C3" s="3"/>
      <c r="D3" s="3"/>
      <c r="E3" s="3"/>
      <c r="F3" s="3"/>
      <c r="G3" s="3"/>
      <c r="H3" s="3"/>
      <c r="I3" s="3"/>
      <c r="J3" s="3"/>
      <c r="K3" s="3"/>
      <c r="L3" s="3"/>
      <c r="M3" s="3"/>
      <c r="N3" s="3"/>
      <c r="O3" s="3"/>
      <c r="P3" s="3"/>
      <c r="Q3" s="3"/>
      <c r="R3" s="3"/>
      <c r="S3" s="3"/>
      <c r="T3" s="3"/>
      <c r="U3" s="3"/>
      <c r="V3" s="3"/>
      <c r="W3" s="3"/>
      <c r="X3" s="3"/>
      <c r="Y3" s="3"/>
      <c r="Z3" s="3"/>
    </row>
    <row r="4" ht="16.5" customHeight="1">
      <c r="A4" s="1"/>
      <c r="B4" s="7"/>
      <c r="C4" s="3"/>
      <c r="D4" s="3"/>
      <c r="E4" s="3"/>
      <c r="F4" s="3"/>
      <c r="G4" s="3"/>
      <c r="H4" s="3"/>
      <c r="I4" s="3"/>
      <c r="J4" s="3"/>
      <c r="K4" s="3"/>
      <c r="L4" s="3"/>
      <c r="M4" s="3"/>
      <c r="N4" s="3"/>
      <c r="O4" s="3"/>
      <c r="P4" s="3"/>
      <c r="Q4" s="3"/>
      <c r="R4" s="3"/>
      <c r="S4" s="3"/>
      <c r="T4" s="3"/>
      <c r="U4" s="3"/>
      <c r="V4" s="3"/>
      <c r="W4" s="3"/>
      <c r="X4" s="3"/>
      <c r="Y4" s="3"/>
      <c r="Z4" s="3"/>
    </row>
    <row r="5" ht="28.5" customHeight="1">
      <c r="B5" s="8" t="s">
        <v>3</v>
      </c>
      <c r="C5" s="8"/>
      <c r="D5" s="9"/>
      <c r="E5" s="9"/>
      <c r="F5" s="9"/>
      <c r="G5" s="9"/>
      <c r="H5" s="9"/>
      <c r="I5" s="9"/>
      <c r="J5" s="9"/>
      <c r="K5" s="9"/>
      <c r="L5" s="9"/>
      <c r="M5" s="9"/>
      <c r="N5" s="9"/>
      <c r="O5" s="10"/>
      <c r="P5" s="10"/>
      <c r="Q5" s="10"/>
      <c r="R5" s="10"/>
      <c r="S5" s="10"/>
      <c r="T5" s="10"/>
      <c r="U5" s="10"/>
      <c r="V5" s="10"/>
      <c r="W5" s="10"/>
      <c r="X5" s="10"/>
      <c r="Y5" s="10"/>
      <c r="Z5" s="10"/>
      <c r="AA5" s="11"/>
      <c r="AB5" s="11"/>
      <c r="AC5" s="11"/>
      <c r="AD5" s="11"/>
      <c r="AE5" s="11"/>
      <c r="AF5" s="11"/>
      <c r="AG5" s="11"/>
      <c r="AH5" s="11"/>
    </row>
    <row r="6" ht="12.75" customHeight="1"/>
    <row r="7" ht="12.75" customHeight="1">
      <c r="B7" s="12" t="s">
        <v>4</v>
      </c>
    </row>
    <row r="8" ht="12.75" customHeight="1"/>
    <row r="9" ht="216.0" customHeight="1">
      <c r="B9" s="13" t="s">
        <v>5</v>
      </c>
      <c r="C9" s="14"/>
      <c r="D9" s="14"/>
      <c r="E9" s="14"/>
      <c r="F9" s="14"/>
      <c r="G9" s="14"/>
      <c r="H9" s="14"/>
      <c r="I9" s="14"/>
      <c r="J9" s="14"/>
      <c r="K9" s="14"/>
      <c r="L9" s="14"/>
      <c r="M9" s="14"/>
      <c r="N9" s="15"/>
    </row>
    <row r="10" ht="13.5" customHeight="1"/>
    <row r="11" ht="165.75" customHeight="1">
      <c r="B11" s="13" t="s">
        <v>6</v>
      </c>
      <c r="C11" s="14"/>
      <c r="D11" s="14"/>
      <c r="E11" s="14"/>
      <c r="F11" s="14"/>
      <c r="G11" s="14"/>
      <c r="H11" s="14"/>
      <c r="I11" s="14"/>
      <c r="J11" s="14"/>
      <c r="K11" s="14"/>
      <c r="L11" s="14"/>
      <c r="M11" s="14"/>
      <c r="N11" s="15"/>
    </row>
    <row r="12" ht="13.5" customHeight="1"/>
    <row r="13" ht="199.5" customHeight="1">
      <c r="B13" s="13" t="s">
        <v>7</v>
      </c>
      <c r="C13" s="14"/>
      <c r="D13" s="14"/>
      <c r="E13" s="14"/>
      <c r="F13" s="14"/>
      <c r="G13" s="14"/>
      <c r="H13" s="14"/>
      <c r="I13" s="14"/>
      <c r="J13" s="14"/>
      <c r="K13" s="14"/>
      <c r="L13" s="14"/>
      <c r="M13" s="14"/>
      <c r="N13" s="15"/>
    </row>
    <row r="14" ht="12.75" customHeight="1"/>
    <row r="15" ht="409.5" customHeight="1">
      <c r="B15" s="16" t="s">
        <v>8</v>
      </c>
      <c r="C15" s="14"/>
      <c r="D15" s="14"/>
      <c r="E15" s="14"/>
      <c r="F15" s="14"/>
      <c r="G15" s="14"/>
      <c r="H15" s="14"/>
      <c r="I15" s="14"/>
      <c r="J15" s="14"/>
      <c r="K15" s="14"/>
      <c r="L15" s="14"/>
      <c r="M15" s="14"/>
      <c r="N15" s="15"/>
    </row>
    <row r="16" ht="12.75" customHeight="1"/>
    <row r="17" ht="29.25" customHeight="1">
      <c r="B17" s="17" t="s">
        <v>9</v>
      </c>
      <c r="C17" s="14"/>
      <c r="D17" s="14"/>
      <c r="E17" s="14"/>
      <c r="F17" s="14"/>
      <c r="G17" s="14"/>
      <c r="H17" s="14"/>
      <c r="I17" s="14"/>
      <c r="J17" s="14"/>
      <c r="K17" s="14"/>
      <c r="L17" s="14"/>
      <c r="M17" s="14"/>
      <c r="N17" s="15"/>
    </row>
    <row r="18" ht="12.75" customHeight="1"/>
    <row r="19" ht="12.75" customHeight="1">
      <c r="B19" s="18" t="s">
        <v>10</v>
      </c>
      <c r="C19" s="19"/>
      <c r="D19" s="19"/>
      <c r="E19" s="19"/>
      <c r="F19" s="19"/>
      <c r="G19" s="19"/>
      <c r="H19" s="19"/>
      <c r="I19" s="19"/>
      <c r="J19" s="19"/>
      <c r="K19" s="19"/>
      <c r="L19" s="19"/>
      <c r="M19" s="19"/>
      <c r="N19" s="19"/>
    </row>
    <row r="20" ht="12.75" customHeight="1">
      <c r="B20" s="20" t="s">
        <v>11</v>
      </c>
      <c r="C20" s="21"/>
      <c r="D20" s="21"/>
      <c r="E20" s="21"/>
      <c r="F20" s="21"/>
      <c r="G20" s="21"/>
      <c r="H20" s="21"/>
      <c r="I20" s="21"/>
      <c r="J20" s="21"/>
      <c r="K20" s="21"/>
      <c r="L20" s="21"/>
      <c r="M20" s="21"/>
      <c r="N20" s="21"/>
    </row>
    <row r="21" ht="20.25" customHeight="1">
      <c r="B21" s="18" t="s">
        <v>12</v>
      </c>
    </row>
    <row r="22" ht="12.75" customHeight="1">
      <c r="B22" s="22"/>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B9:N9"/>
    <mergeCell ref="B11:N11"/>
    <mergeCell ref="B13:N13"/>
    <mergeCell ref="B15:N15"/>
    <mergeCell ref="B17:N17"/>
  </mergeCells>
  <hyperlinks>
    <hyperlink r:id="rId1" ref="B20"/>
    <hyperlink r:id="rId2" ref="B21"/>
  </hyperlinks>
  <printOptions/>
  <pageMargins bottom="1.025" footer="0.0" header="0.0" left="0.7875" right="0.7875" top="1.025"/>
  <pageSetup paperSize="9" orientation="portrait"/>
  <headerFooter>
    <oddHeader>&amp;C&amp;A</oddHeader>
    <oddFooter>&amp;CPage &amp;P</oddFooter>
  </headerFooter>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
    <col customWidth="1" min="2" max="2" width="79.88"/>
    <col customWidth="1" min="3" max="3" width="126.5"/>
    <col customWidth="1" min="4" max="4" width="8.13"/>
    <col customWidth="1" min="5" max="5" width="16.0"/>
    <col customWidth="1" min="6" max="11" width="9.13"/>
    <col customWidth="1" min="12" max="12" width="23.13"/>
    <col customWidth="1" min="13" max="13" width="4.0"/>
    <col customWidth="1" min="14" max="19" width="9.13"/>
    <col customWidth="1" min="20" max="20" width="20.0"/>
    <col customWidth="1" min="21" max="23" width="9.13"/>
    <col customWidth="1" min="24" max="24" width="8.63"/>
    <col customWidth="1" min="25" max="26" width="11.5"/>
  </cols>
  <sheetData>
    <row r="1" ht="12.75" customHeight="1">
      <c r="A1" s="1"/>
      <c r="B1" s="2"/>
      <c r="C1" s="23"/>
      <c r="D1" s="23"/>
      <c r="E1" s="23"/>
      <c r="F1" s="23"/>
      <c r="G1" s="23"/>
      <c r="H1" s="23"/>
      <c r="I1" s="23"/>
      <c r="J1" s="23"/>
      <c r="K1" s="23"/>
      <c r="L1" s="23"/>
      <c r="M1" s="23"/>
      <c r="N1" s="23"/>
      <c r="O1" s="23"/>
      <c r="P1" s="23"/>
      <c r="Q1" s="23"/>
      <c r="R1" s="23"/>
      <c r="S1" s="23"/>
      <c r="T1" s="23"/>
      <c r="U1" s="23"/>
      <c r="V1" s="23"/>
      <c r="W1" s="23"/>
      <c r="X1" s="23"/>
      <c r="Y1" s="23"/>
      <c r="Z1" s="23"/>
    </row>
    <row r="2" ht="25.5" customHeight="1">
      <c r="A2" s="1"/>
      <c r="B2" s="24" t="s">
        <v>0</v>
      </c>
      <c r="C2" s="23"/>
      <c r="D2" s="23"/>
      <c r="E2" s="23"/>
      <c r="F2" s="23"/>
      <c r="G2" s="23"/>
      <c r="H2" s="23"/>
      <c r="I2" s="23"/>
      <c r="J2" s="23"/>
      <c r="K2" s="23"/>
      <c r="L2" s="23"/>
      <c r="M2" s="23"/>
      <c r="N2" s="23"/>
      <c r="O2" s="23"/>
      <c r="P2" s="23"/>
      <c r="Q2" s="23"/>
      <c r="R2" s="23"/>
      <c r="S2" s="23"/>
      <c r="T2" s="23"/>
      <c r="U2" s="23"/>
      <c r="V2" s="23"/>
      <c r="W2" s="23"/>
      <c r="X2" s="23"/>
      <c r="Y2" s="23"/>
      <c r="Z2" s="23"/>
    </row>
    <row r="3" ht="23.25" customHeight="1">
      <c r="A3" s="1"/>
      <c r="B3" s="25" t="s">
        <v>2</v>
      </c>
      <c r="C3" s="23"/>
      <c r="D3" s="26" t="s">
        <v>13</v>
      </c>
      <c r="E3" s="27"/>
      <c r="F3" s="23"/>
      <c r="G3" s="23"/>
      <c r="H3" s="23"/>
      <c r="I3" s="23"/>
      <c r="J3" s="23"/>
      <c r="K3" s="23"/>
      <c r="L3" s="23"/>
      <c r="M3" s="23"/>
      <c r="N3" s="23"/>
      <c r="O3" s="23"/>
      <c r="P3" s="23"/>
      <c r="Q3" s="23"/>
      <c r="R3" s="23"/>
      <c r="S3" s="23"/>
      <c r="T3" s="23"/>
      <c r="U3" s="23"/>
      <c r="V3" s="23"/>
      <c r="W3" s="23"/>
      <c r="X3" s="23"/>
      <c r="Y3" s="23"/>
      <c r="Z3" s="23"/>
    </row>
    <row r="4" ht="16.5" customHeight="1">
      <c r="A4" s="1"/>
      <c r="B4" s="28"/>
      <c r="C4" s="23"/>
      <c r="D4" s="23"/>
      <c r="E4" s="23"/>
      <c r="F4" s="23"/>
      <c r="G4" s="23"/>
      <c r="H4" s="23"/>
      <c r="I4" s="23"/>
      <c r="J4" s="23"/>
      <c r="K4" s="23"/>
      <c r="L4" s="23"/>
      <c r="M4" s="23"/>
      <c r="N4" s="23"/>
      <c r="O4" s="23"/>
      <c r="P4" s="23"/>
      <c r="Q4" s="23"/>
      <c r="R4" s="23"/>
      <c r="S4" s="23"/>
      <c r="T4" s="23"/>
      <c r="U4" s="23"/>
      <c r="V4" s="23"/>
      <c r="W4" s="23"/>
      <c r="X4" s="23"/>
      <c r="Y4" s="23"/>
      <c r="Z4" s="23"/>
    </row>
    <row r="5" ht="28.5" customHeight="1">
      <c r="A5" s="29"/>
      <c r="B5" s="8" t="s">
        <v>14</v>
      </c>
      <c r="C5" s="8"/>
      <c r="D5" s="23"/>
      <c r="E5" s="23"/>
      <c r="F5" s="23"/>
      <c r="G5" s="23"/>
      <c r="H5" s="23"/>
      <c r="I5" s="23"/>
      <c r="J5" s="23"/>
      <c r="K5" s="23"/>
      <c r="L5" s="23"/>
      <c r="M5" s="23"/>
      <c r="N5" s="23"/>
      <c r="O5" s="30"/>
      <c r="P5" s="30"/>
      <c r="Q5" s="30"/>
      <c r="R5" s="30"/>
      <c r="S5" s="30"/>
      <c r="T5" s="30"/>
      <c r="U5" s="30"/>
      <c r="V5" s="30"/>
      <c r="W5" s="30"/>
      <c r="X5" s="30"/>
      <c r="Y5" s="30"/>
      <c r="Z5" s="30"/>
    </row>
    <row r="6" ht="10.5" customHeight="1">
      <c r="A6" s="29"/>
      <c r="B6" s="29"/>
      <c r="C6" s="29"/>
      <c r="D6" s="23"/>
      <c r="E6" s="23"/>
      <c r="F6" s="23"/>
      <c r="G6" s="23"/>
      <c r="H6" s="23"/>
      <c r="I6" s="23"/>
      <c r="J6" s="23"/>
      <c r="K6" s="23"/>
      <c r="L6" s="23"/>
      <c r="M6" s="23"/>
      <c r="N6" s="23"/>
      <c r="O6" s="23"/>
      <c r="P6" s="23"/>
      <c r="Q6" s="23"/>
      <c r="R6" s="23"/>
      <c r="S6" s="23"/>
      <c r="T6" s="23"/>
      <c r="U6" s="23"/>
      <c r="V6" s="23"/>
      <c r="W6" s="23"/>
      <c r="X6" s="23"/>
      <c r="Y6" s="23"/>
      <c r="Z6" s="23"/>
    </row>
    <row r="7" ht="21.75" customHeight="1">
      <c r="A7" s="29"/>
      <c r="B7" s="31" t="s">
        <v>15</v>
      </c>
      <c r="C7" s="32" t="s">
        <v>16</v>
      </c>
      <c r="D7" s="23"/>
      <c r="E7" s="23"/>
      <c r="F7" s="23"/>
      <c r="G7" s="23"/>
      <c r="H7" s="23"/>
      <c r="I7" s="23"/>
      <c r="J7" s="23"/>
      <c r="K7" s="23"/>
      <c r="L7" s="23"/>
      <c r="M7" s="23"/>
      <c r="N7" s="23"/>
      <c r="O7" s="23"/>
      <c r="P7" s="23"/>
      <c r="Q7" s="23"/>
      <c r="R7" s="23"/>
      <c r="S7" s="23"/>
      <c r="T7" s="23"/>
      <c r="U7" s="23"/>
      <c r="V7" s="23"/>
      <c r="W7" s="23"/>
      <c r="X7" s="23"/>
      <c r="Y7" s="23"/>
      <c r="Z7" s="23"/>
    </row>
    <row r="8" ht="10.5" customHeight="1">
      <c r="A8" s="29"/>
      <c r="B8" s="29"/>
      <c r="C8" s="33"/>
      <c r="D8" s="23"/>
      <c r="E8" s="23"/>
      <c r="F8" s="23"/>
      <c r="G8" s="23"/>
      <c r="H8" s="23"/>
      <c r="I8" s="23"/>
      <c r="J8" s="23"/>
      <c r="K8" s="23"/>
      <c r="L8" s="23"/>
      <c r="M8" s="23"/>
      <c r="N8" s="23"/>
      <c r="O8" s="23"/>
      <c r="P8" s="23"/>
      <c r="Q8" s="23"/>
      <c r="R8" s="23"/>
      <c r="S8" s="23"/>
      <c r="T8" s="23"/>
      <c r="U8" s="23"/>
      <c r="V8" s="23"/>
      <c r="W8" s="23"/>
      <c r="X8" s="23"/>
      <c r="Y8" s="23"/>
      <c r="Z8" s="23"/>
    </row>
    <row r="9" ht="21.75" customHeight="1">
      <c r="A9" s="29"/>
      <c r="B9" s="31" t="s">
        <v>17</v>
      </c>
      <c r="C9" s="34" t="s">
        <v>18</v>
      </c>
      <c r="D9" s="23"/>
      <c r="E9" s="23"/>
      <c r="F9" s="23"/>
      <c r="G9" s="23"/>
      <c r="H9" s="23"/>
      <c r="I9" s="23"/>
      <c r="J9" s="23"/>
      <c r="K9" s="23"/>
      <c r="L9" s="23"/>
      <c r="M9" s="23"/>
      <c r="N9" s="23"/>
      <c r="O9" s="23"/>
      <c r="P9" s="23"/>
      <c r="Q9" s="23"/>
      <c r="R9" s="23"/>
      <c r="S9" s="23"/>
      <c r="T9" s="23"/>
      <c r="U9" s="23"/>
      <c r="V9" s="23"/>
      <c r="W9" s="23"/>
      <c r="X9" s="23"/>
      <c r="Y9" s="23"/>
      <c r="Z9" s="23"/>
    </row>
    <row r="10" ht="14.25" customHeight="1">
      <c r="A10" s="29"/>
      <c r="B10" s="31"/>
      <c r="C10" s="33"/>
      <c r="D10" s="23"/>
      <c r="E10" s="23"/>
      <c r="F10" s="23"/>
      <c r="G10" s="23"/>
      <c r="H10" s="23"/>
      <c r="I10" s="23"/>
      <c r="J10" s="23"/>
      <c r="K10" s="23"/>
      <c r="L10" s="23"/>
      <c r="M10" s="23"/>
      <c r="N10" s="23"/>
      <c r="O10" s="23"/>
      <c r="P10" s="23"/>
      <c r="Q10" s="23"/>
      <c r="R10" s="23"/>
      <c r="S10" s="23"/>
      <c r="T10" s="23"/>
      <c r="U10" s="23"/>
      <c r="V10" s="23"/>
      <c r="W10" s="23"/>
      <c r="X10" s="23"/>
      <c r="Y10" s="23"/>
      <c r="Z10" s="23"/>
    </row>
    <row r="11" ht="13.5" customHeight="1">
      <c r="A11" s="35"/>
      <c r="B11" s="36"/>
      <c r="C11" s="36"/>
      <c r="D11" s="23"/>
      <c r="E11" s="23"/>
      <c r="F11" s="23"/>
      <c r="G11" s="23"/>
      <c r="H11" s="23"/>
      <c r="I11" s="23"/>
      <c r="J11" s="23"/>
      <c r="K11" s="23"/>
      <c r="L11" s="23"/>
      <c r="M11" s="23"/>
      <c r="N11" s="23"/>
      <c r="O11" s="23"/>
      <c r="P11" s="23"/>
      <c r="Q11" s="23"/>
      <c r="R11" s="23"/>
      <c r="S11" s="23"/>
      <c r="T11" s="23"/>
      <c r="U11" s="23"/>
      <c r="V11" s="23"/>
      <c r="W11" s="23"/>
      <c r="X11" s="23"/>
      <c r="Y11" s="23"/>
      <c r="Z11" s="23"/>
    </row>
    <row r="12" ht="10.5" customHeight="1">
      <c r="A12" s="29"/>
      <c r="B12" s="29"/>
      <c r="C12" s="33"/>
      <c r="D12" s="23"/>
      <c r="E12" s="23"/>
      <c r="F12" s="23"/>
      <c r="G12" s="23"/>
      <c r="H12" s="23"/>
      <c r="I12" s="23"/>
      <c r="J12" s="23"/>
      <c r="K12" s="23"/>
      <c r="L12" s="23"/>
      <c r="M12" s="23"/>
      <c r="N12" s="23"/>
      <c r="O12" s="23"/>
      <c r="P12" s="23"/>
      <c r="Q12" s="23"/>
      <c r="R12" s="23"/>
      <c r="S12" s="23"/>
      <c r="T12" s="23"/>
      <c r="U12" s="23"/>
      <c r="V12" s="23"/>
      <c r="W12" s="23"/>
      <c r="X12" s="23"/>
      <c r="Y12" s="23"/>
      <c r="Z12" s="23"/>
    </row>
    <row r="13" ht="21.75" customHeight="1">
      <c r="A13" s="29"/>
      <c r="B13" s="31" t="s">
        <v>19</v>
      </c>
      <c r="C13" s="37" t="s">
        <v>20</v>
      </c>
      <c r="D13" s="23"/>
      <c r="E13" s="23"/>
      <c r="F13" s="23"/>
      <c r="G13" s="23"/>
      <c r="H13" s="23"/>
      <c r="I13" s="23"/>
      <c r="J13" s="23"/>
      <c r="K13" s="23"/>
      <c r="L13" s="23"/>
      <c r="M13" s="23"/>
      <c r="N13" s="23"/>
      <c r="O13" s="23"/>
      <c r="P13" s="23"/>
      <c r="Q13" s="23"/>
      <c r="R13" s="23"/>
      <c r="S13" s="23"/>
      <c r="T13" s="23"/>
      <c r="U13" s="23"/>
      <c r="V13" s="23"/>
      <c r="W13" s="23"/>
      <c r="X13" s="23"/>
      <c r="Y13" s="23"/>
      <c r="Z13" s="23"/>
    </row>
    <row r="14" ht="10.5" customHeight="1">
      <c r="A14" s="29"/>
      <c r="B14" s="29"/>
      <c r="C14" s="33"/>
      <c r="D14" s="23"/>
      <c r="E14" s="23"/>
      <c r="F14" s="23"/>
      <c r="G14" s="23"/>
      <c r="H14" s="23"/>
      <c r="I14" s="23"/>
      <c r="J14" s="23"/>
      <c r="K14" s="23"/>
      <c r="L14" s="23"/>
      <c r="M14" s="23"/>
      <c r="N14" s="23"/>
      <c r="O14" s="23"/>
      <c r="P14" s="23"/>
      <c r="Q14" s="23"/>
      <c r="R14" s="23"/>
      <c r="S14" s="23"/>
      <c r="T14" s="23"/>
      <c r="U14" s="23"/>
      <c r="V14" s="23"/>
      <c r="W14" s="23"/>
      <c r="X14" s="23"/>
      <c r="Y14" s="23"/>
      <c r="Z14" s="23"/>
    </row>
    <row r="15" ht="21.75" customHeight="1">
      <c r="A15" s="29"/>
      <c r="B15" s="31" t="s">
        <v>21</v>
      </c>
      <c r="C15" s="38" t="s">
        <v>22</v>
      </c>
      <c r="D15" s="39"/>
      <c r="E15" s="23"/>
      <c r="F15" s="23"/>
      <c r="G15" s="23"/>
      <c r="H15" s="40"/>
      <c r="I15" s="23"/>
      <c r="J15" s="23"/>
      <c r="K15" s="23"/>
      <c r="L15" s="23"/>
      <c r="M15" s="23"/>
      <c r="N15" s="23"/>
      <c r="O15" s="23"/>
      <c r="P15" s="23"/>
      <c r="Q15" s="23"/>
      <c r="R15" s="23"/>
      <c r="S15" s="23"/>
      <c r="T15" s="23"/>
      <c r="U15" s="23"/>
      <c r="V15" s="23"/>
      <c r="W15" s="23"/>
      <c r="X15" s="23"/>
      <c r="Y15" s="23"/>
      <c r="Z15" s="23"/>
    </row>
    <row r="16" ht="12.75" customHeight="1">
      <c r="A16" s="29"/>
      <c r="B16" s="29"/>
      <c r="C16" s="31"/>
      <c r="D16" s="41"/>
      <c r="E16" s="23"/>
      <c r="F16" s="23"/>
      <c r="G16" s="23"/>
      <c r="H16" s="23"/>
      <c r="I16" s="23"/>
      <c r="J16" s="23"/>
      <c r="K16" s="23"/>
      <c r="L16" s="23"/>
      <c r="M16" s="23"/>
      <c r="N16" s="23"/>
      <c r="O16" s="23"/>
      <c r="P16" s="23"/>
      <c r="Q16" s="23"/>
      <c r="R16" s="23"/>
      <c r="S16" s="23"/>
      <c r="T16" s="23"/>
      <c r="U16" s="23"/>
      <c r="V16" s="23"/>
      <c r="W16" s="23"/>
      <c r="X16" s="23"/>
      <c r="Y16" s="23"/>
      <c r="Z16" s="23"/>
    </row>
    <row r="17" ht="21.75" customHeight="1">
      <c r="A17" s="29"/>
      <c r="B17" s="31" t="s">
        <v>23</v>
      </c>
      <c r="C17" s="42" t="s">
        <v>24</v>
      </c>
      <c r="D17" s="43"/>
      <c r="E17" s="43"/>
      <c r="F17" s="43"/>
      <c r="G17" s="43"/>
      <c r="H17" s="43"/>
      <c r="I17" s="43"/>
      <c r="J17" s="43"/>
      <c r="K17" s="43"/>
      <c r="L17" s="43"/>
      <c r="M17" s="43"/>
      <c r="N17" s="23"/>
      <c r="O17" s="23"/>
      <c r="P17" s="23"/>
      <c r="Q17" s="23"/>
      <c r="R17" s="23"/>
      <c r="S17" s="23"/>
      <c r="T17" s="29"/>
      <c r="U17" s="29"/>
      <c r="V17" s="23"/>
      <c r="W17" s="23"/>
      <c r="X17" s="23"/>
      <c r="Y17" s="23"/>
      <c r="Z17" s="23"/>
    </row>
    <row r="18" ht="12.75" customHeight="1">
      <c r="A18" s="29"/>
      <c r="B18" s="31"/>
      <c r="C18" s="31"/>
      <c r="D18" s="41"/>
      <c r="E18" s="23"/>
      <c r="F18" s="23"/>
      <c r="G18" s="23"/>
      <c r="H18" s="23"/>
      <c r="I18" s="23"/>
      <c r="J18" s="23"/>
      <c r="K18" s="23"/>
      <c r="L18" s="23"/>
      <c r="M18" s="23"/>
      <c r="N18" s="23"/>
      <c r="O18" s="23"/>
      <c r="P18" s="23"/>
      <c r="Q18" s="23"/>
      <c r="R18" s="23"/>
      <c r="S18" s="23"/>
      <c r="T18" s="23"/>
      <c r="U18" s="23"/>
      <c r="V18" s="23"/>
      <c r="W18" s="23"/>
      <c r="X18" s="23"/>
      <c r="Y18" s="23"/>
      <c r="Z18" s="23"/>
    </row>
    <row r="19" ht="21.75" customHeight="1">
      <c r="A19" s="29"/>
      <c r="B19" s="31" t="s">
        <v>25</v>
      </c>
      <c r="C19" s="37" t="s">
        <v>26</v>
      </c>
      <c r="D19" s="43"/>
      <c r="E19" s="43"/>
      <c r="F19" s="43"/>
      <c r="G19" s="43"/>
      <c r="H19" s="43"/>
      <c r="I19" s="43"/>
      <c r="J19" s="43"/>
      <c r="K19" s="43"/>
      <c r="L19" s="43"/>
      <c r="M19" s="43"/>
      <c r="N19" s="23"/>
      <c r="O19" s="23"/>
      <c r="P19" s="23"/>
      <c r="Q19" s="23"/>
      <c r="R19" s="23"/>
      <c r="S19" s="23"/>
      <c r="T19" s="29"/>
      <c r="U19" s="29"/>
      <c r="V19" s="23"/>
      <c r="W19" s="23"/>
      <c r="X19" s="23"/>
      <c r="Y19" s="23"/>
      <c r="Z19" s="23"/>
    </row>
    <row r="20" ht="10.5" customHeight="1">
      <c r="A20" s="29"/>
      <c r="B20" s="29"/>
      <c r="C20" s="33"/>
      <c r="D20" s="23"/>
      <c r="E20" s="23"/>
      <c r="F20" s="23"/>
      <c r="G20" s="23"/>
      <c r="H20" s="23"/>
      <c r="I20" s="23"/>
      <c r="J20" s="23"/>
      <c r="K20" s="23"/>
      <c r="L20" s="23"/>
      <c r="M20" s="23"/>
      <c r="N20" s="23"/>
      <c r="O20" s="23"/>
      <c r="P20" s="23"/>
      <c r="Q20" s="23"/>
      <c r="R20" s="23"/>
      <c r="S20" s="23"/>
      <c r="T20" s="23"/>
      <c r="U20" s="23"/>
      <c r="V20" s="23"/>
      <c r="W20" s="23"/>
      <c r="X20" s="23"/>
      <c r="Y20" s="23"/>
      <c r="Z20" s="23"/>
    </row>
    <row r="21" ht="22.5" customHeight="1">
      <c r="A21" s="29"/>
      <c r="B21" s="31" t="s">
        <v>27</v>
      </c>
      <c r="C21" s="44">
        <v>45776.0</v>
      </c>
      <c r="D21" s="43"/>
      <c r="E21" s="43"/>
      <c r="F21" s="43"/>
      <c r="G21" s="43"/>
      <c r="H21" s="43"/>
      <c r="I21" s="43"/>
      <c r="J21" s="43"/>
      <c r="K21" s="43"/>
      <c r="L21" s="43"/>
      <c r="M21" s="43"/>
      <c r="N21" s="29"/>
      <c r="O21" s="29"/>
      <c r="P21" s="29"/>
      <c r="Q21" s="29"/>
      <c r="R21" s="29"/>
      <c r="S21" s="29"/>
      <c r="T21" s="29"/>
      <c r="U21" s="29"/>
      <c r="V21" s="29"/>
      <c r="W21" s="29"/>
      <c r="X21" s="29"/>
      <c r="Y21" s="29"/>
      <c r="Z21" s="29"/>
    </row>
    <row r="22" ht="11.25" customHeight="1">
      <c r="A22" s="29"/>
      <c r="B22" s="31"/>
      <c r="C22" s="31"/>
      <c r="D22" s="29"/>
      <c r="E22" s="29"/>
      <c r="F22" s="29"/>
      <c r="G22" s="29"/>
      <c r="H22" s="29"/>
      <c r="I22" s="29"/>
      <c r="J22" s="29"/>
      <c r="K22" s="29"/>
      <c r="L22" s="29"/>
      <c r="M22" s="29"/>
      <c r="N22" s="29"/>
      <c r="O22" s="29"/>
      <c r="P22" s="29"/>
      <c r="Q22" s="29"/>
      <c r="R22" s="29"/>
      <c r="S22" s="29"/>
      <c r="T22" s="29"/>
      <c r="U22" s="29"/>
      <c r="V22" s="29"/>
      <c r="W22" s="29"/>
      <c r="X22" s="29"/>
      <c r="Y22" s="29"/>
      <c r="Z22" s="29"/>
    </row>
    <row r="23" ht="14.25" customHeight="1">
      <c r="A23" s="29"/>
      <c r="B23" s="36"/>
      <c r="C23" s="36"/>
      <c r="D23" s="23"/>
      <c r="E23" s="23"/>
      <c r="F23" s="23"/>
      <c r="G23" s="23"/>
      <c r="H23" s="23"/>
      <c r="I23" s="23"/>
      <c r="J23" s="23"/>
      <c r="K23" s="23"/>
      <c r="L23" s="23"/>
      <c r="M23" s="23"/>
      <c r="N23" s="23"/>
      <c r="O23" s="29"/>
      <c r="P23" s="29"/>
      <c r="Q23" s="29"/>
      <c r="R23" s="29"/>
      <c r="S23" s="29"/>
      <c r="T23" s="29"/>
      <c r="U23" s="29"/>
      <c r="V23" s="29"/>
      <c r="W23" s="29"/>
      <c r="X23" s="29"/>
      <c r="Y23" s="29"/>
      <c r="Z23" s="29"/>
    </row>
    <row r="24" ht="10.5" customHeight="1">
      <c r="A24" s="29"/>
      <c r="B24" s="29"/>
      <c r="C24" s="41"/>
      <c r="D24" s="23"/>
      <c r="E24" s="23"/>
      <c r="F24" s="23"/>
      <c r="G24" s="23"/>
      <c r="H24" s="23"/>
      <c r="I24" s="23"/>
      <c r="J24" s="23"/>
      <c r="K24" s="23"/>
      <c r="L24" s="23"/>
      <c r="M24" s="23"/>
      <c r="N24" s="23"/>
      <c r="O24" s="23"/>
      <c r="P24" s="29"/>
      <c r="Q24" s="23"/>
      <c r="R24" s="23"/>
      <c r="S24" s="23"/>
      <c r="T24" s="29"/>
      <c r="U24" s="23"/>
      <c r="V24" s="23"/>
      <c r="W24" s="23"/>
      <c r="X24" s="23"/>
      <c r="Y24" s="23"/>
      <c r="Z24" s="23"/>
    </row>
    <row r="25" ht="21.75" customHeight="1">
      <c r="A25" s="29"/>
      <c r="B25" s="31" t="s">
        <v>28</v>
      </c>
      <c r="C25" s="45" t="s">
        <v>29</v>
      </c>
      <c r="D25" s="39"/>
      <c r="E25" s="23"/>
      <c r="F25" s="23"/>
      <c r="G25" s="23"/>
      <c r="H25" s="23"/>
      <c r="I25" s="23"/>
      <c r="J25" s="23"/>
      <c r="K25" s="23"/>
      <c r="L25" s="23"/>
      <c r="M25" s="23"/>
      <c r="N25" s="23"/>
      <c r="O25" s="23"/>
      <c r="P25" s="29"/>
      <c r="Q25" s="23"/>
      <c r="R25" s="23"/>
      <c r="S25" s="23"/>
      <c r="T25" s="29"/>
      <c r="U25" s="23"/>
      <c r="V25" s="23"/>
      <c r="W25" s="23"/>
      <c r="X25" s="23"/>
      <c r="Y25" s="23"/>
      <c r="Z25" s="23"/>
    </row>
    <row r="26" ht="10.5" customHeight="1">
      <c r="A26" s="29"/>
      <c r="B26" s="29"/>
      <c r="C26" s="41"/>
      <c r="D26" s="23"/>
      <c r="E26" s="23"/>
      <c r="F26" s="23"/>
      <c r="G26" s="23"/>
      <c r="H26" s="23"/>
      <c r="I26" s="23"/>
      <c r="J26" s="23"/>
      <c r="K26" s="23"/>
      <c r="L26" s="23"/>
      <c r="M26" s="23"/>
      <c r="N26" s="23"/>
      <c r="O26" s="23"/>
      <c r="P26" s="29"/>
      <c r="Q26" s="23"/>
      <c r="R26" s="23"/>
      <c r="S26" s="23"/>
      <c r="T26" s="29"/>
      <c r="U26" s="23"/>
      <c r="V26" s="23"/>
      <c r="W26" s="23"/>
      <c r="X26" s="23"/>
      <c r="Y26" s="23"/>
      <c r="Z26" s="23"/>
    </row>
    <row r="27" ht="21.75" customHeight="1">
      <c r="A27" s="29"/>
      <c r="B27" s="31" t="s">
        <v>30</v>
      </c>
      <c r="C27" s="37" t="s">
        <v>31</v>
      </c>
      <c r="D27" s="23"/>
      <c r="E27" s="23"/>
      <c r="F27" s="23"/>
      <c r="G27" s="23"/>
      <c r="H27" s="23"/>
      <c r="I27" s="23"/>
      <c r="J27" s="23"/>
      <c r="K27" s="23"/>
      <c r="L27" s="23"/>
      <c r="M27" s="23"/>
      <c r="N27" s="23"/>
      <c r="O27" s="23"/>
      <c r="P27" s="29"/>
      <c r="Q27" s="23"/>
      <c r="R27" s="23"/>
      <c r="S27" s="23"/>
      <c r="T27" s="29"/>
      <c r="U27" s="23"/>
      <c r="V27" s="23"/>
      <c r="W27" s="23"/>
      <c r="X27" s="23"/>
      <c r="Y27" s="23"/>
      <c r="Z27" s="23"/>
    </row>
    <row r="28" ht="10.5" customHeight="1">
      <c r="A28" s="29"/>
      <c r="B28" s="29"/>
      <c r="C28" s="41"/>
      <c r="D28" s="23"/>
      <c r="E28" s="23"/>
      <c r="F28" s="23"/>
      <c r="G28" s="23"/>
      <c r="H28" s="23"/>
      <c r="I28" s="23"/>
      <c r="J28" s="23"/>
      <c r="K28" s="23"/>
      <c r="L28" s="23"/>
      <c r="M28" s="23"/>
      <c r="N28" s="23"/>
      <c r="O28" s="23"/>
      <c r="P28" s="29"/>
      <c r="Q28" s="23"/>
      <c r="R28" s="23"/>
      <c r="S28" s="23"/>
      <c r="T28" s="29"/>
      <c r="U28" s="23"/>
      <c r="V28" s="23"/>
      <c r="W28" s="23"/>
      <c r="X28" s="23"/>
      <c r="Y28" s="23"/>
      <c r="Z28" s="23"/>
    </row>
    <row r="29" ht="13.5" customHeight="1">
      <c r="A29" s="29"/>
      <c r="B29" s="36"/>
      <c r="C29" s="36"/>
      <c r="D29" s="23"/>
      <c r="E29" s="23"/>
      <c r="F29" s="23"/>
      <c r="G29" s="23"/>
      <c r="H29" s="23"/>
      <c r="I29" s="23"/>
      <c r="J29" s="23"/>
      <c r="K29" s="23"/>
      <c r="L29" s="23"/>
      <c r="M29" s="23"/>
      <c r="N29" s="23"/>
      <c r="O29" s="23"/>
      <c r="P29" s="29"/>
      <c r="Q29" s="23"/>
      <c r="R29" s="23"/>
      <c r="S29" s="23"/>
      <c r="T29" s="29"/>
      <c r="U29" s="23"/>
      <c r="V29" s="23"/>
      <c r="W29" s="23"/>
      <c r="X29" s="23"/>
      <c r="Y29" s="23"/>
      <c r="Z29" s="23"/>
    </row>
    <row r="30" ht="12.75" customHeight="1">
      <c r="A30" s="29"/>
      <c r="B30" s="31"/>
      <c r="C30" s="39"/>
      <c r="D30" s="39"/>
      <c r="E30" s="23"/>
      <c r="F30" s="23"/>
      <c r="G30" s="46"/>
      <c r="H30" s="23"/>
      <c r="I30" s="23"/>
      <c r="J30" s="23"/>
      <c r="K30" s="23"/>
      <c r="L30" s="23"/>
      <c r="M30" s="23"/>
      <c r="N30" s="23"/>
      <c r="O30" s="23"/>
      <c r="P30" s="23"/>
      <c r="Q30" s="23"/>
      <c r="R30" s="23"/>
      <c r="S30" s="23"/>
      <c r="T30" s="29"/>
      <c r="U30" s="23"/>
      <c r="V30" s="23"/>
      <c r="W30" s="23"/>
      <c r="X30" s="23"/>
      <c r="Y30" s="23"/>
      <c r="Z30" s="23"/>
    </row>
    <row r="31" ht="21.75" customHeight="1">
      <c r="A31" s="29"/>
      <c r="B31" s="47" t="s">
        <v>32</v>
      </c>
      <c r="C31" s="37" t="s">
        <v>33</v>
      </c>
      <c r="D31" s="39"/>
      <c r="E31" s="23"/>
      <c r="F31" s="23"/>
      <c r="G31" s="23"/>
      <c r="H31" s="23"/>
      <c r="I31" s="23"/>
      <c r="J31" s="23"/>
      <c r="K31" s="23"/>
      <c r="L31" s="23"/>
      <c r="M31" s="23"/>
      <c r="N31" s="23"/>
      <c r="O31" s="23"/>
      <c r="P31" s="23"/>
      <c r="Q31" s="23"/>
      <c r="R31" s="23"/>
      <c r="S31" s="23"/>
      <c r="T31" s="29"/>
      <c r="U31" s="23"/>
      <c r="V31" s="23"/>
      <c r="W31" s="23"/>
      <c r="X31" s="23"/>
      <c r="Y31" s="23"/>
      <c r="Z31" s="23"/>
    </row>
    <row r="32" ht="10.5" customHeight="1">
      <c r="A32" s="29"/>
      <c r="B32" s="23"/>
      <c r="C32" s="39"/>
      <c r="D32" s="23"/>
      <c r="E32" s="23"/>
      <c r="F32" s="23"/>
      <c r="G32" s="23"/>
      <c r="H32" s="23"/>
      <c r="I32" s="23"/>
      <c r="J32" s="23"/>
      <c r="K32" s="23"/>
      <c r="L32" s="23"/>
      <c r="M32" s="23"/>
      <c r="N32" s="23"/>
      <c r="O32" s="23"/>
      <c r="P32" s="23"/>
      <c r="Q32" s="23"/>
      <c r="R32" s="23"/>
      <c r="S32" s="23"/>
      <c r="T32" s="29"/>
      <c r="U32" s="23"/>
      <c r="V32" s="23"/>
      <c r="W32" s="23"/>
      <c r="X32" s="23"/>
      <c r="Y32" s="23"/>
      <c r="Z32" s="23"/>
    </row>
    <row r="33" ht="21.75" customHeight="1">
      <c r="A33" s="29"/>
      <c r="B33" s="31" t="s">
        <v>34</v>
      </c>
      <c r="C33" s="37"/>
      <c r="D33" s="39"/>
      <c r="E33" s="23"/>
      <c r="F33" s="23"/>
      <c r="G33" s="23"/>
      <c r="H33" s="23"/>
      <c r="I33" s="23"/>
      <c r="J33" s="23"/>
      <c r="K33" s="23"/>
      <c r="L33" s="23"/>
      <c r="M33" s="23"/>
      <c r="N33" s="23"/>
      <c r="O33" s="23"/>
      <c r="P33" s="23"/>
      <c r="Q33" s="23"/>
      <c r="R33" s="23"/>
      <c r="S33" s="23"/>
      <c r="T33" s="29"/>
      <c r="U33" s="23"/>
      <c r="V33" s="23"/>
      <c r="W33" s="23"/>
      <c r="X33" s="23"/>
      <c r="Y33" s="23"/>
      <c r="Z33" s="23"/>
    </row>
    <row r="34" ht="10.5" customHeight="1">
      <c r="A34" s="29"/>
      <c r="B34" s="23"/>
      <c r="C34" s="39"/>
      <c r="D34" s="23"/>
      <c r="E34" s="23"/>
      <c r="F34" s="23"/>
      <c r="G34" s="23"/>
      <c r="H34" s="23"/>
      <c r="I34" s="23"/>
      <c r="J34" s="23"/>
      <c r="K34" s="23"/>
      <c r="L34" s="23"/>
      <c r="M34" s="23"/>
      <c r="N34" s="23"/>
      <c r="O34" s="23"/>
      <c r="P34" s="23"/>
      <c r="Q34" s="23"/>
      <c r="R34" s="23"/>
      <c r="S34" s="23"/>
      <c r="T34" s="29"/>
      <c r="U34" s="23"/>
      <c r="V34" s="23"/>
      <c r="W34" s="23"/>
      <c r="X34" s="23"/>
      <c r="Y34" s="23"/>
      <c r="Z34" s="23"/>
    </row>
    <row r="35" ht="21.75" customHeight="1">
      <c r="A35" s="29"/>
      <c r="B35" s="31" t="s">
        <v>35</v>
      </c>
      <c r="C35" s="48"/>
      <c r="D35" s="39"/>
      <c r="E35" s="23"/>
      <c r="F35" s="23"/>
      <c r="G35" s="23"/>
      <c r="H35" s="23"/>
      <c r="I35" s="23"/>
      <c r="J35" s="23"/>
      <c r="K35" s="23"/>
      <c r="L35" s="23"/>
      <c r="M35" s="23"/>
      <c r="N35" s="23"/>
      <c r="O35" s="23"/>
      <c r="P35" s="23"/>
      <c r="Q35" s="23"/>
      <c r="R35" s="23"/>
      <c r="S35" s="23"/>
      <c r="T35" s="29"/>
      <c r="U35" s="23"/>
      <c r="V35" s="23"/>
      <c r="W35" s="23"/>
      <c r="X35" s="23"/>
      <c r="Y35" s="23"/>
      <c r="Z35" s="23"/>
    </row>
    <row r="36" ht="19.5" customHeight="1">
      <c r="A36" s="29"/>
      <c r="B36" s="29"/>
      <c r="C36" s="29"/>
      <c r="D36" s="23"/>
      <c r="E36" s="23"/>
      <c r="F36" s="23"/>
      <c r="G36" s="23"/>
      <c r="H36" s="23"/>
      <c r="I36" s="23"/>
      <c r="J36" s="23"/>
      <c r="K36" s="23"/>
      <c r="L36" s="23"/>
      <c r="M36" s="23"/>
      <c r="N36" s="23"/>
      <c r="O36" s="23"/>
      <c r="P36" s="23"/>
      <c r="Q36" s="23"/>
      <c r="R36" s="23"/>
      <c r="S36" s="23"/>
      <c r="T36" s="23"/>
      <c r="U36" s="23"/>
      <c r="V36" s="23"/>
      <c r="W36" s="23"/>
      <c r="X36" s="23"/>
      <c r="Y36" s="23"/>
      <c r="Z36" s="23"/>
    </row>
    <row r="37" ht="12.0" customHeight="1">
      <c r="A37" s="29"/>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2.0" customHeight="1">
      <c r="A38" s="29"/>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2.0" customHeight="1">
      <c r="A39" s="29"/>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2.0" customHeight="1">
      <c r="A40" s="29"/>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2.0" customHeight="1">
      <c r="A41" s="29"/>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2.0" customHeight="1">
      <c r="A42" s="29"/>
      <c r="B42" s="23"/>
      <c r="C42" s="29"/>
      <c r="D42" s="23"/>
      <c r="E42" s="23"/>
      <c r="F42" s="23"/>
      <c r="G42" s="23"/>
      <c r="H42" s="23"/>
      <c r="I42" s="23"/>
      <c r="J42" s="23"/>
      <c r="K42" s="23"/>
      <c r="L42" s="23"/>
      <c r="M42" s="23"/>
      <c r="N42" s="23"/>
      <c r="O42" s="23"/>
      <c r="P42" s="23"/>
      <c r="Q42" s="23"/>
      <c r="R42" s="23"/>
      <c r="S42" s="23"/>
      <c r="T42" s="23"/>
      <c r="U42" s="23"/>
      <c r="V42" s="23"/>
      <c r="W42" s="23"/>
      <c r="X42" s="23"/>
      <c r="Y42" s="23"/>
      <c r="Z42" s="23"/>
    </row>
    <row r="43" ht="12.0" customHeight="1">
      <c r="A43" s="29"/>
      <c r="B43" s="23"/>
      <c r="C43" s="29"/>
      <c r="D43" s="23"/>
      <c r="E43" s="23"/>
      <c r="F43" s="23"/>
      <c r="G43" s="23"/>
      <c r="H43" s="23"/>
      <c r="I43" s="23"/>
      <c r="J43" s="23"/>
      <c r="K43" s="23"/>
      <c r="L43" s="23"/>
      <c r="M43" s="23"/>
      <c r="N43" s="23"/>
      <c r="O43" s="23"/>
      <c r="P43" s="23"/>
      <c r="Q43" s="23"/>
      <c r="R43" s="23"/>
      <c r="S43" s="23"/>
      <c r="T43" s="23"/>
      <c r="U43" s="23"/>
      <c r="V43" s="23"/>
      <c r="W43" s="23"/>
      <c r="X43" s="23"/>
      <c r="Y43" s="23"/>
      <c r="Z43" s="23"/>
    </row>
    <row r="44" ht="12.0" customHeight="1">
      <c r="A44" s="29"/>
      <c r="B44" s="23"/>
      <c r="C44" s="29"/>
      <c r="D44" s="23"/>
      <c r="E44" s="23"/>
      <c r="F44" s="23"/>
      <c r="G44" s="23"/>
      <c r="H44" s="23"/>
      <c r="I44" s="23"/>
      <c r="J44" s="23"/>
      <c r="K44" s="23"/>
      <c r="L44" s="23"/>
      <c r="M44" s="23"/>
      <c r="N44" s="23"/>
      <c r="O44" s="23"/>
      <c r="P44" s="23"/>
      <c r="Q44" s="23"/>
      <c r="R44" s="23"/>
      <c r="S44" s="23"/>
      <c r="T44" s="23"/>
      <c r="U44" s="23"/>
      <c r="V44" s="23"/>
      <c r="W44" s="23"/>
      <c r="X44" s="23"/>
      <c r="Y44" s="23"/>
      <c r="Z44" s="23"/>
    </row>
    <row r="45" ht="12.0" customHeight="1">
      <c r="A45" s="29"/>
      <c r="B45" s="23"/>
      <c r="C45" s="29"/>
      <c r="D45" s="23"/>
      <c r="E45" s="23"/>
      <c r="F45" s="23"/>
      <c r="G45" s="23"/>
      <c r="H45" s="23"/>
      <c r="I45" s="23"/>
      <c r="J45" s="23"/>
      <c r="K45" s="23"/>
      <c r="L45" s="23"/>
      <c r="M45" s="23"/>
      <c r="N45" s="23"/>
      <c r="O45" s="23"/>
      <c r="P45" s="23"/>
      <c r="Q45" s="23"/>
      <c r="R45" s="23"/>
      <c r="S45" s="23"/>
      <c r="T45" s="23"/>
      <c r="U45" s="23"/>
      <c r="V45" s="23"/>
      <c r="W45" s="23"/>
      <c r="X45" s="23"/>
      <c r="Y45" s="23"/>
      <c r="Z45" s="23"/>
    </row>
    <row r="46" ht="12.0" customHeight="1">
      <c r="A46" s="29"/>
      <c r="B46" s="23"/>
      <c r="C46" s="29"/>
      <c r="D46" s="23"/>
      <c r="E46" s="23"/>
      <c r="F46" s="23"/>
      <c r="G46" s="23"/>
      <c r="H46" s="23"/>
      <c r="I46" s="23"/>
      <c r="J46" s="23"/>
      <c r="K46" s="23"/>
      <c r="L46" s="23"/>
      <c r="M46" s="23"/>
      <c r="N46" s="23"/>
      <c r="O46" s="23"/>
      <c r="P46" s="23"/>
      <c r="Q46" s="23"/>
      <c r="R46" s="23"/>
      <c r="S46" s="23"/>
      <c r="T46" s="23"/>
      <c r="U46" s="23"/>
      <c r="V46" s="23"/>
      <c r="W46" s="23"/>
      <c r="X46" s="23"/>
      <c r="Y46" s="23"/>
      <c r="Z46" s="23"/>
    </row>
    <row r="47" ht="12.0" customHeight="1">
      <c r="A47" s="29"/>
      <c r="B47" s="23"/>
      <c r="C47" s="29"/>
      <c r="D47" s="23"/>
      <c r="E47" s="23"/>
      <c r="F47" s="23"/>
      <c r="G47" s="23"/>
      <c r="H47" s="23"/>
      <c r="I47" s="23"/>
      <c r="J47" s="23"/>
      <c r="K47" s="23"/>
      <c r="L47" s="23"/>
      <c r="M47" s="23"/>
      <c r="N47" s="23"/>
      <c r="O47" s="23"/>
      <c r="P47" s="23"/>
      <c r="Q47" s="23"/>
      <c r="R47" s="23"/>
      <c r="S47" s="23"/>
      <c r="T47" s="23"/>
      <c r="U47" s="23"/>
      <c r="V47" s="23"/>
      <c r="W47" s="23"/>
      <c r="X47" s="23"/>
      <c r="Y47" s="23"/>
      <c r="Z47" s="23"/>
    </row>
    <row r="48" ht="12.0" customHeight="1">
      <c r="A48" s="29"/>
      <c r="B48" s="23"/>
      <c r="C48" s="29"/>
      <c r="D48" s="23"/>
      <c r="E48" s="23"/>
      <c r="F48" s="23"/>
      <c r="G48" s="23"/>
      <c r="H48" s="23"/>
      <c r="I48" s="23"/>
      <c r="J48" s="23"/>
      <c r="K48" s="23"/>
      <c r="L48" s="23"/>
      <c r="M48" s="23"/>
      <c r="N48" s="23"/>
      <c r="O48" s="23"/>
      <c r="P48" s="23"/>
      <c r="Q48" s="23"/>
      <c r="R48" s="23"/>
      <c r="S48" s="23"/>
      <c r="T48" s="23"/>
      <c r="U48" s="23"/>
      <c r="V48" s="23"/>
      <c r="W48" s="23"/>
      <c r="X48" s="23"/>
      <c r="Y48" s="23"/>
      <c r="Z48" s="23"/>
    </row>
    <row r="49" ht="12.0" customHeight="1">
      <c r="A49" s="29"/>
      <c r="B49" s="23"/>
      <c r="C49" s="29"/>
      <c r="D49" s="23"/>
      <c r="E49" s="23"/>
      <c r="F49" s="23"/>
      <c r="G49" s="23"/>
      <c r="H49" s="23"/>
      <c r="I49" s="23"/>
      <c r="J49" s="23"/>
      <c r="K49" s="23"/>
      <c r="L49" s="23"/>
      <c r="M49" s="23"/>
      <c r="N49" s="23"/>
      <c r="O49" s="23"/>
      <c r="P49" s="23"/>
      <c r="Q49" s="23"/>
      <c r="R49" s="23"/>
      <c r="S49" s="23"/>
      <c r="T49" s="23"/>
      <c r="U49" s="23"/>
      <c r="V49" s="23"/>
      <c r="W49" s="23"/>
      <c r="X49" s="23"/>
      <c r="Y49" s="23"/>
      <c r="Z49" s="23"/>
    </row>
    <row r="50" ht="12.0" customHeight="1">
      <c r="A50" s="29"/>
      <c r="B50" s="23"/>
      <c r="C50" s="29"/>
      <c r="D50" s="23"/>
      <c r="E50" s="23"/>
      <c r="F50" s="23"/>
      <c r="G50" s="23"/>
      <c r="H50" s="23"/>
      <c r="I50" s="23"/>
      <c r="J50" s="23"/>
      <c r="K50" s="23"/>
      <c r="L50" s="23"/>
      <c r="M50" s="23"/>
      <c r="N50" s="23"/>
      <c r="O50" s="23"/>
      <c r="P50" s="23"/>
      <c r="Q50" s="23"/>
      <c r="R50" s="23"/>
      <c r="S50" s="23"/>
      <c r="T50" s="23"/>
      <c r="U50" s="23"/>
      <c r="V50" s="23"/>
      <c r="W50" s="23"/>
      <c r="X50" s="23"/>
      <c r="Y50" s="23"/>
      <c r="Z50" s="23"/>
    </row>
    <row r="51" ht="12.0" customHeight="1">
      <c r="A51" s="29"/>
      <c r="B51" s="23"/>
      <c r="C51" s="29"/>
      <c r="D51" s="23"/>
      <c r="E51" s="23"/>
      <c r="F51" s="23"/>
      <c r="G51" s="23"/>
      <c r="H51" s="23"/>
      <c r="I51" s="23"/>
      <c r="J51" s="23"/>
      <c r="K51" s="23"/>
      <c r="L51" s="23"/>
      <c r="M51" s="23"/>
      <c r="N51" s="23"/>
      <c r="O51" s="23"/>
      <c r="P51" s="23"/>
      <c r="Q51" s="23"/>
      <c r="R51" s="23"/>
      <c r="S51" s="23"/>
      <c r="T51" s="23"/>
      <c r="U51" s="23"/>
      <c r="V51" s="23"/>
      <c r="W51" s="23"/>
      <c r="X51" s="23"/>
      <c r="Y51" s="23"/>
      <c r="Z51" s="23"/>
    </row>
    <row r="52" ht="12.0" customHeight="1">
      <c r="A52" s="29"/>
      <c r="B52" s="23"/>
      <c r="C52" s="29"/>
      <c r="D52" s="23"/>
      <c r="E52" s="23"/>
      <c r="F52" s="23"/>
      <c r="G52" s="23"/>
      <c r="H52" s="23"/>
      <c r="I52" s="23"/>
      <c r="J52" s="23"/>
      <c r="K52" s="23"/>
      <c r="L52" s="23"/>
      <c r="M52" s="23"/>
      <c r="N52" s="23"/>
      <c r="O52" s="23"/>
      <c r="P52" s="23"/>
      <c r="Q52" s="23"/>
      <c r="R52" s="23"/>
      <c r="S52" s="23"/>
      <c r="T52" s="23"/>
      <c r="U52" s="23"/>
      <c r="V52" s="23"/>
      <c r="W52" s="23"/>
      <c r="X52" s="23"/>
      <c r="Y52" s="23"/>
      <c r="Z52" s="23"/>
    </row>
    <row r="53" ht="12.0" customHeight="1">
      <c r="A53" s="29"/>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2.0" customHeight="1">
      <c r="A54" s="29"/>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2.0" customHeight="1">
      <c r="A55" s="29"/>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2.0" customHeight="1">
      <c r="A56" s="29"/>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2.0" customHeight="1">
      <c r="A57" s="29"/>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2.0" customHeight="1">
      <c r="A58" s="29"/>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2.0" customHeight="1">
      <c r="A59" s="29"/>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2.0" customHeight="1">
      <c r="A60" s="29"/>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2.0" customHeight="1">
      <c r="A61" s="29"/>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2.0" customHeight="1">
      <c r="A62" s="29"/>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2.0" customHeight="1">
      <c r="A63" s="29"/>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2.0" customHeight="1">
      <c r="A64" s="29"/>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2.0" customHeight="1">
      <c r="A65" s="29"/>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2.0" customHeight="1">
      <c r="A66" s="29"/>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2.0" customHeight="1">
      <c r="A67" s="29"/>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2.0" customHeight="1">
      <c r="A68" s="29"/>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2.0" customHeight="1">
      <c r="A69" s="29"/>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2.0" customHeight="1">
      <c r="A70" s="29"/>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2.0" customHeight="1">
      <c r="A71" s="29"/>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2.0" customHeight="1">
      <c r="A72" s="29"/>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2.0" customHeight="1">
      <c r="A73" s="29"/>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2.0" customHeight="1">
      <c r="A74" s="29"/>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2.0" customHeight="1">
      <c r="A75" s="29"/>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2.0" customHeight="1">
      <c r="A76" s="29"/>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2.0" customHeight="1">
      <c r="A77" s="29"/>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2.0" customHeight="1">
      <c r="A78" s="29"/>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2.0" customHeight="1">
      <c r="A79" s="29"/>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2.0" customHeight="1">
      <c r="A80" s="29"/>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2.0" customHeight="1">
      <c r="A81" s="29"/>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2.0" customHeight="1">
      <c r="A82" s="29"/>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2.0" customHeight="1">
      <c r="A83" s="29"/>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2.0" customHeight="1">
      <c r="A84" s="29"/>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2.0" customHeight="1">
      <c r="A85" s="29"/>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2.0" customHeight="1">
      <c r="A86" s="29"/>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2.0" customHeight="1">
      <c r="A87" s="29"/>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2.0" customHeight="1">
      <c r="A88" s="29"/>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2.0" customHeight="1">
      <c r="A89" s="29"/>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2.0" customHeight="1">
      <c r="A90" s="29"/>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2.0" customHeight="1">
      <c r="A91" s="29"/>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2.0" customHeight="1">
      <c r="A92" s="29"/>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2.0" customHeight="1">
      <c r="A93" s="29"/>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2.0" customHeight="1">
      <c r="A94" s="29"/>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2.0" customHeight="1">
      <c r="A95" s="29"/>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2.0" customHeight="1">
      <c r="A96" s="29"/>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2.0" customHeight="1">
      <c r="A97" s="29"/>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2.0" customHeight="1">
      <c r="A98" s="29"/>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2.0" customHeight="1">
      <c r="A99" s="29"/>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2.0" customHeight="1">
      <c r="A100" s="29"/>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2.0" customHeight="1">
      <c r="A101" s="29"/>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2.0" customHeight="1">
      <c r="A102" s="29"/>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2.0" customHeight="1">
      <c r="A103" s="29"/>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2.0" customHeight="1">
      <c r="A104" s="29"/>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2.0" customHeight="1">
      <c r="A105" s="29"/>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2.0" customHeight="1">
      <c r="A106" s="29"/>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2.0" customHeight="1">
      <c r="A107" s="29"/>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2.0" customHeight="1">
      <c r="A108" s="29"/>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2.0" customHeight="1">
      <c r="A109" s="29"/>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2.0" customHeight="1">
      <c r="A110" s="29"/>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2.0" customHeight="1">
      <c r="A111" s="29"/>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2.0" customHeight="1">
      <c r="A112" s="29"/>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2.0" customHeight="1">
      <c r="A113" s="29"/>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2.0" customHeight="1">
      <c r="A114" s="29"/>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2.0" customHeight="1">
      <c r="A115" s="29"/>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2.0" customHeight="1">
      <c r="A116" s="29"/>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2.0" customHeight="1">
      <c r="A117" s="29"/>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2.0" customHeight="1">
      <c r="A118" s="29"/>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2.0" customHeight="1">
      <c r="A119" s="29"/>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2.0" customHeight="1">
      <c r="A120" s="29"/>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2.0" customHeight="1">
      <c r="A121" s="29"/>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2.0" customHeight="1">
      <c r="A122" s="29"/>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2.0" customHeight="1">
      <c r="A123" s="29"/>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2.0" customHeight="1">
      <c r="A124" s="29"/>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2.0" customHeight="1">
      <c r="A125" s="29"/>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2.0" customHeight="1">
      <c r="A126" s="29"/>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2.0" customHeight="1">
      <c r="A127" s="29"/>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2.0" customHeight="1">
      <c r="A128" s="29"/>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2.0" customHeight="1">
      <c r="A129" s="29"/>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2.0" customHeight="1">
      <c r="A130" s="29"/>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2.0" customHeight="1">
      <c r="A131" s="29"/>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2.0" customHeight="1">
      <c r="A132" s="29"/>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2.0" customHeight="1">
      <c r="A133" s="29"/>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2.0" customHeight="1">
      <c r="A134" s="29"/>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2.0" customHeight="1">
      <c r="A135" s="29"/>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2.0" customHeight="1">
      <c r="A136" s="29"/>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2.0" customHeight="1">
      <c r="A137" s="29"/>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2.0" customHeight="1">
      <c r="A138" s="29"/>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2.0" customHeight="1">
      <c r="A139" s="29"/>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2.0" customHeight="1">
      <c r="A140" s="29"/>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2.0" customHeight="1">
      <c r="A141" s="29"/>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2.0" customHeight="1">
      <c r="A142" s="29"/>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2.0" customHeight="1">
      <c r="A143" s="29"/>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2.0" customHeight="1">
      <c r="A144" s="29"/>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2.0" customHeight="1">
      <c r="A145" s="29"/>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2.0" customHeight="1">
      <c r="A146" s="29"/>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2.0" customHeight="1">
      <c r="A147" s="29"/>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2.0" customHeight="1">
      <c r="A148" s="29"/>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2.0" customHeight="1">
      <c r="A149" s="29"/>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2.0" customHeight="1">
      <c r="A150" s="29"/>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2.0" customHeight="1">
      <c r="A151" s="29"/>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2.0" customHeight="1">
      <c r="A152" s="29"/>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2.0" customHeight="1">
      <c r="A153" s="29"/>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2.0" customHeight="1">
      <c r="A154" s="29"/>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2.0" customHeight="1">
      <c r="A155" s="29"/>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2.0" customHeight="1">
      <c r="A156" s="29"/>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2.0" customHeight="1">
      <c r="A157" s="29"/>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2.0" customHeight="1">
      <c r="A158" s="29"/>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2.0" customHeight="1">
      <c r="A159" s="29"/>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2.0" customHeight="1">
      <c r="A160" s="29"/>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2.0" customHeight="1">
      <c r="A161" s="29"/>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2.0" customHeight="1">
      <c r="A162" s="29"/>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2.0" customHeight="1">
      <c r="A163" s="29"/>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2.0" customHeight="1">
      <c r="A164" s="29"/>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2.0" customHeight="1">
      <c r="A165" s="29"/>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2.0" customHeight="1">
      <c r="A166" s="29"/>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2.0" customHeight="1">
      <c r="A167" s="29"/>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2.0" customHeight="1">
      <c r="A168" s="29"/>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2.0" customHeight="1">
      <c r="A169" s="29"/>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2.0" customHeight="1">
      <c r="A170" s="29"/>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2.0" customHeight="1">
      <c r="A171" s="29"/>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2.0" customHeight="1">
      <c r="A172" s="29"/>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2.0" customHeight="1">
      <c r="A173" s="29"/>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2.0" customHeight="1">
      <c r="A174" s="29"/>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2.0" customHeight="1">
      <c r="A175" s="29"/>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2.0" customHeight="1">
      <c r="A176" s="29"/>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2.0" customHeight="1">
      <c r="A177" s="29"/>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2.0" customHeight="1">
      <c r="A178" s="29"/>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2.0" customHeight="1">
      <c r="A179" s="29"/>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2.0" customHeight="1">
      <c r="A180" s="29"/>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2.0" customHeight="1">
      <c r="A181" s="29"/>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2.0" customHeight="1">
      <c r="A182" s="29"/>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2.0" customHeight="1">
      <c r="A183" s="29"/>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2.0" customHeight="1">
      <c r="A184" s="29"/>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2.0" customHeight="1">
      <c r="A185" s="29"/>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2.0" customHeight="1">
      <c r="A186" s="29"/>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2.0" customHeight="1">
      <c r="A187" s="29"/>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2.0" customHeight="1">
      <c r="A188" s="29"/>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2.0" customHeight="1">
      <c r="A189" s="29"/>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2.0" customHeight="1">
      <c r="A190" s="29"/>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2.0" customHeight="1">
      <c r="A191" s="29"/>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2.0" customHeight="1">
      <c r="A192" s="29"/>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2.0" customHeight="1">
      <c r="A193" s="29"/>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2.0" customHeight="1">
      <c r="A194" s="29"/>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2.0" customHeight="1">
      <c r="A195" s="29"/>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2.0" customHeight="1">
      <c r="A196" s="29"/>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2.0" customHeight="1">
      <c r="A197" s="29"/>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2.0" customHeight="1">
      <c r="A198" s="29"/>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2.0" customHeight="1">
      <c r="A199" s="29"/>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2.0" customHeight="1">
      <c r="A200" s="29"/>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2.0" customHeight="1">
      <c r="A201" s="29"/>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2.0" customHeight="1">
      <c r="A202" s="29"/>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2.0" customHeight="1">
      <c r="A203" s="29"/>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2.0" customHeight="1">
      <c r="A204" s="29"/>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2.0" customHeight="1">
      <c r="A205" s="29"/>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2.0" customHeight="1">
      <c r="A206" s="29"/>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2.0" customHeight="1">
      <c r="A207" s="29"/>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2.0" customHeight="1">
      <c r="A208" s="29"/>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2.0" customHeight="1">
      <c r="A209" s="29"/>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2.0" customHeight="1">
      <c r="A210" s="29"/>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2.0" customHeight="1">
      <c r="A211" s="29"/>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2.0" customHeight="1">
      <c r="A212" s="29"/>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2.0" customHeight="1">
      <c r="A213" s="29"/>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2.0" customHeight="1">
      <c r="A214" s="29"/>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2.0" customHeight="1">
      <c r="A215" s="29"/>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2.0" customHeight="1">
      <c r="A216" s="29"/>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2.0" customHeight="1">
      <c r="A217" s="29"/>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2.0" customHeight="1">
      <c r="A218" s="29"/>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2.0" customHeight="1">
      <c r="A219" s="29"/>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2.0" customHeight="1">
      <c r="A220" s="29"/>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2.0" customHeight="1">
      <c r="A221" s="29"/>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2.0" customHeight="1">
      <c r="A222" s="29"/>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2.0" customHeight="1">
      <c r="A223" s="29"/>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2.0" customHeight="1">
      <c r="A224" s="29"/>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2.0" customHeight="1">
      <c r="A225" s="29"/>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2.0" customHeight="1">
      <c r="A226" s="29"/>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2.0" customHeight="1">
      <c r="A227" s="29"/>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2.0" customHeight="1">
      <c r="A228" s="29"/>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2.0" customHeight="1">
      <c r="A229" s="29"/>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2.0" customHeight="1">
      <c r="A230" s="29"/>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2.0" customHeight="1">
      <c r="A231" s="29"/>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2.0" customHeight="1">
      <c r="A232" s="29"/>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2.0" customHeight="1">
      <c r="A233" s="29"/>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2.0" customHeight="1">
      <c r="A234" s="29"/>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2.0" customHeight="1">
      <c r="A235" s="29"/>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
    <mergeCell ref="D3:E3"/>
  </mergeCells>
  <dataValidations>
    <dataValidation type="list" allowBlank="1" showErrorMessage="1" sqref="C13">
      <formula1>'DATA - Oculta'!$S$10:$S$11</formula1>
    </dataValidation>
    <dataValidation type="list" allowBlank="1" showInputMessage="1" showErrorMessage="1" prompt="Error - Seleccione una de las opciones del desplegable." sqref="C31">
      <formula1>'DATA - Oculta'!$G$9:$G$11</formula1>
    </dataValidation>
  </dataValidations>
  <hyperlinks>
    <hyperlink r:id="rId2" ref="C17"/>
  </hyperlinks>
  <printOptions/>
  <pageMargins bottom="0.75" footer="0.0" header="0.0" left="0.7" right="0.7" top="0.75"/>
  <pageSetup paperSize="9" orientation="portrait"/>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
    <col customWidth="1" min="2" max="2" width="14.0"/>
    <col customWidth="1" min="3" max="3" width="8.63"/>
    <col customWidth="1" min="4" max="4" width="9.5"/>
    <col customWidth="1" min="5" max="5" width="14.5"/>
    <col customWidth="1" min="6" max="6" width="8.5"/>
    <col customWidth="1" min="7" max="7" width="11.5"/>
    <col customWidth="1" min="8" max="8" width="12.0"/>
    <col customWidth="1" min="9" max="9" width="8.63"/>
    <col customWidth="1" min="10" max="10" width="11.5"/>
    <col customWidth="1" min="11" max="11" width="19.5"/>
    <col customWidth="1" min="12" max="12" width="40.63"/>
    <col customWidth="1" min="13" max="32" width="11.5"/>
  </cols>
  <sheetData>
    <row r="1" ht="12.75" customHeight="1">
      <c r="A1" s="1"/>
      <c r="B1" s="2"/>
      <c r="C1" s="3"/>
      <c r="D1" s="3"/>
      <c r="E1" s="3"/>
      <c r="F1" s="3"/>
      <c r="G1" s="3"/>
      <c r="H1" s="3"/>
      <c r="I1" s="3"/>
      <c r="J1" s="3"/>
      <c r="K1" s="3"/>
      <c r="L1" s="3"/>
      <c r="M1" s="3"/>
      <c r="N1" s="3"/>
      <c r="O1" s="3"/>
      <c r="P1" s="3"/>
      <c r="Q1" s="3"/>
      <c r="R1" s="3"/>
      <c r="S1" s="3"/>
      <c r="T1" s="3"/>
      <c r="U1" s="3"/>
      <c r="V1" s="3"/>
      <c r="W1" s="49"/>
      <c r="X1" s="49"/>
      <c r="Y1" s="49"/>
      <c r="Z1" s="49"/>
      <c r="AA1" s="49"/>
      <c r="AB1" s="49"/>
      <c r="AC1" s="49"/>
      <c r="AD1" s="49"/>
      <c r="AE1" s="49"/>
      <c r="AF1" s="49"/>
    </row>
    <row r="2" ht="25.5" customHeight="1">
      <c r="A2" s="1"/>
      <c r="B2" s="4" t="s">
        <v>0</v>
      </c>
      <c r="C2" s="3"/>
      <c r="D2" s="3"/>
      <c r="E2" s="3"/>
      <c r="F2" s="3"/>
      <c r="G2" s="3"/>
      <c r="H2" s="3"/>
      <c r="I2" s="3"/>
      <c r="J2" s="3"/>
      <c r="K2" s="3"/>
      <c r="L2" s="3"/>
      <c r="M2" s="3"/>
      <c r="N2" s="3"/>
      <c r="O2" s="3"/>
      <c r="P2" s="3"/>
      <c r="Q2" s="3"/>
      <c r="R2" s="3"/>
      <c r="S2" s="3"/>
      <c r="T2" s="3"/>
      <c r="U2" s="3"/>
      <c r="V2" s="3"/>
      <c r="W2" s="49"/>
      <c r="X2" s="49"/>
      <c r="Y2" s="49"/>
      <c r="Z2" s="49"/>
      <c r="AA2" s="49"/>
      <c r="AB2" s="49"/>
      <c r="AC2" s="49"/>
      <c r="AD2" s="49"/>
      <c r="AE2" s="49"/>
      <c r="AF2" s="49"/>
    </row>
    <row r="3" ht="23.25" customHeight="1">
      <c r="A3" s="1"/>
      <c r="B3" s="6" t="s">
        <v>2</v>
      </c>
      <c r="C3" s="3"/>
      <c r="D3" s="3"/>
      <c r="E3" s="3"/>
      <c r="F3" s="3"/>
      <c r="G3" s="3"/>
      <c r="H3" s="3"/>
      <c r="I3" s="3"/>
      <c r="J3" s="3"/>
      <c r="K3" s="3"/>
      <c r="L3" s="3"/>
      <c r="M3" s="3"/>
      <c r="N3" s="3"/>
      <c r="O3" s="3"/>
      <c r="P3" s="3"/>
      <c r="Q3" s="3"/>
      <c r="R3" s="3"/>
      <c r="S3" s="3"/>
      <c r="T3" s="3"/>
      <c r="U3" s="3"/>
      <c r="V3" s="3"/>
      <c r="W3" s="49"/>
      <c r="X3" s="49"/>
      <c r="Y3" s="49"/>
      <c r="Z3" s="49"/>
      <c r="AA3" s="49"/>
      <c r="AB3" s="49"/>
      <c r="AC3" s="49"/>
      <c r="AD3" s="49"/>
      <c r="AE3" s="49"/>
      <c r="AF3" s="49"/>
    </row>
    <row r="4" ht="16.5" customHeight="1">
      <c r="A4" s="1"/>
      <c r="B4" s="7"/>
      <c r="C4" s="3"/>
      <c r="D4" s="3"/>
      <c r="E4" s="3"/>
      <c r="F4" s="3"/>
      <c r="G4" s="3"/>
      <c r="H4" s="3"/>
      <c r="I4" s="3"/>
      <c r="J4" s="3"/>
      <c r="K4" s="3"/>
      <c r="L4" s="3"/>
      <c r="M4" s="3"/>
      <c r="N4" s="3"/>
      <c r="O4" s="3"/>
      <c r="P4" s="3"/>
      <c r="Q4" s="3"/>
      <c r="R4" s="3"/>
      <c r="S4" s="3"/>
      <c r="T4" s="3"/>
      <c r="U4" s="3"/>
      <c r="V4" s="3"/>
      <c r="W4" s="49"/>
      <c r="X4" s="49"/>
      <c r="Y4" s="49"/>
      <c r="Z4" s="49"/>
      <c r="AA4" s="49"/>
      <c r="AB4" s="49"/>
      <c r="AC4" s="49"/>
      <c r="AD4" s="49"/>
      <c r="AE4" s="49"/>
      <c r="AF4" s="49"/>
    </row>
    <row r="5" ht="28.5" customHeight="1">
      <c r="A5" s="49"/>
      <c r="B5" s="8" t="s">
        <v>36</v>
      </c>
      <c r="C5" s="8"/>
      <c r="D5" s="9"/>
      <c r="E5" s="9"/>
      <c r="F5" s="9"/>
      <c r="G5" s="9"/>
      <c r="H5" s="9"/>
      <c r="I5" s="9"/>
      <c r="J5" s="9"/>
      <c r="K5" s="9"/>
      <c r="L5" s="9"/>
      <c r="M5" s="10"/>
      <c r="N5" s="10"/>
      <c r="O5" s="10"/>
      <c r="P5" s="10"/>
      <c r="Q5" s="10"/>
      <c r="R5" s="10"/>
      <c r="S5" s="10"/>
      <c r="T5" s="10"/>
      <c r="U5" s="10"/>
      <c r="V5" s="10"/>
      <c r="W5" s="11"/>
      <c r="X5" s="11"/>
      <c r="Y5" s="11"/>
      <c r="Z5" s="11"/>
      <c r="AA5" s="11"/>
      <c r="AB5" s="11"/>
      <c r="AC5" s="11"/>
      <c r="AD5" s="11"/>
      <c r="AE5" s="11"/>
      <c r="AF5" s="11"/>
    </row>
    <row r="6" ht="27.75" customHeight="1">
      <c r="A6" s="49"/>
      <c r="B6" s="50" t="s">
        <v>37</v>
      </c>
      <c r="C6" s="51"/>
      <c r="D6" s="51"/>
      <c r="E6" s="51"/>
      <c r="F6" s="51"/>
      <c r="G6" s="51"/>
      <c r="H6" s="51"/>
      <c r="I6" s="51"/>
      <c r="J6" s="51"/>
      <c r="K6" s="51"/>
      <c r="L6" s="52"/>
      <c r="M6" s="49"/>
      <c r="N6" s="49"/>
      <c r="O6" s="49"/>
      <c r="P6" s="49"/>
      <c r="Q6" s="49"/>
      <c r="R6" s="49"/>
      <c r="S6" s="49"/>
      <c r="T6" s="49"/>
      <c r="U6" s="49"/>
      <c r="V6" s="49"/>
      <c r="W6" s="49"/>
      <c r="X6" s="49"/>
      <c r="Y6" s="49"/>
      <c r="Z6" s="49"/>
      <c r="AA6" s="49"/>
      <c r="AB6" s="49"/>
      <c r="AC6" s="49"/>
      <c r="AD6" s="49"/>
      <c r="AE6" s="49"/>
      <c r="AF6" s="49"/>
    </row>
    <row r="7" ht="33.0" customHeight="1">
      <c r="A7" s="49"/>
      <c r="B7" s="53" t="s">
        <v>38</v>
      </c>
      <c r="C7" s="54"/>
      <c r="D7" s="54"/>
      <c r="E7" s="54"/>
      <c r="F7" s="54"/>
      <c r="G7" s="54"/>
      <c r="H7" s="54"/>
      <c r="I7" s="54"/>
      <c r="J7" s="54"/>
      <c r="K7" s="54"/>
      <c r="L7" s="55"/>
      <c r="M7" s="49"/>
      <c r="N7" s="49"/>
      <c r="O7" s="49"/>
      <c r="P7" s="49"/>
      <c r="Q7" s="49"/>
      <c r="R7" s="49"/>
      <c r="S7" s="49"/>
      <c r="T7" s="49"/>
      <c r="U7" s="49"/>
      <c r="V7" s="49"/>
      <c r="W7" s="49"/>
      <c r="X7" s="49"/>
      <c r="Y7" s="49"/>
      <c r="Z7" s="49"/>
      <c r="AA7" s="49"/>
      <c r="AB7" s="49"/>
      <c r="AC7" s="49"/>
      <c r="AD7" s="49"/>
      <c r="AE7" s="49"/>
      <c r="AF7" s="49"/>
    </row>
    <row r="8" ht="21.7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row>
    <row r="9" ht="17.25" customHeight="1">
      <c r="A9" s="49"/>
      <c r="B9" s="56" t="s">
        <v>39</v>
      </c>
      <c r="C9" s="57" t="s">
        <v>40</v>
      </c>
      <c r="D9" s="49"/>
      <c r="E9" s="56" t="s">
        <v>41</v>
      </c>
      <c r="F9" s="57" t="s">
        <v>42</v>
      </c>
      <c r="G9" s="49"/>
      <c r="H9" s="56" t="s">
        <v>43</v>
      </c>
      <c r="I9" s="57" t="s">
        <v>42</v>
      </c>
      <c r="J9" s="49"/>
      <c r="K9" s="49"/>
      <c r="L9" s="49"/>
      <c r="M9" s="49"/>
      <c r="N9" s="49"/>
      <c r="O9" s="49"/>
      <c r="P9" s="49"/>
      <c r="Q9" s="49"/>
      <c r="R9" s="49"/>
      <c r="S9" s="49"/>
      <c r="T9" s="49"/>
      <c r="U9" s="49"/>
      <c r="V9" s="49"/>
      <c r="W9" s="49"/>
      <c r="X9" s="49"/>
      <c r="Y9" s="49"/>
      <c r="Z9" s="49"/>
      <c r="AA9" s="49"/>
      <c r="AB9" s="49"/>
      <c r="AC9" s="49"/>
      <c r="AD9" s="49"/>
      <c r="AE9" s="49"/>
      <c r="AF9" s="49"/>
    </row>
    <row r="10" ht="17.25" customHeight="1">
      <c r="A10" s="49"/>
      <c r="B10" s="56" t="s">
        <v>44</v>
      </c>
      <c r="C10" s="57" t="s">
        <v>42</v>
      </c>
      <c r="D10" s="49"/>
      <c r="E10" s="56" t="s">
        <v>45</v>
      </c>
      <c r="F10" s="57" t="s">
        <v>42</v>
      </c>
      <c r="G10" s="49"/>
      <c r="H10" s="56" t="s">
        <v>46</v>
      </c>
      <c r="I10" s="57" t="s">
        <v>42</v>
      </c>
      <c r="J10" s="49"/>
      <c r="K10" s="49"/>
      <c r="L10" s="49"/>
      <c r="M10" s="49"/>
      <c r="N10" s="49"/>
      <c r="O10" s="49"/>
      <c r="P10" s="49"/>
      <c r="Q10" s="49"/>
      <c r="R10" s="49"/>
      <c r="S10" s="49"/>
      <c r="T10" s="49"/>
      <c r="U10" s="49"/>
      <c r="V10" s="49"/>
      <c r="W10" s="49"/>
      <c r="X10" s="49"/>
      <c r="Y10" s="49"/>
      <c r="Z10" s="49"/>
      <c r="AA10" s="49"/>
      <c r="AB10" s="49"/>
      <c r="AC10" s="49"/>
      <c r="AD10" s="49"/>
      <c r="AE10" s="49"/>
      <c r="AF10" s="49"/>
    </row>
    <row r="11" ht="17.25" customHeight="1">
      <c r="A11" s="49"/>
      <c r="B11" s="56" t="s">
        <v>47</v>
      </c>
      <c r="C11" s="57" t="s">
        <v>42</v>
      </c>
      <c r="D11" s="49"/>
      <c r="E11" s="56" t="s">
        <v>48</v>
      </c>
      <c r="F11" s="57" t="s">
        <v>42</v>
      </c>
      <c r="G11" s="49"/>
      <c r="H11" s="56" t="s">
        <v>49</v>
      </c>
      <c r="I11" s="57" t="s">
        <v>42</v>
      </c>
      <c r="J11" s="49"/>
      <c r="K11" s="49"/>
      <c r="L11" s="49"/>
      <c r="M11" s="49"/>
      <c r="N11" s="49"/>
      <c r="O11" s="49"/>
      <c r="P11" s="49"/>
      <c r="Q11" s="49"/>
      <c r="R11" s="49"/>
      <c r="S11" s="49"/>
      <c r="T11" s="49"/>
      <c r="U11" s="49"/>
      <c r="V11" s="49"/>
      <c r="W11" s="49"/>
      <c r="X11" s="49"/>
      <c r="Y11" s="49"/>
      <c r="Z11" s="49"/>
      <c r="AA11" s="49"/>
      <c r="AB11" s="49"/>
      <c r="AC11" s="49"/>
      <c r="AD11" s="49"/>
      <c r="AE11" s="49"/>
      <c r="AF11" s="49"/>
    </row>
    <row r="12" ht="17.25" customHeight="1">
      <c r="A12" s="49"/>
      <c r="B12" s="56" t="s">
        <v>50</v>
      </c>
      <c r="C12" s="57" t="s">
        <v>40</v>
      </c>
      <c r="D12" s="49"/>
      <c r="E12" s="56" t="s">
        <v>51</v>
      </c>
      <c r="F12" s="57" t="s">
        <v>42</v>
      </c>
      <c r="G12" s="49"/>
      <c r="H12" s="56" t="s">
        <v>52</v>
      </c>
      <c r="I12" s="57" t="s">
        <v>40</v>
      </c>
      <c r="J12" s="49"/>
      <c r="K12" s="58" t="s">
        <v>53</v>
      </c>
      <c r="L12" s="58" t="s">
        <v>54</v>
      </c>
      <c r="M12" s="49"/>
      <c r="N12" s="49"/>
      <c r="O12" s="49"/>
      <c r="P12" s="49"/>
      <c r="Q12" s="49"/>
      <c r="R12" s="49"/>
      <c r="S12" s="49"/>
      <c r="T12" s="49"/>
      <c r="U12" s="49"/>
      <c r="V12" s="49"/>
      <c r="W12" s="49"/>
      <c r="X12" s="49"/>
      <c r="Y12" s="49"/>
      <c r="Z12" s="49"/>
      <c r="AA12" s="49"/>
      <c r="AB12" s="49"/>
      <c r="AC12" s="49"/>
      <c r="AD12" s="49"/>
      <c r="AE12" s="49"/>
      <c r="AF12" s="49"/>
    </row>
    <row r="13" ht="17.25" customHeight="1">
      <c r="A13" s="49"/>
      <c r="B13" s="56" t="s">
        <v>55</v>
      </c>
      <c r="C13" s="57" t="s">
        <v>42</v>
      </c>
      <c r="D13" s="49"/>
      <c r="E13" s="56" t="s">
        <v>56</v>
      </c>
      <c r="F13" s="57" t="s">
        <v>42</v>
      </c>
      <c r="G13" s="49"/>
      <c r="H13" s="49"/>
      <c r="I13" s="49"/>
      <c r="J13" s="49"/>
      <c r="K13" s="59" t="s">
        <v>57</v>
      </c>
      <c r="L13" s="59" t="s">
        <v>58</v>
      </c>
      <c r="M13" s="49"/>
      <c r="N13" s="49"/>
      <c r="O13" s="49"/>
      <c r="P13" s="49"/>
      <c r="Q13" s="49"/>
      <c r="R13" s="49"/>
      <c r="S13" s="49"/>
      <c r="T13" s="49"/>
      <c r="U13" s="49"/>
      <c r="V13" s="49"/>
      <c r="W13" s="49"/>
      <c r="X13" s="49"/>
      <c r="Y13" s="49"/>
      <c r="Z13" s="49"/>
      <c r="AA13" s="49"/>
      <c r="AB13" s="49"/>
      <c r="AC13" s="49"/>
      <c r="AD13" s="49"/>
      <c r="AE13" s="49"/>
      <c r="AF13" s="49"/>
    </row>
    <row r="14" ht="17.25" customHeight="1">
      <c r="A14" s="49"/>
      <c r="B14" s="49"/>
      <c r="C14" s="49"/>
      <c r="D14" s="49"/>
      <c r="E14" s="49"/>
      <c r="F14" s="49"/>
      <c r="G14" s="49"/>
      <c r="H14" s="49"/>
      <c r="I14" s="49"/>
      <c r="J14" s="49"/>
      <c r="K14" s="59"/>
      <c r="L14" s="59"/>
      <c r="M14" s="49"/>
      <c r="N14" s="49"/>
      <c r="O14" s="49"/>
      <c r="P14" s="49"/>
      <c r="Q14" s="49"/>
      <c r="R14" s="49"/>
      <c r="S14" s="49"/>
      <c r="T14" s="49"/>
      <c r="U14" s="49"/>
      <c r="V14" s="49"/>
      <c r="W14" s="49"/>
      <c r="X14" s="49"/>
      <c r="Y14" s="49"/>
      <c r="Z14" s="49"/>
      <c r="AA14" s="49"/>
      <c r="AB14" s="49"/>
      <c r="AC14" s="49"/>
      <c r="AD14" s="49"/>
      <c r="AE14" s="49"/>
      <c r="AF14" s="49"/>
    </row>
    <row r="15" ht="17.25" customHeight="1">
      <c r="A15" s="49"/>
      <c r="B15" s="49"/>
      <c r="C15" s="49"/>
      <c r="D15" s="49"/>
      <c r="E15" s="49"/>
      <c r="F15" s="49"/>
      <c r="G15" s="49"/>
      <c r="H15" s="49"/>
      <c r="I15" s="49"/>
      <c r="J15" s="49"/>
      <c r="K15" s="59"/>
      <c r="L15" s="59"/>
      <c r="M15" s="49"/>
      <c r="N15" s="49"/>
      <c r="O15" s="49"/>
      <c r="P15" s="49"/>
      <c r="Q15" s="49"/>
      <c r="R15" s="49"/>
      <c r="S15" s="49"/>
      <c r="T15" s="49"/>
      <c r="U15" s="49"/>
      <c r="V15" s="49"/>
      <c r="W15" s="49"/>
      <c r="X15" s="49"/>
      <c r="Y15" s="49"/>
      <c r="Z15" s="49"/>
      <c r="AA15" s="49"/>
      <c r="AB15" s="49"/>
      <c r="AC15" s="49"/>
      <c r="AD15" s="49"/>
      <c r="AE15" s="49"/>
      <c r="AF15" s="49"/>
    </row>
    <row r="16" ht="17.25" customHeight="1">
      <c r="A16" s="49"/>
      <c r="B16" s="49"/>
      <c r="C16" s="49"/>
      <c r="D16" s="49"/>
      <c r="E16" s="49"/>
      <c r="F16" s="49"/>
      <c r="G16" s="49"/>
      <c r="H16" s="49"/>
      <c r="I16" s="49"/>
      <c r="J16" s="49"/>
      <c r="K16" s="59"/>
      <c r="L16" s="59"/>
      <c r="M16" s="49"/>
      <c r="N16" s="49"/>
      <c r="O16" s="49"/>
      <c r="P16" s="49"/>
      <c r="Q16" s="49"/>
      <c r="R16" s="49"/>
      <c r="S16" s="49"/>
      <c r="T16" s="49"/>
      <c r="U16" s="49"/>
      <c r="V16" s="49"/>
      <c r="W16" s="49"/>
      <c r="X16" s="49"/>
      <c r="Y16" s="49"/>
      <c r="Z16" s="49"/>
      <c r="AA16" s="49"/>
      <c r="AB16" s="49"/>
      <c r="AC16" s="49"/>
      <c r="AD16" s="49"/>
      <c r="AE16" s="49"/>
      <c r="AF16" s="49"/>
    </row>
    <row r="17" ht="12.75" customHeight="1">
      <c r="A17" s="49"/>
      <c r="B17" s="49"/>
      <c r="C17" s="60" t="s">
        <v>59</v>
      </c>
      <c r="D17" s="61"/>
      <c r="E17" s="61"/>
      <c r="F17" s="61"/>
      <c r="G17" s="62"/>
      <c r="H17" s="49"/>
      <c r="I17" s="49"/>
      <c r="J17" s="49"/>
      <c r="K17" s="59"/>
      <c r="L17" s="59"/>
      <c r="M17" s="49"/>
      <c r="N17" s="49"/>
      <c r="O17" s="49"/>
      <c r="P17" s="49"/>
      <c r="Q17" s="49"/>
      <c r="R17" s="49"/>
      <c r="S17" s="49"/>
      <c r="T17" s="49"/>
      <c r="U17" s="49"/>
      <c r="V17" s="49"/>
      <c r="W17" s="49"/>
      <c r="X17" s="49"/>
      <c r="Y17" s="49"/>
      <c r="Z17" s="49"/>
      <c r="AA17" s="49"/>
      <c r="AB17" s="49"/>
      <c r="AC17" s="49"/>
      <c r="AD17" s="49"/>
      <c r="AE17" s="49"/>
      <c r="AF17" s="49"/>
    </row>
    <row r="18" ht="12.75" customHeight="1">
      <c r="A18" s="49"/>
      <c r="B18" s="49"/>
      <c r="C18" s="63"/>
      <c r="G18" s="64"/>
      <c r="H18" s="49"/>
      <c r="I18" s="49"/>
      <c r="J18" s="49"/>
      <c r="K18" s="59"/>
      <c r="L18" s="59"/>
      <c r="M18" s="49"/>
      <c r="N18" s="49"/>
      <c r="O18" s="49"/>
      <c r="P18" s="49"/>
      <c r="Q18" s="49"/>
      <c r="R18" s="49"/>
      <c r="S18" s="49"/>
      <c r="T18" s="49"/>
      <c r="U18" s="49"/>
      <c r="V18" s="49"/>
      <c r="W18" s="49"/>
      <c r="X18" s="49"/>
      <c r="Y18" s="49"/>
      <c r="Z18" s="49"/>
      <c r="AA18" s="49"/>
      <c r="AB18" s="49"/>
      <c r="AC18" s="49"/>
      <c r="AD18" s="49"/>
      <c r="AE18" s="49"/>
      <c r="AF18" s="49"/>
    </row>
    <row r="19" ht="12.75" customHeight="1">
      <c r="A19" s="49"/>
      <c r="B19" s="49"/>
      <c r="C19" s="65"/>
      <c r="D19" s="66"/>
      <c r="E19" s="66"/>
      <c r="F19" s="66"/>
      <c r="G19" s="67"/>
      <c r="H19" s="49"/>
      <c r="I19" s="49"/>
      <c r="J19" s="49"/>
      <c r="K19" s="59"/>
      <c r="L19" s="59"/>
      <c r="M19" s="49"/>
      <c r="N19" s="49"/>
      <c r="O19" s="49"/>
      <c r="P19" s="49"/>
      <c r="Q19" s="49"/>
      <c r="R19" s="49"/>
      <c r="S19" s="49"/>
      <c r="T19" s="49"/>
      <c r="U19" s="49"/>
      <c r="V19" s="49"/>
      <c r="W19" s="49"/>
      <c r="X19" s="49"/>
      <c r="Y19" s="49"/>
      <c r="Z19" s="49"/>
      <c r="AA19" s="49"/>
      <c r="AB19" s="49"/>
      <c r="AC19" s="49"/>
      <c r="AD19" s="49"/>
      <c r="AE19" s="49"/>
      <c r="AF19" s="49"/>
    </row>
    <row r="20" ht="12.75" customHeight="1">
      <c r="A20" s="49"/>
      <c r="B20" s="49"/>
      <c r="C20" s="49"/>
      <c r="D20" s="49"/>
      <c r="E20" s="49"/>
      <c r="F20" s="49"/>
      <c r="G20" s="49"/>
      <c r="H20" s="49"/>
      <c r="I20" s="49"/>
      <c r="J20" s="49"/>
      <c r="K20" s="59"/>
      <c r="L20" s="59"/>
      <c r="M20" s="49"/>
      <c r="N20" s="49"/>
      <c r="O20" s="49"/>
      <c r="P20" s="49"/>
      <c r="Q20" s="49"/>
      <c r="R20" s="49"/>
      <c r="S20" s="49"/>
      <c r="T20" s="49"/>
      <c r="U20" s="49"/>
      <c r="V20" s="49"/>
      <c r="W20" s="49"/>
      <c r="X20" s="49"/>
      <c r="Y20" s="49"/>
      <c r="Z20" s="49"/>
      <c r="AA20" s="49"/>
      <c r="AB20" s="49"/>
      <c r="AC20" s="49"/>
      <c r="AD20" s="49"/>
      <c r="AE20" s="49"/>
      <c r="AF20" s="49"/>
    </row>
    <row r="21" ht="12.75" customHeight="1">
      <c r="A21" s="49"/>
      <c r="B21" s="49"/>
      <c r="C21" s="49"/>
      <c r="D21" s="49"/>
      <c r="E21" s="49"/>
      <c r="F21" s="49"/>
      <c r="G21" s="49"/>
      <c r="H21" s="49"/>
      <c r="I21" s="49"/>
      <c r="J21" s="49"/>
      <c r="K21" s="59"/>
      <c r="L21" s="59"/>
      <c r="M21" s="49"/>
      <c r="N21" s="49"/>
      <c r="O21" s="49"/>
      <c r="P21" s="49"/>
      <c r="Q21" s="49"/>
      <c r="R21" s="49"/>
      <c r="S21" s="49"/>
      <c r="T21" s="49"/>
      <c r="U21" s="49"/>
      <c r="V21" s="49"/>
      <c r="W21" s="49"/>
      <c r="X21" s="49"/>
      <c r="Y21" s="49"/>
      <c r="Z21" s="49"/>
      <c r="AA21" s="49"/>
      <c r="AB21" s="49"/>
      <c r="AC21" s="49"/>
      <c r="AD21" s="49"/>
      <c r="AE21" s="49"/>
      <c r="AF21" s="49"/>
    </row>
    <row r="22" ht="12.75" customHeight="1">
      <c r="A22" s="49"/>
      <c r="B22" s="49"/>
      <c r="C22" s="49"/>
      <c r="D22" s="49"/>
      <c r="E22" s="49"/>
      <c r="F22" s="49"/>
      <c r="G22" s="49"/>
      <c r="H22" s="49"/>
      <c r="I22" s="49"/>
      <c r="J22" s="49"/>
      <c r="K22" s="59"/>
      <c r="L22" s="59"/>
      <c r="M22" s="49"/>
      <c r="N22" s="49"/>
      <c r="O22" s="49"/>
      <c r="P22" s="49"/>
      <c r="Q22" s="49"/>
      <c r="R22" s="49"/>
      <c r="S22" s="49"/>
      <c r="T22" s="49"/>
      <c r="U22" s="49"/>
      <c r="V22" s="49"/>
      <c r="W22" s="49"/>
      <c r="X22" s="49"/>
      <c r="Y22" s="49"/>
      <c r="Z22" s="49"/>
      <c r="AA22" s="49"/>
      <c r="AB22" s="49"/>
      <c r="AC22" s="49"/>
      <c r="AD22" s="49"/>
      <c r="AE22" s="49"/>
      <c r="AF22" s="49"/>
    </row>
    <row r="23" ht="12.75" customHeight="1">
      <c r="A23" s="49"/>
      <c r="B23" s="49"/>
      <c r="C23" s="49"/>
      <c r="D23" s="49"/>
      <c r="E23" s="49"/>
      <c r="F23" s="49"/>
      <c r="G23" s="49"/>
      <c r="H23" s="49"/>
      <c r="I23" s="49"/>
      <c r="J23" s="49"/>
      <c r="K23" s="59"/>
      <c r="L23" s="59"/>
      <c r="M23" s="49"/>
      <c r="N23" s="49"/>
      <c r="O23" s="49"/>
      <c r="P23" s="49"/>
      <c r="Q23" s="49"/>
      <c r="R23" s="49"/>
      <c r="S23" s="49"/>
      <c r="T23" s="49"/>
      <c r="U23" s="49"/>
      <c r="V23" s="49"/>
      <c r="W23" s="49"/>
      <c r="X23" s="49"/>
      <c r="Y23" s="49"/>
      <c r="Z23" s="49"/>
      <c r="AA23" s="49"/>
      <c r="AB23" s="49"/>
      <c r="AC23" s="49"/>
      <c r="AD23" s="49"/>
      <c r="AE23" s="49"/>
      <c r="AF23" s="49"/>
    </row>
    <row r="24" ht="12.75" customHeight="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ht="12.7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row>
    <row r="26" ht="12.7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row>
    <row r="27" ht="12.7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row>
    <row r="28" ht="12.7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row>
    <row r="29" ht="12.7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row>
    <row r="30" ht="12.75"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row>
    <row r="31" ht="12.7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row>
    <row r="32" ht="12.7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3" ht="12.7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row>
    <row r="34" ht="12.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row>
    <row r="35" ht="12.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row>
    <row r="36" ht="12.7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row>
    <row r="37" ht="12.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row>
    <row r="38" ht="12.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row>
    <row r="39" ht="12.7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row>
    <row r="40"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row>
    <row r="41"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row>
    <row r="42"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row>
    <row r="43"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row>
    <row r="44"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row>
    <row r="45"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row>
    <row r="4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row>
    <row r="47"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row>
    <row r="48"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row>
    <row r="49"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row>
    <row r="50"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row>
    <row r="51"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row>
    <row r="52"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row>
    <row r="53"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row>
    <row r="54"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row>
    <row r="55"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row>
    <row r="5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row>
    <row r="57"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row>
    <row r="58"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row>
    <row r="59"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row>
    <row r="60"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row>
    <row r="61"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row>
    <row r="62"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row>
    <row r="63"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row>
    <row r="64"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row>
    <row r="65"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row>
    <row r="6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row>
    <row r="67"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row>
    <row r="68"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row>
    <row r="69"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row>
    <row r="70"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row>
    <row r="71"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row>
    <row r="72"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row>
    <row r="73"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row>
    <row r="74"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row>
    <row r="75"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row>
    <row r="7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row>
    <row r="77"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row>
    <row r="78"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row>
    <row r="79"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row>
    <row r="80"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row>
    <row r="81"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row>
    <row r="82"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row>
    <row r="83"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row>
    <row r="84"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row>
    <row r="85"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row>
    <row r="88"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row>
    <row r="91"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row>
    <row r="92"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row>
    <row r="93"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row>
    <row r="94"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row>
    <row r="95"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row>
    <row r="9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row>
    <row r="97"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row>
    <row r="98"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row>
    <row r="99"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row>
    <row r="100"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row>
    <row r="101"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row>
    <row r="102"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row>
    <row r="103"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row>
    <row r="104"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row>
    <row r="105"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row>
    <row r="10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row>
    <row r="107"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row>
    <row r="108"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row>
    <row r="109"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row>
    <row r="110"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row>
    <row r="111"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row>
    <row r="112"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row>
    <row r="113"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row>
    <row r="114"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row>
    <row r="115"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row>
    <row r="11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row>
    <row r="117"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row>
    <row r="118"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row>
    <row r="119"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row>
    <row r="120"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row>
    <row r="121"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row>
    <row r="122"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row>
    <row r="123"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row>
    <row r="124"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row>
    <row r="125"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row>
    <row r="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row>
    <row r="128"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row>
    <row r="129"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row>
    <row r="130"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row>
    <row r="131"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row>
    <row r="132"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row>
    <row r="133"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row>
    <row r="134"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row>
    <row r="135"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row>
    <row r="13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row>
    <row r="137"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row>
    <row r="138"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row>
    <row r="139"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row>
    <row r="140"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row>
    <row r="141"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row>
    <row r="142"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row>
    <row r="143"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row>
    <row r="144"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row>
    <row r="145"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row>
    <row r="14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row>
    <row r="147"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row>
    <row r="148"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row>
    <row r="149"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row>
    <row r="150"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row>
    <row r="151"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row>
    <row r="152"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row>
    <row r="153"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row>
    <row r="154"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row>
    <row r="155"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row>
    <row r="15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row>
    <row r="157"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row>
    <row r="158"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row>
    <row r="159"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row>
    <row r="160"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row>
    <row r="161"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row>
    <row r="162"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row>
    <row r="163"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row>
    <row r="164"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row>
    <row r="165"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row>
    <row r="16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row>
    <row r="167"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row>
    <row r="168"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row>
    <row r="169"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row>
    <row r="170"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row>
    <row r="171"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row>
    <row r="172"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row>
    <row r="173"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row>
    <row r="174"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row>
    <row r="175"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row>
    <row r="17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row>
    <row r="177"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row>
    <row r="178"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row>
    <row r="179"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row>
    <row r="180"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row>
    <row r="181"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row>
    <row r="182"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row>
    <row r="183"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row>
    <row r="184"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row>
    <row r="185"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row>
    <row r="18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row>
    <row r="187"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row>
    <row r="188"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row>
    <row r="189"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row>
    <row r="190"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row>
    <row r="191"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row>
    <row r="192"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row>
    <row r="193"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row>
    <row r="194"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row>
    <row r="195"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row>
    <row r="19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row>
    <row r="197"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row>
    <row r="198"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row>
    <row r="199"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row>
    <row r="200"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row>
    <row r="201"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row>
    <row r="202"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row>
    <row r="203"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row>
    <row r="204"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row>
    <row r="205"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row>
    <row r="20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row>
    <row r="207"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row>
    <row r="208"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row>
    <row r="209"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row>
    <row r="210"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row>
    <row r="211"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row>
    <row r="212"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row>
    <row r="213"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row>
    <row r="214"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row>
    <row r="215"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row>
    <row r="21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row>
    <row r="217"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row>
    <row r="218"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row>
    <row r="219"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row>
    <row r="220"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row>
    <row r="221"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row>
    <row r="222"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row>
    <row r="223"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row>
    <row r="224"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row>
    <row r="225"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row>
    <row r="2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row>
    <row r="227"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row>
    <row r="228"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row>
    <row r="229"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row>
    <row r="230"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row>
    <row r="231"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row>
    <row r="232"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row>
    <row r="233"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row>
    <row r="234"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row>
    <row r="235"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row>
    <row r="23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row>
    <row r="237"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row>
    <row r="238"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row>
    <row r="239"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row>
    <row r="240"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row>
    <row r="241"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row>
    <row r="242"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row>
    <row r="243"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row>
    <row r="244"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row>
    <row r="245"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row>
    <row r="24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row>
    <row r="247"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row>
    <row r="248"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row>
    <row r="249"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row>
    <row r="250"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row>
    <row r="251"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row>
    <row r="252"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row>
    <row r="253"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row>
    <row r="254"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row>
    <row r="255"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row>
    <row r="25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row>
    <row r="257"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row>
    <row r="258"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row>
    <row r="259"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row>
    <row r="260"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row>
    <row r="261"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row>
    <row r="262"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row>
    <row r="263"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row>
    <row r="264"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row>
    <row r="265"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row>
    <row r="26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row>
    <row r="267"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row>
    <row r="268"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row>
    <row r="269"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row>
    <row r="270"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row>
    <row r="271"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row>
    <row r="272"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row>
    <row r="273"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row>
    <row r="274"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row>
    <row r="275"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row>
    <row r="27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row>
    <row r="277"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row>
    <row r="278"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row>
    <row r="279"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row>
    <row r="280"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row>
    <row r="281"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row>
    <row r="282"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row>
    <row r="283"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row>
    <row r="284"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row>
    <row r="285"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row>
    <row r="28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row>
    <row r="287"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row>
    <row r="288"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row>
    <row r="289"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row>
    <row r="290"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row>
    <row r="291"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row>
    <row r="292"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row>
    <row r="293"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row>
    <row r="294"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row>
    <row r="295"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row>
    <row r="29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row>
    <row r="297"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row>
    <row r="298"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row>
    <row r="299"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row>
    <row r="300"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row>
    <row r="301"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row>
    <row r="302"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row>
    <row r="303"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row>
    <row r="304"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row>
    <row r="305"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row>
    <row r="30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row>
    <row r="307"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row>
    <row r="308"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row>
    <row r="309"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row>
    <row r="310"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row>
    <row r="311"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row>
    <row r="312"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row>
    <row r="313"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row>
    <row r="314"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row>
    <row r="315"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row>
    <row r="31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row>
    <row r="317"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row>
    <row r="318"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row>
    <row r="319"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row>
    <row r="320"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row>
    <row r="321"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row>
    <row r="322"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row>
    <row r="323"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row>
    <row r="324"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row>
    <row r="325"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row>
    <row r="3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row>
    <row r="327"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row>
    <row r="328"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row>
    <row r="329"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row>
    <row r="330"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row>
    <row r="331"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row>
    <row r="332"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row>
    <row r="333"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row>
    <row r="334"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row>
    <row r="335"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row>
    <row r="33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row>
    <row r="337"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row>
    <row r="338"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row>
    <row r="339"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row>
    <row r="340"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row>
    <row r="341"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row>
    <row r="342"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row>
    <row r="343"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row>
    <row r="344"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row>
    <row r="345"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row>
    <row r="34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row>
    <row r="347"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row>
    <row r="348"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row>
    <row r="349"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row>
    <row r="350"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row>
    <row r="351"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row>
    <row r="352"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row>
    <row r="353"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row>
    <row r="354"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row>
    <row r="355"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row>
    <row r="35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row>
    <row r="357"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row>
    <row r="358"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row>
    <row r="359"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row>
    <row r="360"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row>
    <row r="361"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row>
    <row r="362"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row>
    <row r="363"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row>
    <row r="364"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row>
    <row r="365"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row>
    <row r="36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row>
    <row r="367"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row>
    <row r="368"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row>
    <row r="369"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row>
    <row r="370"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row>
    <row r="371"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row>
    <row r="372"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row>
    <row r="373"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row>
    <row r="374"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row>
    <row r="375"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row>
    <row r="37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row>
    <row r="377"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row>
    <row r="378"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row>
    <row r="379"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row>
    <row r="380"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row>
    <row r="381"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row>
    <row r="382"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row>
    <row r="383"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row>
    <row r="384"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row>
    <row r="385"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row>
    <row r="38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row>
    <row r="387"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row>
    <row r="388"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row>
    <row r="389"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row>
    <row r="390"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row>
    <row r="391"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row>
    <row r="392"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row>
    <row r="393"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row>
    <row r="394"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row>
    <row r="395"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row>
    <row r="39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row>
    <row r="397"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row>
    <row r="398"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row>
    <row r="399"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row>
    <row r="400"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row>
    <row r="401"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row>
    <row r="402"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row>
    <row r="403"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row>
    <row r="404"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row>
    <row r="405"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row>
    <row r="40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row>
    <row r="407"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row>
    <row r="408"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row>
    <row r="409"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row>
    <row r="410"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row>
    <row r="411"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row>
    <row r="412"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row>
    <row r="413"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row>
    <row r="414"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row>
    <row r="415"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row>
    <row r="41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row>
    <row r="417"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row>
    <row r="418"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row>
    <row r="419"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row>
    <row r="420"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row>
    <row r="421"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row>
    <row r="422"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row>
    <row r="423"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row>
    <row r="424"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row>
    <row r="425"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row>
    <row r="4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row>
    <row r="427"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row>
    <row r="428"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row>
    <row r="429"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row>
    <row r="430"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row>
    <row r="431"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row>
    <row r="432"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row>
    <row r="433"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row>
    <row r="434"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row>
    <row r="435"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row>
    <row r="43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row>
    <row r="437"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row>
    <row r="438"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row>
    <row r="439"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row>
    <row r="440"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row>
    <row r="441"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row>
    <row r="442"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row>
    <row r="443"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row>
    <row r="444"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row>
    <row r="445"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row>
    <row r="44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row>
    <row r="447"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row>
    <row r="448"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row>
    <row r="449"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row>
    <row r="450"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row>
    <row r="451"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row>
    <row r="452"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row>
    <row r="453"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row>
    <row r="454"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row>
    <row r="455"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row>
    <row r="45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row>
    <row r="457"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row>
    <row r="458"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row>
    <row r="459"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row>
    <row r="460"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row>
    <row r="461"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row>
    <row r="462"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row>
    <row r="463"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row>
    <row r="464"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row>
    <row r="465"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row>
    <row r="46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row>
    <row r="467"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row>
    <row r="468"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row>
    <row r="469"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row>
    <row r="470"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row>
    <row r="471"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row>
    <row r="472"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row>
    <row r="473"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row>
    <row r="474"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row>
    <row r="475"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row>
    <row r="47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row>
    <row r="477"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row>
    <row r="478"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row>
    <row r="479"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row>
    <row r="480"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row>
    <row r="481"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row>
    <row r="482"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row>
    <row r="483"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row>
    <row r="484"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row>
    <row r="485"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row>
    <row r="48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row>
    <row r="487"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row>
    <row r="488"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row>
    <row r="489"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row>
    <row r="490"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row>
    <row r="491"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row>
    <row r="492"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row>
    <row r="493"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row>
    <row r="494"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row>
    <row r="495"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row>
    <row r="49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row>
    <row r="497"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row>
    <row r="498"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row>
    <row r="499"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row>
    <row r="500"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row>
    <row r="501"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row>
    <row r="502"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row>
    <row r="503"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row>
    <row r="504"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row>
    <row r="505"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row>
    <row r="50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row>
    <row r="507"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row>
    <row r="508"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row>
    <row r="509"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row>
    <row r="510"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row>
    <row r="511"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row>
    <row r="512"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row>
    <row r="513"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row>
    <row r="514"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row>
    <row r="515"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row>
    <row r="51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row>
    <row r="517"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row>
    <row r="518"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row>
    <row r="519"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row>
    <row r="520"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row>
    <row r="521"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row>
    <row r="522"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row>
    <row r="523"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row>
    <row r="524"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row>
    <row r="525"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row>
    <row r="5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row>
    <row r="527"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row>
    <row r="528"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row>
    <row r="529"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row>
    <row r="530"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row>
    <row r="531"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row>
    <row r="532"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row>
    <row r="533"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row>
    <row r="534"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row>
    <row r="535"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row>
    <row r="53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row>
    <row r="537"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row>
    <row r="538"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row>
    <row r="539"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row>
    <row r="540"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row>
    <row r="541"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row>
    <row r="542"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row>
    <row r="543"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row>
    <row r="544"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row>
    <row r="545"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row>
    <row r="54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row>
    <row r="547"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row>
    <row r="548"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row>
    <row r="549"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row>
    <row r="550"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row>
    <row r="551"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row>
    <row r="552"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row>
    <row r="553"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row>
    <row r="554"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row>
    <row r="555"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row>
    <row r="55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row>
    <row r="557"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row>
    <row r="558"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row>
    <row r="559"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row>
    <row r="560"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row>
    <row r="561"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row>
    <row r="562"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row>
    <row r="563"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row>
    <row r="564"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row>
    <row r="565"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row>
    <row r="56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row>
    <row r="567"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row>
    <row r="568"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row>
    <row r="569"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row>
    <row r="570"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row>
    <row r="571"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row>
    <row r="572"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row>
    <row r="573"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row>
    <row r="574"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row>
    <row r="575"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row>
    <row r="57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row>
    <row r="577"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row>
    <row r="578"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row>
    <row r="579"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row>
    <row r="580"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row>
    <row r="581"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row>
    <row r="582"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row>
    <row r="583"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row>
    <row r="584"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row>
    <row r="585"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row>
    <row r="58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row>
    <row r="587"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row>
    <row r="588"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row>
    <row r="589"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row>
    <row r="590"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row>
    <row r="591"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row>
    <row r="592"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row>
    <row r="593"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row>
    <row r="594"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row>
    <row r="595"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row>
    <row r="59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row>
    <row r="597"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row>
    <row r="598"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row>
    <row r="599"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row>
    <row r="600"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row>
    <row r="601"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row>
    <row r="602"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row>
    <row r="603"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row>
    <row r="604"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row>
    <row r="605"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row>
    <row r="60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row>
    <row r="607"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row>
    <row r="608"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row>
    <row r="609"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row>
    <row r="610"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row>
    <row r="611"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row>
    <row r="612"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row>
    <row r="613"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row>
    <row r="614"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row>
    <row r="615"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row>
    <row r="61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row>
    <row r="617"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row>
    <row r="618"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row>
    <row r="619"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row>
    <row r="620"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row>
    <row r="621"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row>
    <row r="622"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row>
    <row r="623"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row>
    <row r="624"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row>
    <row r="625"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row>
    <row r="6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row>
    <row r="627"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row>
    <row r="628"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row>
    <row r="629"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row>
    <row r="630"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row>
    <row r="631"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row>
    <row r="632"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row>
    <row r="633"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row>
    <row r="634"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row>
    <row r="635"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row>
    <row r="63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row>
    <row r="637"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row>
    <row r="638"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row>
    <row r="639"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row>
    <row r="640"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row>
    <row r="641"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row>
    <row r="642"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row>
    <row r="643"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row>
    <row r="644"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row>
    <row r="645"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row>
    <row r="64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row>
    <row r="647"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row>
    <row r="648"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row>
    <row r="649"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row>
    <row r="650"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row>
    <row r="651"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row>
    <row r="652"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row>
    <row r="653"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row>
    <row r="654"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row>
    <row r="655"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row>
    <row r="65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c r="AF656" s="49"/>
    </row>
    <row r="657"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row>
    <row r="658"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c r="AF658" s="49"/>
    </row>
    <row r="659"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c r="AF659" s="49"/>
    </row>
    <row r="660"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row>
    <row r="661"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row>
    <row r="662"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row>
    <row r="663"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row>
    <row r="664"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row>
    <row r="665"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row>
    <row r="66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row>
    <row r="667"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row>
    <row r="668"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c r="AF668" s="49"/>
    </row>
    <row r="669"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c r="AF669" s="49"/>
    </row>
    <row r="670"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c r="AF670" s="49"/>
    </row>
    <row r="671"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c r="AF671" s="49"/>
    </row>
    <row r="672"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c r="AF672" s="49"/>
    </row>
    <row r="673"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c r="AF673" s="49"/>
    </row>
    <row r="674"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row>
    <row r="675"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c r="AF675" s="49"/>
    </row>
    <row r="67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row>
    <row r="677"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c r="AF677" s="49"/>
    </row>
    <row r="678"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c r="AF678" s="49"/>
    </row>
    <row r="679"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c r="AF679" s="49"/>
    </row>
    <row r="680"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row>
    <row r="681"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row>
    <row r="682"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row>
    <row r="683"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c r="AF683" s="49"/>
    </row>
    <row r="684"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c r="AF684" s="49"/>
    </row>
    <row r="685"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c r="AF685" s="49"/>
    </row>
    <row r="68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row>
    <row r="687"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row>
    <row r="688"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row>
    <row r="689"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c r="AF689" s="49"/>
    </row>
    <row r="690"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row>
    <row r="691"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c r="AF691" s="49"/>
    </row>
    <row r="692"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c r="AF692" s="49"/>
    </row>
    <row r="693"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c r="AF693" s="49"/>
    </row>
    <row r="694"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c r="AF694" s="49"/>
    </row>
    <row r="695"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row>
    <row r="69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row>
    <row r="697"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c r="AF697" s="49"/>
    </row>
    <row r="698"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c r="AF698" s="49"/>
    </row>
    <row r="699"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row>
    <row r="700"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row>
    <row r="701"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c r="AF701" s="49"/>
    </row>
    <row r="702"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row>
    <row r="703"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row>
    <row r="704"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row>
    <row r="705"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row>
    <row r="70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row>
    <row r="707"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row>
    <row r="708"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row>
    <row r="709"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row>
    <row r="710"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row>
    <row r="711"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row>
    <row r="712"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row>
    <row r="713"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row>
    <row r="714"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row>
    <row r="715"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row>
    <row r="71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row>
    <row r="717"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c r="AF717" s="49"/>
    </row>
    <row r="718"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row>
    <row r="719"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row>
    <row r="720"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row>
    <row r="721"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row>
    <row r="722"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row>
    <row r="723"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row>
    <row r="724"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row>
    <row r="725"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row>
    <row r="7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row>
    <row r="727"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row>
    <row r="728"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row>
    <row r="729"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row>
    <row r="730"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c r="AF730" s="49"/>
    </row>
    <row r="731"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row>
    <row r="732"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row>
    <row r="733"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row>
    <row r="734"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row>
    <row r="735"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row>
    <row r="73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row>
    <row r="737"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row>
    <row r="738"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row>
    <row r="739"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row>
    <row r="740"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row>
    <row r="741"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row>
    <row r="742"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row>
    <row r="743"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row>
    <row r="744"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row>
    <row r="745"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row>
    <row r="74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row>
    <row r="747"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row>
    <row r="748"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row>
    <row r="749"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row>
    <row r="750"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row>
    <row r="751"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row>
    <row r="752"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row>
    <row r="753"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row>
    <row r="754"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c r="AF754" s="49"/>
    </row>
    <row r="755"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row>
    <row r="75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row>
    <row r="757"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row>
    <row r="758"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row>
    <row r="759"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row>
    <row r="760"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c r="AF760" s="49"/>
    </row>
    <row r="761"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row>
    <row r="762"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row>
    <row r="763"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row>
    <row r="764"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row>
    <row r="765"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row>
    <row r="76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row>
    <row r="767"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row>
    <row r="768"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row>
    <row r="769"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row>
    <row r="770"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row>
    <row r="771"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row>
    <row r="772"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row>
    <row r="773"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row>
    <row r="774"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row>
    <row r="775"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row>
    <row r="77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row>
    <row r="777"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row>
    <row r="778"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row>
    <row r="779"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row>
    <row r="780"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row>
    <row r="781"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row>
    <row r="782"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row>
    <row r="783"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row>
    <row r="784"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row>
    <row r="785"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row>
    <row r="78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row>
    <row r="787"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row>
    <row r="788"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row>
    <row r="789"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row>
    <row r="790"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row>
    <row r="791"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row>
    <row r="792"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row>
    <row r="793"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row>
    <row r="794"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row>
    <row r="795"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row>
    <row r="79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row>
    <row r="797"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row>
    <row r="798"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row>
    <row r="799"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row>
    <row r="800"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c r="AF800" s="49"/>
    </row>
    <row r="801"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row>
    <row r="802"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c r="AF802" s="49"/>
    </row>
    <row r="803"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row>
    <row r="804"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row>
    <row r="805"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49"/>
    </row>
    <row r="80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row>
    <row r="807"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49"/>
    </row>
    <row r="808"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49"/>
    </row>
    <row r="809"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c r="AF809" s="49"/>
    </row>
    <row r="810"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c r="AF810" s="49"/>
    </row>
    <row r="811"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c r="AF811" s="49"/>
    </row>
    <row r="812"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row>
    <row r="813"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row>
    <row r="814"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c r="AF814" s="49"/>
    </row>
    <row r="815"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row>
    <row r="81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c r="AF816" s="49"/>
    </row>
    <row r="817"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c r="AF817" s="49"/>
    </row>
    <row r="818"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row>
    <row r="819"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c r="AF819" s="49"/>
    </row>
    <row r="820"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row>
    <row r="821"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row>
    <row r="822"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row>
    <row r="823"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c r="AF823" s="49"/>
    </row>
    <row r="824"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c r="AF824" s="49"/>
    </row>
    <row r="825"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row>
    <row r="8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c r="AF826" s="49"/>
    </row>
    <row r="827"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c r="AF827" s="49"/>
    </row>
    <row r="828"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c r="AF828" s="49"/>
    </row>
    <row r="829"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c r="AF829" s="49"/>
    </row>
    <row r="830"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row>
    <row r="831"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c r="AF831" s="49"/>
    </row>
    <row r="832"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c r="AF832" s="49"/>
    </row>
    <row r="833"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row>
    <row r="834"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row>
    <row r="835"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row>
    <row r="83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row>
    <row r="837"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row>
    <row r="838"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row>
    <row r="839"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row>
    <row r="840"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row>
    <row r="841"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row>
    <row r="842"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row>
    <row r="843"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row>
    <row r="844"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row>
    <row r="845"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row>
    <row r="84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row>
    <row r="847"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row>
    <row r="848"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row>
    <row r="849"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row>
    <row r="850"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row>
    <row r="851"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row>
    <row r="852"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row>
    <row r="853"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row>
    <row r="854"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row>
    <row r="855"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row>
    <row r="85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row>
    <row r="857"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row>
    <row r="858"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row>
    <row r="859"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row>
    <row r="860"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row>
    <row r="861"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row>
    <row r="862"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row>
    <row r="863"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row>
    <row r="864"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row>
    <row r="865"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row>
    <row r="86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row>
    <row r="867"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row>
    <row r="868"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row>
    <row r="869"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row>
    <row r="870"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row>
    <row r="871"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row>
    <row r="872"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row>
    <row r="873"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row>
    <row r="874"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row>
    <row r="875"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row>
    <row r="87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row>
    <row r="877"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row>
    <row r="878"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row>
    <row r="879"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row>
    <row r="880"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row>
    <row r="881"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row>
    <row r="882"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row>
    <row r="883"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row>
    <row r="884"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row>
    <row r="885"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row>
    <row r="88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row>
    <row r="887"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row>
    <row r="888"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row>
    <row r="889"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row>
    <row r="890"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row>
    <row r="891"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row>
    <row r="892"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row>
    <row r="893"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row>
    <row r="894"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row>
    <row r="895"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row>
    <row r="89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row>
    <row r="897"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row>
    <row r="898"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row>
    <row r="899"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row>
    <row r="900"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row>
    <row r="901"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row>
    <row r="902"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row>
    <row r="903"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row>
    <row r="904"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row>
    <row r="905"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row>
    <row r="90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row>
    <row r="907"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row>
    <row r="908"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row>
    <row r="909"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row>
    <row r="910"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row>
    <row r="911"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row>
    <row r="912"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row>
    <row r="913"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row>
    <row r="914"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row>
    <row r="915"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row>
    <row r="91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row>
    <row r="917"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row>
    <row r="918"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row>
    <row r="919"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row>
    <row r="920"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row>
    <row r="921"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row>
    <row r="922"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row>
    <row r="923"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c r="AF923" s="49"/>
    </row>
    <row r="924"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c r="AF924" s="49"/>
    </row>
    <row r="925"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row>
    <row r="9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row>
    <row r="927"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c r="AF927" s="49"/>
    </row>
    <row r="928"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c r="AF928" s="49"/>
    </row>
    <row r="929"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c r="AF929" s="49"/>
    </row>
    <row r="930"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c r="AF930" s="49"/>
    </row>
    <row r="931"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row>
    <row r="932"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c r="AF932" s="49"/>
    </row>
    <row r="933"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row>
    <row r="934"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c r="AF934" s="49"/>
    </row>
    <row r="935"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row>
    <row r="93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c r="AF936" s="49"/>
    </row>
    <row r="937"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row>
    <row r="938"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row>
    <row r="939"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row>
    <row r="940"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row>
    <row r="941"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c r="AF941" s="49"/>
    </row>
    <row r="942"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row>
    <row r="943"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row>
    <row r="944"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c r="AF944" s="49"/>
    </row>
    <row r="945"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row>
    <row r="94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row>
    <row r="947"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c r="AF947" s="49"/>
    </row>
    <row r="948"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row>
    <row r="949"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c r="AF949" s="49"/>
    </row>
    <row r="950"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c r="AF950" s="49"/>
    </row>
    <row r="951"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c r="AF951" s="49"/>
    </row>
    <row r="952"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c r="AF952" s="49"/>
    </row>
    <row r="953"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c r="AF953" s="49"/>
    </row>
    <row r="954"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c r="AF954" s="49"/>
    </row>
    <row r="955"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c r="AF955" s="49"/>
    </row>
    <row r="95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c r="AF956" s="49"/>
    </row>
    <row r="957"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row>
    <row r="958"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row>
    <row r="959"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c r="AF959" s="49"/>
    </row>
    <row r="960"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c r="AF960" s="49"/>
    </row>
    <row r="961"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row>
    <row r="962"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c r="AF962" s="49"/>
    </row>
    <row r="963"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row>
    <row r="964"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row>
    <row r="965"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c r="AF965" s="49"/>
    </row>
    <row r="96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row>
    <row r="967"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row>
    <row r="968"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row>
    <row r="969"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c r="AF969" s="49"/>
    </row>
    <row r="970"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c r="AF970" s="49"/>
    </row>
    <row r="971"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c r="AF971" s="49"/>
    </row>
    <row r="972"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row>
    <row r="973"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c r="AF973" s="49"/>
    </row>
    <row r="974"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row>
    <row r="975"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row>
    <row r="97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row>
    <row r="977"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c r="AF977" s="49"/>
    </row>
    <row r="978"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c r="AF978" s="49"/>
    </row>
    <row r="979"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c r="AF979" s="49"/>
    </row>
    <row r="980"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row>
    <row r="981"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c r="AF981" s="49"/>
    </row>
    <row r="982"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row>
    <row r="983"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c r="AF983" s="49"/>
    </row>
    <row r="984"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c r="AF984" s="49"/>
    </row>
    <row r="985"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row>
    <row r="98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c r="AF986" s="49"/>
    </row>
    <row r="987"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row>
    <row r="988"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c r="AF988" s="49"/>
    </row>
    <row r="989"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c r="AF989" s="49"/>
    </row>
    <row r="990"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c r="AF990" s="49"/>
    </row>
    <row r="991"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c r="AF991" s="49"/>
    </row>
    <row r="992"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row>
    <row r="993"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c r="AF993" s="49"/>
    </row>
    <row r="994"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c r="AF994" s="49"/>
    </row>
    <row r="995"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c r="AF995" s="49"/>
    </row>
    <row r="99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row>
    <row r="997"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c r="AF997" s="49"/>
    </row>
    <row r="998"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c r="AF998" s="49"/>
    </row>
    <row r="999"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row>
    <row r="1000"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row>
  </sheetData>
  <mergeCells count="3">
    <mergeCell ref="B6:L6"/>
    <mergeCell ref="B7:L7"/>
    <mergeCell ref="C17:G19"/>
  </mergeCells>
  <dataValidations>
    <dataValidation type="list" allowBlank="1" showErrorMessage="1" sqref="I9:I12 C9:C13 F9:F13">
      <formula1>'DATA - Oculta'!$K$9:$K$10</formula1>
    </dataValidation>
  </dataValidations>
  <printOptions/>
  <pageMargins bottom="1.025" footer="0.0" header="0.0" left="0.7875" right="0.7875" top="1.025"/>
  <pageSetup paperSize="9" orientation="portrait"/>
  <headerFooter>
    <oddHeader>&amp;C&amp;A</oddHeader>
    <oddFooter>&amp;CPage &amp;P</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63"/>
    <col customWidth="1" min="2" max="2" width="9.5"/>
    <col customWidth="1" min="3" max="3" width="27.38"/>
    <col customWidth="1" min="4" max="4" width="19.13"/>
    <col customWidth="1" min="5" max="5" width="27.5"/>
    <col customWidth="1" min="6" max="6" width="72.5"/>
    <col customWidth="1" min="7" max="7" width="64.63"/>
    <col customWidth="1" min="8" max="8" width="134.5"/>
    <col customWidth="1" min="9" max="24" width="8.63"/>
    <col customWidth="1" min="25" max="28" width="14.5"/>
  </cols>
  <sheetData>
    <row r="1" ht="12.75" customHeight="1">
      <c r="A1" s="1"/>
      <c r="B1" s="2"/>
      <c r="C1" s="23"/>
      <c r="D1" s="23"/>
      <c r="E1" s="23"/>
      <c r="F1" s="23"/>
      <c r="G1" s="23"/>
      <c r="H1" s="23"/>
      <c r="I1" s="23"/>
      <c r="J1" s="23"/>
      <c r="K1" s="23"/>
      <c r="L1" s="23"/>
      <c r="M1" s="23"/>
      <c r="N1" s="23"/>
      <c r="O1" s="23"/>
      <c r="P1" s="23"/>
      <c r="Q1" s="23"/>
      <c r="R1" s="23"/>
      <c r="S1" s="23"/>
      <c r="T1" s="23"/>
      <c r="U1" s="23"/>
      <c r="V1" s="23"/>
      <c r="W1" s="23"/>
      <c r="X1" s="23"/>
      <c r="Y1" s="23"/>
      <c r="Z1" s="29"/>
      <c r="AA1" s="29"/>
      <c r="AB1" s="29"/>
    </row>
    <row r="2" ht="25.5" customHeight="1">
      <c r="A2" s="1"/>
      <c r="B2" s="24" t="s">
        <v>0</v>
      </c>
      <c r="C2" s="23"/>
      <c r="D2" s="23"/>
      <c r="E2" s="23"/>
      <c r="F2" s="23"/>
      <c r="G2" s="23"/>
      <c r="H2" s="23"/>
      <c r="I2" s="23"/>
      <c r="J2" s="23"/>
      <c r="K2" s="23"/>
      <c r="L2" s="23"/>
      <c r="M2" s="23"/>
      <c r="N2" s="23"/>
      <c r="O2" s="23"/>
      <c r="P2" s="23"/>
      <c r="Q2" s="23"/>
      <c r="R2" s="23"/>
      <c r="S2" s="23"/>
      <c r="T2" s="23"/>
      <c r="U2" s="23"/>
      <c r="V2" s="23"/>
      <c r="W2" s="23"/>
      <c r="X2" s="23"/>
      <c r="Y2" s="23"/>
      <c r="Z2" s="29"/>
      <c r="AA2" s="29"/>
      <c r="AB2" s="29"/>
    </row>
    <row r="3" ht="23.25" customHeight="1">
      <c r="A3" s="1"/>
      <c r="B3" s="25" t="s">
        <v>2</v>
      </c>
      <c r="C3" s="23"/>
      <c r="D3" s="23"/>
      <c r="E3" s="23"/>
      <c r="F3" s="29"/>
      <c r="G3" s="68" t="s">
        <v>13</v>
      </c>
      <c r="H3" s="23"/>
      <c r="I3" s="23"/>
      <c r="J3" s="23"/>
      <c r="K3" s="23"/>
      <c r="L3" s="23"/>
      <c r="M3" s="23"/>
      <c r="N3" s="23"/>
      <c r="O3" s="23"/>
      <c r="P3" s="23"/>
      <c r="Q3" s="23"/>
      <c r="R3" s="23"/>
      <c r="S3" s="23"/>
      <c r="T3" s="23"/>
      <c r="U3" s="23"/>
      <c r="V3" s="23"/>
      <c r="W3" s="23"/>
      <c r="X3" s="23"/>
      <c r="Y3" s="23"/>
      <c r="Z3" s="29"/>
      <c r="AA3" s="29"/>
      <c r="AB3" s="29"/>
    </row>
    <row r="4" ht="16.5" customHeight="1">
      <c r="A4" s="1"/>
      <c r="B4" s="28"/>
      <c r="C4" s="23"/>
      <c r="D4" s="23"/>
      <c r="E4" s="23"/>
      <c r="F4" s="23"/>
      <c r="G4" s="23"/>
      <c r="H4" s="23"/>
      <c r="I4" s="23"/>
      <c r="J4" s="23"/>
      <c r="K4" s="23"/>
      <c r="L4" s="23"/>
      <c r="M4" s="23"/>
      <c r="N4" s="23"/>
      <c r="O4" s="23"/>
      <c r="P4" s="23"/>
      <c r="Q4" s="23"/>
      <c r="R4" s="23"/>
      <c r="S4" s="23"/>
      <c r="T4" s="23"/>
      <c r="U4" s="23"/>
      <c r="V4" s="23"/>
      <c r="W4" s="23"/>
      <c r="X4" s="23"/>
      <c r="Y4" s="23"/>
      <c r="Z4" s="29"/>
      <c r="AA4" s="29"/>
      <c r="AB4" s="29"/>
    </row>
    <row r="5" ht="28.5" customHeight="1">
      <c r="A5" s="29"/>
      <c r="B5" s="69" t="s">
        <v>60</v>
      </c>
      <c r="C5" s="54"/>
      <c r="D5" s="54"/>
      <c r="E5" s="54"/>
      <c r="F5" s="54"/>
      <c r="G5" s="55"/>
      <c r="H5" s="30"/>
      <c r="I5" s="30"/>
      <c r="J5" s="30"/>
      <c r="K5" s="30"/>
      <c r="L5" s="30"/>
      <c r="M5" s="30"/>
      <c r="N5" s="30"/>
      <c r="O5" s="30"/>
      <c r="P5" s="30"/>
      <c r="Q5" s="30"/>
      <c r="R5" s="30"/>
      <c r="S5" s="30"/>
      <c r="T5" s="30"/>
      <c r="U5" s="30"/>
      <c r="V5" s="30"/>
      <c r="W5" s="30"/>
      <c r="X5" s="30"/>
      <c r="Y5" s="30"/>
      <c r="Z5" s="41"/>
      <c r="AA5" s="41"/>
      <c r="AB5" s="41"/>
    </row>
    <row r="6" ht="18.0" customHeight="1">
      <c r="A6" s="70"/>
      <c r="B6" s="70"/>
      <c r="C6" s="70"/>
      <c r="D6" s="70"/>
      <c r="E6" s="71"/>
      <c r="F6" s="23"/>
      <c r="G6" s="23"/>
      <c r="H6" s="23"/>
      <c r="I6" s="23"/>
      <c r="J6" s="23"/>
      <c r="K6" s="23"/>
      <c r="L6" s="23"/>
      <c r="M6" s="23"/>
      <c r="N6" s="23"/>
      <c r="O6" s="23"/>
      <c r="P6" s="23"/>
      <c r="Q6" s="23"/>
      <c r="R6" s="23"/>
      <c r="S6" s="23"/>
      <c r="T6" s="23"/>
      <c r="U6" s="23"/>
      <c r="V6" s="23"/>
      <c r="W6" s="23"/>
      <c r="X6" s="23"/>
      <c r="Y6" s="29"/>
      <c r="Z6" s="29"/>
      <c r="AA6" s="29"/>
      <c r="AB6" s="29"/>
    </row>
    <row r="7" ht="18.0" customHeight="1">
      <c r="A7" s="29"/>
      <c r="B7" s="72" t="s">
        <v>61</v>
      </c>
      <c r="C7" s="72" t="s">
        <v>62</v>
      </c>
      <c r="D7" s="72" t="s">
        <v>63</v>
      </c>
      <c r="E7" s="72" t="s">
        <v>64</v>
      </c>
      <c r="F7" s="72" t="s">
        <v>65</v>
      </c>
      <c r="G7" s="72" t="s">
        <v>66</v>
      </c>
      <c r="H7" s="72" t="s">
        <v>67</v>
      </c>
      <c r="I7" s="23"/>
      <c r="J7" s="23"/>
      <c r="K7" s="23"/>
      <c r="L7" s="23"/>
      <c r="M7" s="23"/>
      <c r="N7" s="23"/>
      <c r="O7" s="23"/>
      <c r="P7" s="23"/>
      <c r="Q7" s="23"/>
      <c r="R7" s="23"/>
      <c r="S7" s="23"/>
      <c r="T7" s="23"/>
      <c r="U7" s="23"/>
      <c r="V7" s="23"/>
      <c r="W7" s="23"/>
      <c r="X7" s="23"/>
      <c r="Y7" s="23"/>
      <c r="Z7" s="29"/>
      <c r="AA7" s="29"/>
      <c r="AB7" s="29"/>
    </row>
    <row r="8" ht="18.0" customHeight="1">
      <c r="A8" s="29"/>
      <c r="B8" s="73">
        <v>1.0</v>
      </c>
      <c r="C8" s="74" t="s">
        <v>68</v>
      </c>
      <c r="D8" s="75" t="s">
        <v>69</v>
      </c>
      <c r="E8" s="75" t="s">
        <v>70</v>
      </c>
      <c r="F8" s="76" t="s">
        <v>24</v>
      </c>
      <c r="G8" s="75" t="s">
        <v>71</v>
      </c>
      <c r="H8" s="77" t="s">
        <v>72</v>
      </c>
      <c r="I8" s="23"/>
      <c r="J8" s="23"/>
      <c r="K8" s="23"/>
      <c r="L8" s="23"/>
      <c r="M8" s="23"/>
      <c r="N8" s="23"/>
      <c r="O8" s="23"/>
      <c r="P8" s="23"/>
      <c r="Q8" s="23"/>
      <c r="R8" s="23"/>
      <c r="S8" s="23"/>
      <c r="T8" s="23"/>
      <c r="U8" s="23"/>
      <c r="V8" s="23"/>
      <c r="W8" s="23"/>
      <c r="X8" s="23"/>
      <c r="Y8" s="23"/>
      <c r="Z8" s="29"/>
      <c r="AA8" s="29"/>
      <c r="AB8" s="29"/>
    </row>
    <row r="9" ht="18.0" customHeight="1">
      <c r="A9" s="29"/>
      <c r="B9" s="78">
        <v>2.0</v>
      </c>
      <c r="C9" s="79" t="s">
        <v>73</v>
      </c>
      <c r="D9" s="75" t="s">
        <v>69</v>
      </c>
      <c r="E9" s="75" t="s">
        <v>73</v>
      </c>
      <c r="F9" s="80" t="s">
        <v>74</v>
      </c>
      <c r="G9" s="75" t="s">
        <v>75</v>
      </c>
      <c r="H9" s="81" t="s">
        <v>76</v>
      </c>
      <c r="I9" s="23"/>
      <c r="J9" s="23"/>
      <c r="K9" s="23"/>
      <c r="L9" s="23"/>
      <c r="M9" s="23"/>
      <c r="N9" s="23"/>
      <c r="O9" s="23"/>
      <c r="P9" s="23"/>
      <c r="Q9" s="23"/>
      <c r="R9" s="23"/>
      <c r="S9" s="23"/>
      <c r="T9" s="23"/>
      <c r="U9" s="23"/>
      <c r="V9" s="23"/>
      <c r="W9" s="23"/>
      <c r="X9" s="23"/>
      <c r="Y9" s="23"/>
      <c r="Z9" s="29"/>
      <c r="AA9" s="29"/>
      <c r="AB9" s="29"/>
    </row>
    <row r="10" ht="18.0" customHeight="1">
      <c r="A10" s="29"/>
      <c r="B10" s="73">
        <v>3.0</v>
      </c>
      <c r="C10" s="79" t="s">
        <v>77</v>
      </c>
      <c r="D10" s="75" t="s">
        <v>69</v>
      </c>
      <c r="E10" s="75" t="s">
        <v>78</v>
      </c>
      <c r="F10" s="82" t="s">
        <v>79</v>
      </c>
      <c r="G10" s="83" t="s">
        <v>80</v>
      </c>
      <c r="H10" s="81" t="s">
        <v>72</v>
      </c>
      <c r="I10" s="23"/>
      <c r="J10" s="23"/>
      <c r="K10" s="23"/>
      <c r="L10" s="23"/>
      <c r="M10" s="23"/>
      <c r="N10" s="23"/>
      <c r="O10" s="23"/>
      <c r="P10" s="23"/>
      <c r="Q10" s="23"/>
      <c r="R10" s="23"/>
      <c r="S10" s="23"/>
      <c r="T10" s="23"/>
      <c r="U10" s="23"/>
      <c r="V10" s="23"/>
      <c r="W10" s="23"/>
      <c r="X10" s="23"/>
      <c r="Y10" s="23"/>
      <c r="Z10" s="29"/>
      <c r="AA10" s="29"/>
      <c r="AB10" s="29"/>
    </row>
    <row r="11" ht="18.0" customHeight="1">
      <c r="A11" s="29"/>
      <c r="B11" s="78">
        <v>4.0</v>
      </c>
      <c r="C11" s="79"/>
      <c r="D11" s="75"/>
      <c r="E11" s="75"/>
      <c r="F11" s="84"/>
      <c r="G11" s="75"/>
      <c r="H11" s="81" t="s">
        <v>81</v>
      </c>
      <c r="I11" s="23"/>
      <c r="J11" s="23"/>
      <c r="K11" s="23"/>
      <c r="L11" s="23"/>
      <c r="M11" s="23"/>
      <c r="N11" s="23"/>
      <c r="O11" s="23"/>
      <c r="P11" s="23"/>
      <c r="Q11" s="23"/>
      <c r="R11" s="23"/>
      <c r="S11" s="23"/>
      <c r="T11" s="23"/>
      <c r="U11" s="23"/>
      <c r="V11" s="23"/>
      <c r="W11" s="23"/>
      <c r="X11" s="23"/>
      <c r="Y11" s="23"/>
      <c r="Z11" s="29"/>
      <c r="AA11" s="29"/>
      <c r="AB11" s="29"/>
    </row>
    <row r="12" ht="18.0" customHeight="1">
      <c r="A12" s="29"/>
      <c r="B12" s="78">
        <v>5.0</v>
      </c>
      <c r="C12" s="79"/>
      <c r="D12" s="75"/>
      <c r="E12" s="75"/>
      <c r="F12" s="84"/>
      <c r="G12" s="75"/>
      <c r="H12" s="81"/>
      <c r="I12" s="23"/>
      <c r="J12" s="23"/>
      <c r="K12" s="23"/>
      <c r="L12" s="23"/>
      <c r="M12" s="23"/>
      <c r="N12" s="23"/>
      <c r="O12" s="23"/>
      <c r="P12" s="23"/>
      <c r="Q12" s="23"/>
      <c r="R12" s="23"/>
      <c r="S12" s="23"/>
      <c r="T12" s="23"/>
      <c r="U12" s="23"/>
      <c r="V12" s="23"/>
      <c r="W12" s="23"/>
      <c r="X12" s="23"/>
      <c r="Y12" s="23"/>
      <c r="Z12" s="29"/>
      <c r="AA12" s="29"/>
      <c r="AB12" s="29"/>
    </row>
    <row r="13" ht="18.0" customHeight="1">
      <c r="A13" s="29"/>
      <c r="B13" s="78">
        <v>6.0</v>
      </c>
      <c r="C13" s="79"/>
      <c r="D13" s="75"/>
      <c r="E13" s="75"/>
      <c r="F13" s="84"/>
      <c r="G13" s="75"/>
      <c r="H13" s="81"/>
      <c r="I13" s="23"/>
      <c r="J13" s="23"/>
      <c r="K13" s="23"/>
      <c r="L13" s="23"/>
      <c r="M13" s="23"/>
      <c r="N13" s="23"/>
      <c r="O13" s="23"/>
      <c r="P13" s="23"/>
      <c r="Q13" s="23"/>
      <c r="R13" s="23"/>
      <c r="S13" s="23"/>
      <c r="T13" s="23"/>
      <c r="U13" s="29"/>
      <c r="V13" s="23"/>
      <c r="W13" s="23"/>
      <c r="X13" s="23"/>
      <c r="Y13" s="23"/>
      <c r="Z13" s="29"/>
      <c r="AA13" s="29"/>
      <c r="AB13" s="29"/>
    </row>
    <row r="14" ht="18.0" customHeight="1">
      <c r="A14" s="29"/>
      <c r="B14" s="78">
        <v>7.0</v>
      </c>
      <c r="C14" s="79"/>
      <c r="D14" s="75"/>
      <c r="E14" s="75"/>
      <c r="F14" s="84"/>
      <c r="G14" s="75"/>
      <c r="H14" s="81"/>
      <c r="I14" s="23"/>
      <c r="J14" s="23"/>
      <c r="K14" s="23"/>
      <c r="L14" s="23"/>
      <c r="M14" s="23"/>
      <c r="N14" s="23"/>
      <c r="O14" s="23"/>
      <c r="P14" s="23"/>
      <c r="Q14" s="23"/>
      <c r="R14" s="23"/>
      <c r="S14" s="23"/>
      <c r="T14" s="23"/>
      <c r="U14" s="23"/>
      <c r="V14" s="23"/>
      <c r="W14" s="23"/>
      <c r="X14" s="23"/>
      <c r="Y14" s="23"/>
      <c r="Z14" s="29"/>
      <c r="AA14" s="29"/>
      <c r="AB14" s="29"/>
    </row>
    <row r="15" ht="18.0" customHeight="1">
      <c r="A15" s="29"/>
      <c r="B15" s="78">
        <v>8.0</v>
      </c>
      <c r="C15" s="79"/>
      <c r="D15" s="75"/>
      <c r="E15" s="75"/>
      <c r="F15" s="84"/>
      <c r="G15" s="75"/>
      <c r="H15" s="81"/>
      <c r="I15" s="23"/>
      <c r="J15" s="23"/>
      <c r="K15" s="23"/>
      <c r="L15" s="23"/>
      <c r="M15" s="23"/>
      <c r="N15" s="23"/>
      <c r="O15" s="23"/>
      <c r="P15" s="23"/>
      <c r="Q15" s="23"/>
      <c r="R15" s="23"/>
      <c r="S15" s="23"/>
      <c r="T15" s="23"/>
      <c r="U15" s="23"/>
      <c r="V15" s="23"/>
      <c r="W15" s="23"/>
      <c r="X15" s="23"/>
      <c r="Y15" s="23"/>
      <c r="Z15" s="29"/>
      <c r="AA15" s="29"/>
      <c r="AB15" s="29"/>
    </row>
    <row r="16" ht="18.0" customHeight="1">
      <c r="A16" s="29"/>
      <c r="B16" s="78">
        <v>9.0</v>
      </c>
      <c r="C16" s="79"/>
      <c r="D16" s="75"/>
      <c r="E16" s="75"/>
      <c r="F16" s="84"/>
      <c r="G16" s="75"/>
      <c r="H16" s="81"/>
      <c r="I16" s="23"/>
      <c r="J16" s="23"/>
      <c r="K16" s="23"/>
      <c r="L16" s="23"/>
      <c r="M16" s="23"/>
      <c r="N16" s="23"/>
      <c r="O16" s="23"/>
      <c r="P16" s="23"/>
      <c r="Q16" s="23"/>
      <c r="R16" s="23"/>
      <c r="S16" s="23"/>
      <c r="T16" s="23"/>
      <c r="U16" s="23"/>
      <c r="V16" s="23"/>
      <c r="W16" s="23"/>
      <c r="X16" s="23"/>
      <c r="Y16" s="23"/>
      <c r="Z16" s="29"/>
      <c r="AA16" s="29"/>
      <c r="AB16" s="29"/>
    </row>
    <row r="17" ht="18.0" customHeight="1">
      <c r="A17" s="29"/>
      <c r="B17" s="78">
        <v>10.0</v>
      </c>
      <c r="C17" s="79"/>
      <c r="D17" s="75"/>
      <c r="E17" s="75"/>
      <c r="F17" s="84"/>
      <c r="G17" s="75"/>
      <c r="H17" s="81"/>
      <c r="I17" s="23"/>
      <c r="J17" s="23"/>
      <c r="K17" s="23"/>
      <c r="L17" s="23"/>
      <c r="M17" s="23"/>
      <c r="N17" s="23"/>
      <c r="O17" s="23"/>
      <c r="P17" s="23"/>
      <c r="Q17" s="23"/>
      <c r="R17" s="23"/>
      <c r="S17" s="23"/>
      <c r="T17" s="23"/>
      <c r="U17" s="23"/>
      <c r="V17" s="23"/>
      <c r="W17" s="23"/>
      <c r="X17" s="23"/>
      <c r="Y17" s="23"/>
      <c r="Z17" s="29"/>
      <c r="AA17" s="29"/>
      <c r="AB17" s="29"/>
    </row>
    <row r="18" ht="12.0" customHeight="1">
      <c r="A18" s="29"/>
      <c r="B18" s="85"/>
      <c r="C18" s="85"/>
      <c r="D18" s="85"/>
      <c r="E18" s="85"/>
      <c r="F18" s="85"/>
      <c r="G18" s="23"/>
      <c r="H18" s="23"/>
      <c r="I18" s="23"/>
      <c r="J18" s="23"/>
      <c r="K18" s="23"/>
      <c r="L18" s="23"/>
      <c r="M18" s="23"/>
      <c r="N18" s="23"/>
      <c r="O18" s="23"/>
      <c r="P18" s="23"/>
      <c r="Q18" s="23"/>
      <c r="R18" s="23"/>
      <c r="S18" s="23"/>
      <c r="T18" s="23"/>
      <c r="U18" s="23"/>
      <c r="V18" s="23"/>
      <c r="W18" s="23"/>
      <c r="X18" s="23"/>
      <c r="Y18" s="29"/>
      <c r="Z18" s="29"/>
      <c r="AA18" s="29"/>
      <c r="AB18" s="29"/>
    </row>
    <row r="19" ht="12.0" customHeight="1">
      <c r="A19" s="29"/>
      <c r="B19" s="85"/>
      <c r="C19" s="85"/>
      <c r="D19" s="85"/>
      <c r="E19" s="85"/>
      <c r="F19" s="85"/>
      <c r="G19" s="23"/>
      <c r="H19" s="23"/>
      <c r="I19" s="23"/>
      <c r="J19" s="23"/>
      <c r="K19" s="23"/>
      <c r="L19" s="23"/>
      <c r="M19" s="23"/>
      <c r="N19" s="23"/>
      <c r="O19" s="23"/>
      <c r="P19" s="23"/>
      <c r="Q19" s="23"/>
      <c r="R19" s="23"/>
      <c r="S19" s="23"/>
      <c r="T19" s="23"/>
      <c r="U19" s="23"/>
      <c r="V19" s="23"/>
      <c r="W19" s="23"/>
      <c r="X19" s="23"/>
      <c r="Y19" s="29"/>
      <c r="Z19" s="29"/>
      <c r="AA19" s="29"/>
      <c r="AB19" s="29"/>
    </row>
    <row r="20" ht="18.0" customHeight="1">
      <c r="A20" s="29"/>
      <c r="B20" s="86" t="s">
        <v>82</v>
      </c>
      <c r="C20" s="87"/>
      <c r="D20" s="88">
        <f>COUNTA(F8:F17)</f>
        <v>3</v>
      </c>
      <c r="E20" s="29"/>
      <c r="F20" s="23"/>
      <c r="G20" s="23"/>
      <c r="H20" s="23"/>
      <c r="I20" s="23"/>
      <c r="J20" s="23"/>
      <c r="K20" s="23"/>
      <c r="L20" s="23"/>
      <c r="M20" s="23"/>
      <c r="N20" s="23"/>
      <c r="O20" s="23"/>
      <c r="P20" s="23"/>
      <c r="Q20" s="23"/>
      <c r="R20" s="23"/>
      <c r="S20" s="23"/>
      <c r="T20" s="23"/>
      <c r="U20" s="23"/>
      <c r="V20" s="23"/>
      <c r="W20" s="23"/>
      <c r="X20" s="23"/>
      <c r="Y20" s="29"/>
      <c r="Z20" s="29"/>
      <c r="AA20" s="29"/>
      <c r="AB20" s="29"/>
    </row>
    <row r="21" ht="12.0" customHeight="1">
      <c r="A21" s="29"/>
      <c r="B21" s="23"/>
      <c r="C21" s="23"/>
      <c r="D21" s="23"/>
      <c r="E21" s="23"/>
      <c r="F21" s="23"/>
      <c r="G21" s="23"/>
      <c r="H21" s="29"/>
      <c r="I21" s="23"/>
      <c r="J21" s="23"/>
      <c r="K21" s="23"/>
      <c r="L21" s="23"/>
      <c r="M21" s="23"/>
      <c r="N21" s="23"/>
      <c r="O21" s="23"/>
      <c r="P21" s="23"/>
      <c r="Q21" s="23"/>
      <c r="R21" s="23"/>
      <c r="S21" s="23"/>
      <c r="T21" s="23"/>
      <c r="U21" s="23"/>
      <c r="V21" s="23"/>
      <c r="W21" s="23"/>
      <c r="X21" s="23"/>
      <c r="Y21" s="29"/>
      <c r="Z21" s="29"/>
      <c r="AA21" s="29"/>
      <c r="AB21" s="29"/>
    </row>
    <row r="22" ht="12.0" customHeight="1">
      <c r="A22" s="29"/>
      <c r="B22" s="23"/>
      <c r="C22" s="23"/>
      <c r="D22" s="23"/>
      <c r="E22" s="23"/>
      <c r="F22" s="23"/>
      <c r="G22" s="23"/>
      <c r="H22" s="23"/>
      <c r="I22" s="23"/>
      <c r="J22" s="23"/>
      <c r="K22" s="23"/>
      <c r="L22" s="23"/>
      <c r="M22" s="23"/>
      <c r="N22" s="23"/>
      <c r="O22" s="23"/>
      <c r="P22" s="23"/>
      <c r="Q22" s="23"/>
      <c r="R22" s="23"/>
      <c r="S22" s="23"/>
      <c r="T22" s="23"/>
      <c r="U22" s="23"/>
      <c r="V22" s="23"/>
      <c r="W22" s="23"/>
      <c r="X22" s="23"/>
      <c r="Y22" s="29"/>
      <c r="Z22" s="29"/>
      <c r="AA22" s="29"/>
      <c r="AB22" s="29"/>
    </row>
    <row r="23" ht="20.25" customHeight="1">
      <c r="A23" s="29"/>
      <c r="B23" s="86" t="s">
        <v>83</v>
      </c>
      <c r="C23" s="89"/>
      <c r="D23" s="90" t="str">
        <f>IF(AND(OR(D8="Página Web",D8="Documento no Web"),COUNTA(C8:C17)=COUNTA(D8:D17),COUNTA(C8:C17)=COUNTA(E8:E17),COUNTA(C8:C17)=COUNTA(F8:F17),COUNTA(C8:C17)=COUNTA(G8:G17)),"SI","NO")</f>
        <v>SI</v>
      </c>
      <c r="E23" s="91"/>
      <c r="F23" s="23"/>
      <c r="G23" s="23"/>
      <c r="H23" s="23"/>
      <c r="I23" s="23"/>
      <c r="J23" s="23"/>
      <c r="K23" s="23"/>
      <c r="L23" s="23"/>
      <c r="M23" s="23"/>
      <c r="N23" s="23"/>
      <c r="O23" s="23"/>
      <c r="P23" s="23"/>
      <c r="Q23" s="23"/>
      <c r="R23" s="23"/>
      <c r="S23" s="23"/>
      <c r="T23" s="23"/>
      <c r="U23" s="23"/>
      <c r="V23" s="23"/>
      <c r="W23" s="23"/>
      <c r="X23" s="23"/>
      <c r="Y23" s="29"/>
      <c r="Z23" s="29"/>
      <c r="AA23" s="29"/>
      <c r="AB23" s="29"/>
    </row>
    <row r="24" ht="12.0" customHeight="1">
      <c r="A24" s="29"/>
      <c r="B24" s="23"/>
      <c r="C24" s="23"/>
      <c r="D24" s="23"/>
      <c r="E24" s="23"/>
      <c r="F24" s="23"/>
      <c r="G24" s="23"/>
      <c r="H24" s="23"/>
      <c r="I24" s="23"/>
      <c r="J24" s="23"/>
      <c r="K24" s="23"/>
      <c r="L24" s="23"/>
      <c r="M24" s="23"/>
      <c r="N24" s="23"/>
      <c r="O24" s="23"/>
      <c r="P24" s="23"/>
      <c r="Q24" s="23"/>
      <c r="R24" s="23"/>
      <c r="S24" s="23"/>
      <c r="T24" s="23"/>
      <c r="U24" s="23"/>
      <c r="V24" s="23"/>
      <c r="W24" s="23"/>
      <c r="X24" s="23"/>
      <c r="Y24" s="29"/>
      <c r="Z24" s="29"/>
      <c r="AA24" s="29"/>
      <c r="AB24" s="29"/>
    </row>
    <row r="25" ht="12.0" customHeight="1">
      <c r="A25" s="29"/>
      <c r="B25" s="23"/>
      <c r="C25" s="23"/>
      <c r="D25" s="23"/>
      <c r="E25" s="23"/>
      <c r="F25" s="23"/>
      <c r="G25" s="23"/>
      <c r="H25" s="23"/>
      <c r="I25" s="23"/>
      <c r="J25" s="23"/>
      <c r="K25" s="23"/>
      <c r="L25" s="23"/>
      <c r="M25" s="23"/>
      <c r="N25" s="23"/>
      <c r="O25" s="23"/>
      <c r="P25" s="23"/>
      <c r="Q25" s="23"/>
      <c r="R25" s="23"/>
      <c r="S25" s="23"/>
      <c r="T25" s="23"/>
      <c r="U25" s="23"/>
      <c r="V25" s="23"/>
      <c r="W25" s="23"/>
      <c r="X25" s="23"/>
      <c r="Y25" s="29"/>
      <c r="Z25" s="29"/>
      <c r="AA25" s="29"/>
      <c r="AB25" s="29"/>
    </row>
    <row r="26" ht="12.0" customHeight="1">
      <c r="A26" s="29"/>
      <c r="B26" s="23"/>
      <c r="C26" s="23"/>
      <c r="D26" s="91"/>
      <c r="E26" s="23"/>
      <c r="F26" s="23"/>
      <c r="G26" s="23"/>
      <c r="H26" s="23"/>
      <c r="I26" s="23"/>
      <c r="J26" s="23"/>
      <c r="K26" s="23"/>
      <c r="L26" s="23"/>
      <c r="M26" s="23"/>
      <c r="N26" s="23"/>
      <c r="O26" s="23"/>
      <c r="P26" s="23"/>
      <c r="Q26" s="23"/>
      <c r="R26" s="23"/>
      <c r="S26" s="23"/>
      <c r="T26" s="23"/>
      <c r="U26" s="23"/>
      <c r="V26" s="23"/>
      <c r="W26" s="23"/>
      <c r="X26" s="23"/>
      <c r="Y26" s="29"/>
      <c r="Z26" s="29"/>
      <c r="AA26" s="29"/>
      <c r="AB26" s="29"/>
    </row>
    <row r="27" ht="12.0"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9"/>
      <c r="Z27" s="29"/>
      <c r="AA27" s="29"/>
      <c r="AB27" s="29"/>
    </row>
    <row r="28" ht="12.0"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9"/>
      <c r="Z28" s="29"/>
      <c r="AA28" s="29"/>
      <c r="AB28" s="29"/>
    </row>
    <row r="29" ht="12.0"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9"/>
      <c r="Z29" s="29"/>
      <c r="AA29" s="29"/>
      <c r="AB29" s="29"/>
    </row>
    <row r="30" ht="12.0"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9"/>
      <c r="Z30" s="29"/>
      <c r="AA30" s="29"/>
      <c r="AB30" s="29"/>
    </row>
    <row r="31" ht="12.0"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9"/>
      <c r="Z31" s="29"/>
      <c r="AA31" s="29"/>
      <c r="AB31" s="29"/>
    </row>
    <row r="32" ht="12.0"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9"/>
      <c r="Z32" s="29"/>
      <c r="AA32" s="29"/>
      <c r="AB32" s="29"/>
    </row>
    <row r="33" ht="12.0"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9"/>
      <c r="Z33" s="29"/>
      <c r="AA33" s="29"/>
      <c r="AB33" s="29"/>
    </row>
    <row r="34" ht="12.0"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9"/>
      <c r="Z34" s="29"/>
      <c r="AA34" s="29"/>
      <c r="AB34" s="29"/>
    </row>
    <row r="35" ht="12.0"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9"/>
      <c r="Z35" s="29"/>
      <c r="AA35" s="29"/>
      <c r="AB35" s="29"/>
    </row>
    <row r="36" ht="12.0"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9"/>
      <c r="Z36" s="29"/>
      <c r="AA36" s="29"/>
      <c r="AB36" s="29"/>
    </row>
    <row r="37" ht="12.0"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9"/>
      <c r="Z37" s="29"/>
      <c r="AA37" s="29"/>
      <c r="AB37" s="29"/>
    </row>
    <row r="38" ht="12.0"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9"/>
      <c r="Z38" s="29"/>
      <c r="AA38" s="29"/>
      <c r="AB38" s="29"/>
    </row>
    <row r="39" ht="12.0"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9"/>
      <c r="Z39" s="29"/>
      <c r="AA39" s="29"/>
      <c r="AB39" s="29"/>
    </row>
    <row r="40" ht="12.0"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9"/>
      <c r="Z40" s="29"/>
      <c r="AA40" s="29"/>
      <c r="AB40" s="29"/>
    </row>
    <row r="41" ht="12.0"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9"/>
      <c r="Z41" s="29"/>
      <c r="AA41" s="29"/>
      <c r="AB41" s="29"/>
    </row>
    <row r="42" ht="12.0"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9"/>
      <c r="Z42" s="29"/>
      <c r="AA42" s="29"/>
      <c r="AB42" s="29"/>
    </row>
    <row r="43" ht="12.0"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9"/>
      <c r="Z43" s="29"/>
      <c r="AA43" s="29"/>
      <c r="AB43" s="29"/>
    </row>
    <row r="44" ht="12.0"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9"/>
      <c r="Z44" s="29"/>
      <c r="AA44" s="29"/>
      <c r="AB44" s="29"/>
    </row>
    <row r="45" ht="12.0"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9"/>
      <c r="Z45" s="29"/>
      <c r="AA45" s="29"/>
      <c r="AB45" s="29"/>
    </row>
    <row r="46" ht="12.0"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9"/>
      <c r="Z46" s="29"/>
      <c r="AA46" s="29"/>
      <c r="AB46" s="29"/>
    </row>
    <row r="47" ht="12.0"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9"/>
      <c r="Z47" s="29"/>
      <c r="AA47" s="29"/>
      <c r="AB47" s="29"/>
    </row>
    <row r="48" ht="12.0"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9"/>
      <c r="Z48" s="29"/>
      <c r="AA48" s="29"/>
      <c r="AB48" s="29"/>
    </row>
    <row r="49" ht="12.0"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9"/>
      <c r="Z49" s="29"/>
      <c r="AA49" s="29"/>
      <c r="AB49" s="29"/>
    </row>
    <row r="50" ht="12.0"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9"/>
      <c r="Z50" s="29"/>
      <c r="AA50" s="29"/>
      <c r="AB50" s="29"/>
    </row>
    <row r="51" ht="12.0"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9"/>
      <c r="Z51" s="29"/>
      <c r="AA51" s="29"/>
      <c r="AB51" s="29"/>
    </row>
    <row r="52" ht="12.0"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9"/>
      <c r="Z52" s="29"/>
      <c r="AA52" s="29"/>
      <c r="AB52" s="29"/>
    </row>
    <row r="53" ht="12.0"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9"/>
      <c r="Z53" s="29"/>
      <c r="AA53" s="29"/>
      <c r="AB53" s="29"/>
    </row>
    <row r="54" ht="12.0"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9"/>
      <c r="Z54" s="29"/>
      <c r="AA54" s="29"/>
      <c r="AB54" s="29"/>
    </row>
    <row r="55" ht="12.0"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9"/>
      <c r="Z55" s="29"/>
      <c r="AA55" s="29"/>
      <c r="AB55" s="29"/>
    </row>
    <row r="56" ht="12.0"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9"/>
      <c r="Z56" s="29"/>
      <c r="AA56" s="29"/>
      <c r="AB56" s="29"/>
    </row>
    <row r="57" ht="12.0"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9"/>
      <c r="Z57" s="29"/>
      <c r="AA57" s="29"/>
      <c r="AB57" s="29"/>
    </row>
    <row r="58" ht="12.0"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9"/>
      <c r="Z58" s="29"/>
      <c r="AA58" s="29"/>
      <c r="AB58" s="29"/>
    </row>
    <row r="59" ht="12.0"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9"/>
      <c r="Z59" s="29"/>
      <c r="AA59" s="29"/>
      <c r="AB59" s="29"/>
    </row>
    <row r="60" ht="12.0"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9"/>
      <c r="Z60" s="29"/>
      <c r="AA60" s="29"/>
      <c r="AB60" s="29"/>
    </row>
    <row r="61" ht="12.0"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9"/>
      <c r="Z61" s="29"/>
      <c r="AA61" s="29"/>
      <c r="AB61" s="29"/>
    </row>
    <row r="62" ht="12.0"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9"/>
      <c r="Z62" s="29"/>
      <c r="AA62" s="29"/>
      <c r="AB62" s="29"/>
    </row>
    <row r="63" ht="12.0"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9"/>
      <c r="Z63" s="29"/>
      <c r="AA63" s="29"/>
      <c r="AB63" s="29"/>
    </row>
    <row r="64" ht="12.0"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9"/>
      <c r="Z64" s="29"/>
      <c r="AA64" s="29"/>
      <c r="AB64" s="29"/>
    </row>
    <row r="65" ht="12.0"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9"/>
      <c r="Z65" s="29"/>
      <c r="AA65" s="29"/>
      <c r="AB65" s="29"/>
    </row>
    <row r="66" ht="12.0"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9"/>
      <c r="Z66" s="29"/>
      <c r="AA66" s="29"/>
      <c r="AB66" s="29"/>
    </row>
    <row r="67" ht="12.0"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9"/>
      <c r="Z67" s="29"/>
      <c r="AA67" s="29"/>
      <c r="AB67" s="29"/>
    </row>
    <row r="68" ht="12.0"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9"/>
      <c r="Z68" s="29"/>
      <c r="AA68" s="29"/>
      <c r="AB68" s="29"/>
    </row>
    <row r="69" ht="12.0"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9"/>
      <c r="Z69" s="29"/>
      <c r="AA69" s="29"/>
      <c r="AB69" s="29"/>
    </row>
    <row r="70" ht="12.0"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9"/>
      <c r="Z70" s="29"/>
      <c r="AA70" s="29"/>
      <c r="AB70" s="29"/>
    </row>
    <row r="71" ht="12.0"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9"/>
      <c r="Z71" s="29"/>
      <c r="AA71" s="29"/>
      <c r="AB71" s="29"/>
    </row>
    <row r="72" ht="12.0"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9"/>
      <c r="Z72" s="29"/>
      <c r="AA72" s="29"/>
      <c r="AB72" s="29"/>
    </row>
    <row r="73" ht="12.0"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9"/>
      <c r="Z73" s="29"/>
      <c r="AA73" s="29"/>
      <c r="AB73" s="29"/>
    </row>
    <row r="74" ht="12.0"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9"/>
      <c r="Z74" s="29"/>
      <c r="AA74" s="29"/>
      <c r="AB74" s="29"/>
    </row>
    <row r="75" ht="12.0"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9"/>
      <c r="Z75" s="29"/>
      <c r="AA75" s="29"/>
      <c r="AB75" s="29"/>
    </row>
    <row r="76" ht="12.0"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9"/>
      <c r="Z76" s="29"/>
      <c r="AA76" s="29"/>
      <c r="AB76" s="29"/>
    </row>
    <row r="77" ht="12.0"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9"/>
      <c r="Z77" s="29"/>
      <c r="AA77" s="29"/>
      <c r="AB77" s="29"/>
    </row>
    <row r="78" ht="12.0"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9"/>
      <c r="Z78" s="29"/>
      <c r="AA78" s="29"/>
      <c r="AB78" s="29"/>
    </row>
    <row r="79" ht="12.0"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9"/>
      <c r="Z79" s="29"/>
      <c r="AA79" s="29"/>
      <c r="AB79" s="29"/>
    </row>
    <row r="80" ht="12.0"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9"/>
      <c r="Z80" s="29"/>
      <c r="AA80" s="29"/>
      <c r="AB80" s="29"/>
    </row>
    <row r="81" ht="12.0"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9"/>
      <c r="Z81" s="29"/>
      <c r="AA81" s="29"/>
      <c r="AB81" s="29"/>
    </row>
    <row r="82" ht="12.0"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9"/>
      <c r="Z82" s="29"/>
      <c r="AA82" s="29"/>
      <c r="AB82" s="29"/>
    </row>
    <row r="83" ht="12.0"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9"/>
      <c r="Z83" s="29"/>
      <c r="AA83" s="29"/>
      <c r="AB83" s="29"/>
    </row>
    <row r="84" ht="12.0"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9"/>
      <c r="Z84" s="29"/>
      <c r="AA84" s="29"/>
      <c r="AB84" s="29"/>
    </row>
    <row r="85" ht="12.0"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9"/>
      <c r="Z85" s="29"/>
      <c r="AA85" s="29"/>
      <c r="AB85" s="29"/>
    </row>
    <row r="86" ht="12.0"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9"/>
      <c r="Z86" s="29"/>
      <c r="AA86" s="29"/>
      <c r="AB86" s="29"/>
    </row>
    <row r="87" ht="12.0"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9"/>
      <c r="Z87" s="29"/>
      <c r="AA87" s="29"/>
      <c r="AB87" s="29"/>
    </row>
    <row r="88" ht="12.0"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9"/>
      <c r="Z88" s="29"/>
      <c r="AA88" s="29"/>
      <c r="AB88" s="29"/>
    </row>
    <row r="89" ht="12.0"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9"/>
      <c r="Z89" s="29"/>
      <c r="AA89" s="29"/>
      <c r="AB89" s="29"/>
    </row>
    <row r="90" ht="12.0"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9"/>
      <c r="Z90" s="29"/>
      <c r="AA90" s="29"/>
      <c r="AB90" s="29"/>
    </row>
    <row r="91" ht="12.0"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9"/>
      <c r="Z91" s="29"/>
      <c r="AA91" s="29"/>
      <c r="AB91" s="29"/>
    </row>
    <row r="92" ht="12.0"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9"/>
      <c r="Z92" s="29"/>
      <c r="AA92" s="29"/>
      <c r="AB92" s="29"/>
    </row>
    <row r="93" ht="12.0"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9"/>
      <c r="Z93" s="29"/>
      <c r="AA93" s="29"/>
      <c r="AB93" s="29"/>
    </row>
    <row r="94" ht="12.0"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9"/>
      <c r="Z94" s="29"/>
      <c r="AA94" s="29"/>
      <c r="AB94" s="29"/>
    </row>
    <row r="95" ht="12.0"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9"/>
      <c r="Z95" s="29"/>
      <c r="AA95" s="29"/>
      <c r="AB95" s="29"/>
    </row>
    <row r="96" ht="12.0"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9"/>
      <c r="Z96" s="29"/>
      <c r="AA96" s="29"/>
      <c r="AB96" s="29"/>
    </row>
    <row r="97" ht="12.0"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9"/>
      <c r="Z97" s="29"/>
      <c r="AA97" s="29"/>
      <c r="AB97" s="29"/>
    </row>
    <row r="98" ht="12.0"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9"/>
      <c r="Z98" s="29"/>
      <c r="AA98" s="29"/>
      <c r="AB98" s="29"/>
    </row>
    <row r="99" ht="12.0"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9"/>
      <c r="Z99" s="29"/>
      <c r="AA99" s="29"/>
      <c r="AB99" s="29"/>
    </row>
    <row r="100" ht="12.0"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9"/>
      <c r="Z100" s="29"/>
      <c r="AA100" s="29"/>
      <c r="AB100" s="29"/>
    </row>
    <row r="101" ht="12.0"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9"/>
      <c r="Z101" s="29"/>
      <c r="AA101" s="29"/>
      <c r="AB101" s="29"/>
    </row>
    <row r="102" ht="12.0"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9"/>
      <c r="Z102" s="29"/>
      <c r="AA102" s="29"/>
      <c r="AB102" s="29"/>
    </row>
    <row r="103" ht="12.0"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9"/>
      <c r="Z103" s="29"/>
      <c r="AA103" s="29"/>
      <c r="AB103" s="29"/>
    </row>
    <row r="104" ht="12.0"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9"/>
      <c r="Z104" s="29"/>
      <c r="AA104" s="29"/>
      <c r="AB104" s="29"/>
    </row>
    <row r="105" ht="12.0"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9"/>
      <c r="Z105" s="29"/>
      <c r="AA105" s="29"/>
      <c r="AB105" s="29"/>
    </row>
    <row r="106" ht="12.0"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9"/>
      <c r="Z106" s="29"/>
      <c r="AA106" s="29"/>
      <c r="AB106" s="29"/>
    </row>
    <row r="107" ht="12.0"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9"/>
      <c r="Z107" s="29"/>
      <c r="AA107" s="29"/>
      <c r="AB107" s="29"/>
    </row>
    <row r="108" ht="12.0"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9"/>
      <c r="Z108" s="29"/>
      <c r="AA108" s="29"/>
      <c r="AB108" s="29"/>
    </row>
    <row r="109" ht="12.0"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9"/>
      <c r="Z109" s="29"/>
      <c r="AA109" s="29"/>
      <c r="AB109" s="29"/>
    </row>
    <row r="110" ht="12.0"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9"/>
      <c r="Z110" s="29"/>
      <c r="AA110" s="29"/>
      <c r="AB110" s="29"/>
    </row>
    <row r="111" ht="12.0"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9"/>
      <c r="Z111" s="29"/>
      <c r="AA111" s="29"/>
      <c r="AB111" s="29"/>
    </row>
    <row r="112" ht="12.0"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9"/>
      <c r="Z112" s="29"/>
      <c r="AA112" s="29"/>
      <c r="AB112" s="29"/>
    </row>
    <row r="113" ht="12.0"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9"/>
      <c r="Z113" s="29"/>
      <c r="AA113" s="29"/>
      <c r="AB113" s="29"/>
    </row>
    <row r="114" ht="12.0"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9"/>
      <c r="Z114" s="29"/>
      <c r="AA114" s="29"/>
      <c r="AB114" s="29"/>
    </row>
    <row r="115" ht="12.0"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9"/>
      <c r="Z115" s="29"/>
      <c r="AA115" s="29"/>
      <c r="AB115" s="29"/>
    </row>
    <row r="116" ht="12.0"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9"/>
      <c r="Z116" s="29"/>
      <c r="AA116" s="29"/>
      <c r="AB116" s="29"/>
    </row>
    <row r="117" ht="12.0"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9"/>
      <c r="Z117" s="29"/>
      <c r="AA117" s="29"/>
      <c r="AB117" s="29"/>
    </row>
    <row r="118" ht="12.0"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9"/>
      <c r="Z118" s="29"/>
      <c r="AA118" s="29"/>
      <c r="AB118" s="29"/>
    </row>
    <row r="119" ht="12.0"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9"/>
      <c r="Z119" s="29"/>
      <c r="AA119" s="29"/>
      <c r="AB119" s="29"/>
    </row>
    <row r="120" ht="12.0"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9"/>
      <c r="Z120" s="29"/>
      <c r="AA120" s="29"/>
      <c r="AB120" s="29"/>
    </row>
    <row r="121" ht="12.0"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9"/>
      <c r="Z121" s="29"/>
      <c r="AA121" s="29"/>
      <c r="AB121" s="29"/>
    </row>
    <row r="122" ht="12.0"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9"/>
      <c r="Z122" s="29"/>
      <c r="AA122" s="29"/>
      <c r="AB122" s="29"/>
    </row>
    <row r="123" ht="12.0"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9"/>
      <c r="Z123" s="29"/>
      <c r="AA123" s="29"/>
      <c r="AB123" s="29"/>
    </row>
    <row r="124" ht="12.0"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9"/>
      <c r="Z124" s="29"/>
      <c r="AA124" s="29"/>
      <c r="AB124" s="29"/>
    </row>
    <row r="125" ht="12.0"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9"/>
      <c r="Z125" s="29"/>
      <c r="AA125" s="29"/>
      <c r="AB125" s="29"/>
    </row>
    <row r="126" ht="12.0"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9"/>
      <c r="Z126" s="29"/>
      <c r="AA126" s="29"/>
      <c r="AB126" s="29"/>
    </row>
    <row r="127" ht="12.0"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9"/>
      <c r="Z127" s="29"/>
      <c r="AA127" s="29"/>
      <c r="AB127" s="29"/>
    </row>
    <row r="128" ht="12.0"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9"/>
      <c r="Z128" s="29"/>
      <c r="AA128" s="29"/>
      <c r="AB128" s="29"/>
    </row>
    <row r="129" ht="12.0"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9"/>
      <c r="Z129" s="29"/>
      <c r="AA129" s="29"/>
      <c r="AB129" s="29"/>
    </row>
    <row r="130" ht="12.0"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9"/>
      <c r="Z130" s="29"/>
      <c r="AA130" s="29"/>
      <c r="AB130" s="29"/>
    </row>
    <row r="131" ht="12.0"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9"/>
      <c r="Z131" s="29"/>
      <c r="AA131" s="29"/>
      <c r="AB131" s="29"/>
    </row>
    <row r="132" ht="12.0"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9"/>
      <c r="Z132" s="29"/>
      <c r="AA132" s="29"/>
      <c r="AB132" s="29"/>
    </row>
    <row r="133" ht="12.0"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9"/>
      <c r="Z133" s="29"/>
      <c r="AA133" s="29"/>
      <c r="AB133" s="29"/>
    </row>
    <row r="134" ht="12.0"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9"/>
      <c r="Z134" s="29"/>
      <c r="AA134" s="29"/>
      <c r="AB134" s="29"/>
    </row>
    <row r="135" ht="12.0"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9"/>
      <c r="Z135" s="29"/>
      <c r="AA135" s="29"/>
      <c r="AB135" s="29"/>
    </row>
    <row r="136" ht="12.0"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9"/>
      <c r="Z136" s="29"/>
      <c r="AA136" s="29"/>
      <c r="AB136" s="29"/>
    </row>
    <row r="137" ht="12.0"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9"/>
      <c r="Z137" s="29"/>
      <c r="AA137" s="29"/>
      <c r="AB137" s="29"/>
    </row>
    <row r="138" ht="12.0"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9"/>
      <c r="Z138" s="29"/>
      <c r="AA138" s="29"/>
      <c r="AB138" s="29"/>
    </row>
    <row r="139" ht="12.0"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9"/>
      <c r="Z139" s="29"/>
      <c r="AA139" s="29"/>
      <c r="AB139" s="29"/>
    </row>
    <row r="140" ht="12.0"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9"/>
      <c r="Z140" s="29"/>
      <c r="AA140" s="29"/>
      <c r="AB140" s="29"/>
    </row>
    <row r="141" ht="12.0"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9"/>
      <c r="Z141" s="29"/>
      <c r="AA141" s="29"/>
      <c r="AB141" s="29"/>
    </row>
    <row r="142" ht="12.0"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9"/>
      <c r="Z142" s="29"/>
      <c r="AA142" s="29"/>
      <c r="AB142" s="29"/>
    </row>
    <row r="143" ht="12.0"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9"/>
      <c r="Z143" s="29"/>
      <c r="AA143" s="29"/>
      <c r="AB143" s="29"/>
    </row>
    <row r="144" ht="12.0"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9"/>
      <c r="Z144" s="29"/>
      <c r="AA144" s="29"/>
      <c r="AB144" s="29"/>
    </row>
    <row r="145" ht="12.0"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9"/>
      <c r="Z145" s="29"/>
      <c r="AA145" s="29"/>
      <c r="AB145" s="29"/>
    </row>
    <row r="146" ht="12.0"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9"/>
      <c r="Z146" s="29"/>
      <c r="AA146" s="29"/>
      <c r="AB146" s="29"/>
    </row>
    <row r="147" ht="12.0"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9"/>
      <c r="Z147" s="29"/>
      <c r="AA147" s="29"/>
      <c r="AB147" s="29"/>
    </row>
    <row r="148" ht="12.0"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9"/>
      <c r="Z148" s="29"/>
      <c r="AA148" s="29"/>
      <c r="AB148" s="29"/>
    </row>
    <row r="149" ht="12.0"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9"/>
      <c r="Z149" s="29"/>
      <c r="AA149" s="29"/>
      <c r="AB149" s="29"/>
    </row>
    <row r="150" ht="12.0"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9"/>
      <c r="Z150" s="29"/>
      <c r="AA150" s="29"/>
      <c r="AB150" s="29"/>
    </row>
    <row r="151" ht="12.0"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9"/>
      <c r="Z151" s="29"/>
      <c r="AA151" s="29"/>
      <c r="AB151" s="29"/>
    </row>
    <row r="152" ht="12.0"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9"/>
      <c r="Z152" s="29"/>
      <c r="AA152" s="29"/>
      <c r="AB152" s="29"/>
    </row>
    <row r="153" ht="12.0"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9"/>
      <c r="Z153" s="29"/>
      <c r="AA153" s="29"/>
      <c r="AB153" s="29"/>
    </row>
    <row r="154" ht="12.0"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9"/>
      <c r="Z154" s="29"/>
      <c r="AA154" s="29"/>
      <c r="AB154" s="29"/>
    </row>
    <row r="155" ht="12.0"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9"/>
      <c r="Z155" s="29"/>
      <c r="AA155" s="29"/>
      <c r="AB155" s="29"/>
    </row>
    <row r="156" ht="12.0"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9"/>
      <c r="Z156" s="29"/>
      <c r="AA156" s="29"/>
      <c r="AB156" s="29"/>
    </row>
    <row r="157" ht="12.0"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9"/>
      <c r="Z157" s="29"/>
      <c r="AA157" s="29"/>
      <c r="AB157" s="29"/>
    </row>
    <row r="158" ht="12.0"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9"/>
      <c r="Z158" s="29"/>
      <c r="AA158" s="29"/>
      <c r="AB158" s="29"/>
    </row>
    <row r="159" ht="12.0"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9"/>
      <c r="Z159" s="29"/>
      <c r="AA159" s="29"/>
      <c r="AB159" s="29"/>
    </row>
    <row r="160" ht="12.0"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9"/>
      <c r="Z160" s="29"/>
      <c r="AA160" s="29"/>
      <c r="AB160" s="29"/>
    </row>
    <row r="161" ht="12.0"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9"/>
      <c r="Z161" s="29"/>
      <c r="AA161" s="29"/>
      <c r="AB161" s="29"/>
    </row>
    <row r="162" ht="12.0"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9"/>
      <c r="Z162" s="29"/>
      <c r="AA162" s="29"/>
      <c r="AB162" s="29"/>
    </row>
    <row r="163" ht="12.0"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9"/>
      <c r="Z163" s="29"/>
      <c r="AA163" s="29"/>
      <c r="AB163" s="29"/>
    </row>
    <row r="164" ht="12.0"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9"/>
      <c r="Z164" s="29"/>
      <c r="AA164" s="29"/>
      <c r="AB164" s="29"/>
    </row>
    <row r="165" ht="12.0"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9"/>
      <c r="Z165" s="29"/>
      <c r="AA165" s="29"/>
      <c r="AB165" s="29"/>
    </row>
    <row r="166" ht="12.0"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9"/>
      <c r="Z166" s="29"/>
      <c r="AA166" s="29"/>
      <c r="AB166" s="29"/>
    </row>
    <row r="167" ht="12.0"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9"/>
      <c r="Z167" s="29"/>
      <c r="AA167" s="29"/>
      <c r="AB167" s="29"/>
    </row>
    <row r="168" ht="12.0"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9"/>
      <c r="Z168" s="29"/>
      <c r="AA168" s="29"/>
      <c r="AB168" s="29"/>
    </row>
    <row r="169" ht="12.0"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9"/>
      <c r="Z169" s="29"/>
      <c r="AA169" s="29"/>
      <c r="AB169" s="29"/>
    </row>
    <row r="170" ht="12.0"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9"/>
      <c r="Z170" s="29"/>
      <c r="AA170" s="29"/>
      <c r="AB170" s="29"/>
    </row>
    <row r="171" ht="12.0"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9"/>
      <c r="Z171" s="29"/>
      <c r="AA171" s="29"/>
      <c r="AB171" s="29"/>
    </row>
    <row r="172" ht="12.0"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9"/>
      <c r="Z172" s="29"/>
      <c r="AA172" s="29"/>
      <c r="AB172" s="29"/>
    </row>
    <row r="173" ht="12.0"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9"/>
      <c r="Z173" s="29"/>
      <c r="AA173" s="29"/>
      <c r="AB173" s="29"/>
    </row>
    <row r="174" ht="12.0"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9"/>
      <c r="Z174" s="29"/>
      <c r="AA174" s="29"/>
      <c r="AB174" s="29"/>
    </row>
    <row r="175" ht="12.0"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9"/>
      <c r="Z175" s="29"/>
      <c r="AA175" s="29"/>
      <c r="AB175" s="29"/>
    </row>
    <row r="176" ht="12.0"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9"/>
      <c r="Z176" s="29"/>
      <c r="AA176" s="29"/>
      <c r="AB176" s="29"/>
    </row>
    <row r="177" ht="12.0"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9"/>
      <c r="Z177" s="29"/>
      <c r="AA177" s="29"/>
      <c r="AB177" s="29"/>
    </row>
    <row r="178" ht="12.0"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9"/>
      <c r="Z178" s="29"/>
      <c r="AA178" s="29"/>
      <c r="AB178" s="29"/>
    </row>
    <row r="179" ht="12.0"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9"/>
      <c r="Z179" s="29"/>
      <c r="AA179" s="29"/>
      <c r="AB179" s="29"/>
    </row>
    <row r="180" ht="12.0"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9"/>
      <c r="Z180" s="29"/>
      <c r="AA180" s="29"/>
      <c r="AB180" s="29"/>
    </row>
    <row r="181" ht="12.0"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9"/>
      <c r="Z181" s="29"/>
      <c r="AA181" s="29"/>
      <c r="AB181" s="29"/>
    </row>
    <row r="182" ht="12.0"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9"/>
      <c r="Z182" s="29"/>
      <c r="AA182" s="29"/>
      <c r="AB182" s="29"/>
    </row>
    <row r="183" ht="12.0"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9"/>
      <c r="Z183" s="29"/>
      <c r="AA183" s="29"/>
      <c r="AB183" s="29"/>
    </row>
    <row r="184" ht="12.0"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9"/>
      <c r="Z184" s="29"/>
      <c r="AA184" s="29"/>
      <c r="AB184" s="29"/>
    </row>
    <row r="185" ht="12.0"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9"/>
      <c r="Z185" s="29"/>
      <c r="AA185" s="29"/>
      <c r="AB185" s="29"/>
    </row>
    <row r="186" ht="12.0"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9"/>
      <c r="Z186" s="29"/>
      <c r="AA186" s="29"/>
      <c r="AB186" s="29"/>
    </row>
    <row r="187" ht="12.0"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9"/>
      <c r="Z187" s="29"/>
      <c r="AA187" s="29"/>
      <c r="AB187" s="29"/>
    </row>
    <row r="188" ht="12.0"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9"/>
      <c r="Z188" s="29"/>
      <c r="AA188" s="29"/>
      <c r="AB188" s="29"/>
    </row>
    <row r="189" ht="12.0"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9"/>
      <c r="Z189" s="29"/>
      <c r="AA189" s="29"/>
      <c r="AB189" s="29"/>
    </row>
    <row r="190" ht="12.0"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9"/>
      <c r="Z190" s="29"/>
      <c r="AA190" s="29"/>
      <c r="AB190" s="29"/>
    </row>
    <row r="191" ht="12.0"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9"/>
      <c r="Z191" s="29"/>
      <c r="AA191" s="29"/>
      <c r="AB191" s="29"/>
    </row>
    <row r="192" ht="12.0"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9"/>
      <c r="Z192" s="29"/>
      <c r="AA192" s="29"/>
      <c r="AB192" s="29"/>
    </row>
    <row r="193" ht="12.0"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9"/>
      <c r="Z193" s="29"/>
      <c r="AA193" s="29"/>
      <c r="AB193" s="29"/>
    </row>
    <row r="194" ht="12.0"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9"/>
      <c r="Z194" s="29"/>
      <c r="AA194" s="29"/>
      <c r="AB194" s="29"/>
    </row>
    <row r="195" ht="12.0"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9"/>
      <c r="Z195" s="29"/>
      <c r="AA195" s="29"/>
      <c r="AB195" s="29"/>
    </row>
    <row r="196" ht="12.0"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9"/>
      <c r="Z196" s="29"/>
      <c r="AA196" s="29"/>
      <c r="AB196" s="29"/>
    </row>
    <row r="197" ht="12.0"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9"/>
      <c r="Z197" s="29"/>
      <c r="AA197" s="29"/>
      <c r="AB197" s="29"/>
    </row>
    <row r="198" ht="12.0"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9"/>
      <c r="Z198" s="29"/>
      <c r="AA198" s="29"/>
      <c r="AB198" s="29"/>
    </row>
    <row r="199" ht="12.0"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9"/>
      <c r="Z199" s="29"/>
      <c r="AA199" s="29"/>
      <c r="AB199" s="29"/>
    </row>
    <row r="200" ht="12.0"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9"/>
      <c r="Z200" s="29"/>
      <c r="AA200" s="29"/>
      <c r="AB200" s="29"/>
    </row>
    <row r="201" ht="12.0"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9"/>
      <c r="Z201" s="29"/>
      <c r="AA201" s="29"/>
      <c r="AB201" s="29"/>
    </row>
    <row r="202" ht="12.0"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9"/>
      <c r="Z202" s="29"/>
      <c r="AA202" s="29"/>
      <c r="AB202" s="29"/>
    </row>
    <row r="203" ht="12.0"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9"/>
      <c r="Z203" s="29"/>
      <c r="AA203" s="29"/>
      <c r="AB203" s="29"/>
    </row>
    <row r="204" ht="12.0"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9"/>
      <c r="Z204" s="29"/>
      <c r="AA204" s="29"/>
      <c r="AB204" s="29"/>
    </row>
    <row r="205" ht="12.0"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9"/>
      <c r="Z205" s="29"/>
      <c r="AA205" s="29"/>
      <c r="AB205" s="29"/>
    </row>
    <row r="206" ht="12.0"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9"/>
      <c r="Z206" s="29"/>
      <c r="AA206" s="29"/>
      <c r="AB206" s="29"/>
    </row>
    <row r="207" ht="12.0"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9"/>
      <c r="Z207" s="29"/>
      <c r="AA207" s="29"/>
      <c r="AB207" s="29"/>
    </row>
    <row r="208" ht="12.0"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9"/>
      <c r="Z208" s="29"/>
      <c r="AA208" s="29"/>
      <c r="AB208" s="29"/>
    </row>
    <row r="209" ht="12.0"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9"/>
      <c r="Z209" s="29"/>
      <c r="AA209" s="29"/>
      <c r="AB209" s="29"/>
    </row>
    <row r="210" ht="12.0"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9"/>
      <c r="Z210" s="29"/>
      <c r="AA210" s="29"/>
      <c r="AB210" s="29"/>
    </row>
    <row r="211" ht="12.0"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9"/>
      <c r="Z211" s="29"/>
      <c r="AA211" s="29"/>
      <c r="AB211" s="29"/>
    </row>
    <row r="212" ht="12.0"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9"/>
      <c r="Z212" s="29"/>
      <c r="AA212" s="29"/>
      <c r="AB212" s="29"/>
    </row>
    <row r="213" ht="12.0"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9"/>
      <c r="Z213" s="29"/>
      <c r="AA213" s="29"/>
      <c r="AB213" s="29"/>
    </row>
    <row r="214" ht="12.0"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9"/>
      <c r="Z214" s="29"/>
      <c r="AA214" s="29"/>
      <c r="AB214" s="29"/>
    </row>
    <row r="215" ht="12.0"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9"/>
      <c r="Z215" s="29"/>
      <c r="AA215" s="29"/>
      <c r="AB215" s="29"/>
    </row>
    <row r="216" ht="12.0"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9"/>
      <c r="Z216" s="29"/>
      <c r="AA216" s="29"/>
      <c r="AB216" s="29"/>
    </row>
    <row r="217" ht="12.0"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9"/>
      <c r="Z217" s="29"/>
      <c r="AA217" s="29"/>
      <c r="AB217" s="29"/>
    </row>
    <row r="218" ht="12.0"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9"/>
      <c r="Z218" s="29"/>
      <c r="AA218" s="29"/>
      <c r="AB218" s="29"/>
    </row>
    <row r="219" ht="12.0"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9"/>
      <c r="Z219" s="29"/>
      <c r="AA219" s="29"/>
      <c r="AB219" s="29"/>
    </row>
    <row r="220" ht="12.0"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9"/>
      <c r="Z220" s="29"/>
      <c r="AA220" s="29"/>
      <c r="AB220" s="29"/>
    </row>
    <row r="221" ht="12.0"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9"/>
      <c r="Z221" s="29"/>
      <c r="AA221" s="29"/>
      <c r="AB221" s="29"/>
    </row>
    <row r="222" ht="12.0"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9"/>
      <c r="Z222" s="29"/>
      <c r="AA222" s="29"/>
      <c r="AB222" s="29"/>
    </row>
    <row r="223" ht="12.0"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9"/>
      <c r="Z223" s="29"/>
      <c r="AA223" s="29"/>
      <c r="AB223" s="29"/>
    </row>
    <row r="224" ht="12.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row>
    <row r="225" ht="12.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row>
    <row r="226" ht="12.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row>
    <row r="227" ht="12.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row>
    <row r="228" ht="12.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row>
    <row r="229" ht="12.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row>
    <row r="230" ht="12.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row>
    <row r="231" ht="12.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row>
    <row r="232" ht="12.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row>
    <row r="233" ht="12.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row>
    <row r="234" ht="12.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row>
    <row r="235" ht="12.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row>
    <row r="23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row>
    <row r="237"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row>
    <row r="238"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row>
    <row r="239"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row>
    <row r="240"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row>
    <row r="241"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row>
    <row r="242"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row>
    <row r="243"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row>
    <row r="244"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row>
    <row r="245"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row>
    <row r="24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row>
    <row r="247"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row>
    <row r="248"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row>
    <row r="249"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row>
    <row r="250"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row>
    <row r="251"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row>
    <row r="252"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row>
    <row r="253"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row>
    <row r="254"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row>
    <row r="255"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row>
    <row r="25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row>
    <row r="257"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row>
    <row r="258"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row>
    <row r="259"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row>
    <row r="260"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row>
    <row r="261"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row>
    <row r="262"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row>
    <row r="263"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row>
    <row r="264"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row>
    <row r="265"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row>
    <row r="26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row>
    <row r="267"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row>
    <row r="268"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row>
    <row r="269"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row>
    <row r="270"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row>
    <row r="271"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row>
    <row r="272"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row>
    <row r="273"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row>
    <row r="274"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row>
    <row r="275"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row>
    <row r="27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row>
    <row r="277"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row>
    <row r="278"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row>
    <row r="279"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row>
    <row r="280"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row>
    <row r="281"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row>
    <row r="282"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row>
    <row r="283"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row>
    <row r="284"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row>
    <row r="285"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row>
    <row r="28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row>
    <row r="287"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row>
    <row r="288"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row>
    <row r="289"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row>
    <row r="290"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row>
    <row r="291"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row>
    <row r="292"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row>
    <row r="293"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row>
    <row r="294"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row>
    <row r="295"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row>
    <row r="29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row>
    <row r="297"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row>
    <row r="298"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row>
    <row r="299"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row>
    <row r="300"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row>
    <row r="301"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row>
    <row r="302"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row>
    <row r="303"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row>
    <row r="304"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row>
    <row r="305"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row>
    <row r="30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row>
    <row r="307"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row>
    <row r="308"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row>
    <row r="309"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row>
    <row r="310"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row>
    <row r="311"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row>
    <row r="312"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row>
    <row r="313"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row>
    <row r="314"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row>
    <row r="315"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row>
    <row r="31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row>
    <row r="317"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row>
    <row r="318"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row>
    <row r="319"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row>
    <row r="320"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row>
    <row r="321"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row>
    <row r="322"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row>
    <row r="323"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row>
    <row r="324"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row>
    <row r="325"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row>
    <row r="3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row>
    <row r="327"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row>
    <row r="328"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row>
    <row r="329"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row>
    <row r="330"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row>
    <row r="331"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row>
    <row r="332"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row>
    <row r="333"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row>
    <row r="334"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row>
    <row r="335"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row>
    <row r="33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row>
    <row r="337"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row>
    <row r="338"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row>
    <row r="339"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row>
    <row r="340"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row>
    <row r="341"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row>
    <row r="342"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row>
    <row r="343"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row>
    <row r="344"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row>
    <row r="345"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row>
    <row r="34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row>
    <row r="347"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row>
    <row r="348"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row>
    <row r="349"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row>
    <row r="350"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row>
    <row r="351"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row>
    <row r="352"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row>
    <row r="353"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row>
    <row r="354"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row>
    <row r="355"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row>
    <row r="35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row>
    <row r="357"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row>
    <row r="358"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row>
    <row r="359"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row>
    <row r="360"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row>
    <row r="361"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row>
    <row r="362"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row>
    <row r="363"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row>
    <row r="364"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row>
    <row r="365"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row>
    <row r="36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row>
    <row r="367"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row>
    <row r="368"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row>
    <row r="369"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row>
    <row r="370"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row>
    <row r="371"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row>
    <row r="372"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row>
    <row r="373"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row>
    <row r="374"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row>
    <row r="375"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row>
    <row r="37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row>
    <row r="377"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row>
    <row r="378"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row>
    <row r="379"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row>
    <row r="380"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row>
    <row r="381"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row>
    <row r="382"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row>
    <row r="383"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row>
    <row r="384"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row>
    <row r="385"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row>
    <row r="38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row>
    <row r="387"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row>
    <row r="388"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row>
    <row r="389"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row>
    <row r="390"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row>
    <row r="391"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row>
    <row r="392"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row>
    <row r="393"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row>
    <row r="394"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row>
    <row r="395"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row>
    <row r="39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row>
    <row r="397"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row>
    <row r="398"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row>
    <row r="399"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row>
    <row r="400"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row>
    <row r="401"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row>
    <row r="402"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row>
    <row r="403"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row>
    <row r="404"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row>
    <row r="405"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row>
    <row r="40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row>
    <row r="407"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row>
    <row r="408"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row>
    <row r="409"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row>
    <row r="410"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row>
    <row r="411"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row>
    <row r="412"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row>
    <row r="413"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row>
    <row r="414"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row>
    <row r="415"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row>
    <row r="41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row>
    <row r="417"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row>
    <row r="418"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row>
    <row r="419"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row>
    <row r="420"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row>
    <row r="421"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row>
    <row r="422"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row>
    <row r="423"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row>
    <row r="424"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row>
    <row r="425"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row>
    <row r="4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row>
    <row r="427"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row>
    <row r="428"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row>
    <row r="429"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row>
    <row r="430"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row>
    <row r="431"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row>
    <row r="432"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row>
    <row r="433"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row>
    <row r="434"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row>
    <row r="435"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row>
    <row r="43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row>
    <row r="437"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row>
    <row r="438"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row>
    <row r="439"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row>
    <row r="440"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row>
    <row r="441"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row>
    <row r="442"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row>
    <row r="443"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row>
    <row r="444"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row>
    <row r="445"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row>
    <row r="44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row>
    <row r="447"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row>
    <row r="448"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row>
    <row r="449"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row>
    <row r="450"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row>
    <row r="451"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row>
    <row r="452"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row>
    <row r="453"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row>
    <row r="454"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row>
    <row r="455"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row>
    <row r="45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row>
    <row r="457"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row>
    <row r="458"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row>
    <row r="459"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row>
    <row r="460"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row>
    <row r="461"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row>
    <row r="462"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row>
    <row r="463"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row>
    <row r="464"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row>
    <row r="465"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row>
    <row r="46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row>
    <row r="467"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row>
    <row r="468"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row>
    <row r="469"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row>
    <row r="470"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row>
    <row r="471"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row>
    <row r="472"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row>
    <row r="473"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row>
    <row r="474"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row>
    <row r="475"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row>
    <row r="47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row>
    <row r="477"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row>
    <row r="478"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row>
    <row r="479"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row>
    <row r="480"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row>
    <row r="481"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row>
    <row r="482"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row>
    <row r="483"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row>
    <row r="484"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row>
    <row r="485"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row>
    <row r="48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row>
    <row r="487"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row>
    <row r="488"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row>
    <row r="489"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row>
    <row r="490"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row>
    <row r="491"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row>
    <row r="492"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row>
    <row r="493"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row>
    <row r="494"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row>
    <row r="495"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row>
    <row r="49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row>
    <row r="497"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row>
    <row r="498"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row>
    <row r="499"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row>
    <row r="500"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row>
    <row r="501"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row>
    <row r="502"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row>
    <row r="503"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row>
    <row r="504"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row>
    <row r="505"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row>
    <row r="50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row>
    <row r="507"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row>
    <row r="508"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row>
    <row r="509"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row>
    <row r="510"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row>
    <row r="511"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row>
    <row r="512"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row>
    <row r="513"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row>
    <row r="514"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row>
    <row r="515"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row>
    <row r="51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row>
    <row r="517"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row>
    <row r="518"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row>
    <row r="519"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row>
    <row r="520"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row>
    <row r="521"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row>
    <row r="522"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row>
    <row r="523"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row>
    <row r="524"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row>
    <row r="525"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row>
    <row r="5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row>
    <row r="527"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row>
    <row r="528"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row>
    <row r="529"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row>
    <row r="530"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row>
    <row r="531"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row>
    <row r="532"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row>
    <row r="533"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row>
    <row r="534"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row>
    <row r="535"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row>
    <row r="53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row>
    <row r="537"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row>
    <row r="538"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row>
    <row r="539"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row>
    <row r="540"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row>
    <row r="541"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row>
    <row r="542"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row>
    <row r="543"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row>
    <row r="544"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row>
    <row r="545"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row>
    <row r="54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row>
    <row r="547"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row>
    <row r="548"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row>
    <row r="549"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row>
    <row r="550"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row>
    <row r="551"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row>
    <row r="552"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row>
    <row r="553"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row>
    <row r="554"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row>
    <row r="555"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row>
    <row r="55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row>
    <row r="557"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row>
    <row r="558"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row>
    <row r="559"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row>
    <row r="560"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row>
    <row r="561"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row>
    <row r="562"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row>
    <row r="563"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row>
    <row r="564"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row>
    <row r="565"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row>
    <row r="56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row>
    <row r="567"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row>
    <row r="568"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row>
    <row r="569"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row>
    <row r="570"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row>
    <row r="571"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row>
    <row r="572"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row>
    <row r="573"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row>
    <row r="574"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row>
    <row r="575"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row>
    <row r="57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row>
    <row r="577"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row>
    <row r="578"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row>
    <row r="579"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row>
    <row r="580"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row>
    <row r="581"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row>
    <row r="582"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row>
    <row r="583"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row>
    <row r="584"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row>
    <row r="585"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row>
    <row r="58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row>
    <row r="587"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row>
    <row r="588"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row>
    <row r="589"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row>
    <row r="590"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row>
    <row r="591"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row>
    <row r="592"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row>
    <row r="593"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row>
    <row r="594"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row>
    <row r="595"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row>
    <row r="59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row>
    <row r="597"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row>
    <row r="598"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row>
    <row r="599"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row>
    <row r="600"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row>
    <row r="601"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row>
    <row r="602"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row>
    <row r="603"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row>
    <row r="604"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row>
    <row r="605"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row>
    <row r="60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row>
    <row r="607"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row>
    <row r="608"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row>
    <row r="609"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row>
    <row r="610"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row>
    <row r="611"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row>
    <row r="612"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row>
    <row r="613"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row>
    <row r="614"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row>
    <row r="615"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row>
    <row r="61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row>
    <row r="617"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row>
    <row r="618"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row>
    <row r="619"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row>
    <row r="620"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row>
    <row r="621"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row>
    <row r="622"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row>
    <row r="623"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row>
    <row r="624"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row>
    <row r="625"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row>
    <row r="6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row>
    <row r="627"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row>
    <row r="628"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row>
    <row r="629"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row>
    <row r="630"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row>
    <row r="631"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row>
    <row r="632"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row>
    <row r="633"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row>
    <row r="634"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row>
    <row r="635"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row>
    <row r="63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row>
    <row r="637"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row>
    <row r="638"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row>
    <row r="639"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row>
    <row r="640"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row>
    <row r="641"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row>
    <row r="642"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row>
    <row r="643"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row>
    <row r="644"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row>
    <row r="645"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row>
    <row r="64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row>
    <row r="647"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row>
    <row r="648"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row>
    <row r="649"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row>
    <row r="650"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row>
    <row r="651"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row>
    <row r="652"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row>
    <row r="653"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row>
    <row r="654"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row>
    <row r="655"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row>
    <row r="65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row>
    <row r="657"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row>
    <row r="658"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row>
    <row r="659"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row>
    <row r="660"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row>
    <row r="661"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row>
    <row r="662"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row>
    <row r="663"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row>
    <row r="664"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row>
    <row r="665"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row>
    <row r="66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row>
    <row r="667"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row>
    <row r="668"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row>
    <row r="669"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row>
    <row r="670"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row>
    <row r="671"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row>
    <row r="672"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row>
    <row r="673"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row>
    <row r="674"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row>
    <row r="675"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row>
    <row r="67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row>
    <row r="677"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row>
    <row r="678"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row>
    <row r="679"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row>
    <row r="680"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row>
    <row r="681"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row>
    <row r="682"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row>
    <row r="683"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row>
    <row r="684"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row>
    <row r="685"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row>
    <row r="68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row>
    <row r="687"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row>
    <row r="688"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row>
    <row r="689"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row>
    <row r="690"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row>
    <row r="691"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row>
    <row r="692"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row>
    <row r="693"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row>
    <row r="694"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row>
    <row r="695"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row>
    <row r="69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row>
    <row r="697"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row>
    <row r="698"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row>
    <row r="699"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row>
    <row r="700"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row>
    <row r="701"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row>
    <row r="702"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row>
    <row r="703"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row>
    <row r="704"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row>
    <row r="705"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row>
    <row r="70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row>
    <row r="707"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row>
    <row r="708"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row>
    <row r="709"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row>
    <row r="710"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row>
    <row r="711"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row>
    <row r="712"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row>
    <row r="713"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row>
    <row r="714"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row>
    <row r="715"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row>
    <row r="71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row>
    <row r="717"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row>
    <row r="718"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row>
    <row r="719"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row>
    <row r="720"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row>
    <row r="721"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row>
    <row r="722"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row>
    <row r="723"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row>
    <row r="724"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row>
    <row r="725"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row>
    <row r="7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row>
    <row r="727"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row>
    <row r="728"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row>
    <row r="729"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row>
    <row r="730"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row>
    <row r="731"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row>
    <row r="732"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row>
    <row r="733"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row>
    <row r="734"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row>
    <row r="735"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row>
    <row r="73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row>
    <row r="737"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row>
    <row r="738"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row>
    <row r="739"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row>
    <row r="740"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row>
    <row r="741"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row>
    <row r="742"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row>
    <row r="743"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row>
    <row r="744"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row>
    <row r="745"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row>
    <row r="74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row>
    <row r="747"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row>
    <row r="748"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row>
    <row r="749"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row>
    <row r="750"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row>
    <row r="751"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row>
    <row r="752"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row>
    <row r="753"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row>
    <row r="754"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row>
    <row r="755"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row>
    <row r="75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row>
    <row r="757"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row>
    <row r="758"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row>
    <row r="759"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row>
    <row r="760"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row>
    <row r="761"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row>
    <row r="762"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row>
    <row r="763"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row>
    <row r="764"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row>
    <row r="765"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row>
    <row r="76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row>
    <row r="767"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row>
    <row r="768"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row>
    <row r="769"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row>
    <row r="770"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row>
    <row r="771"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row>
    <row r="772"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row>
    <row r="773"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row>
    <row r="774"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row>
    <row r="775"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row>
    <row r="77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row>
    <row r="777"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row>
    <row r="778"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row>
    <row r="779"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row>
    <row r="780"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row>
    <row r="781"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row>
    <row r="782"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row>
    <row r="783"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row>
    <row r="784"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row>
    <row r="785"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row>
    <row r="78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row>
    <row r="787"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row>
    <row r="788"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row>
    <row r="789"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row>
    <row r="790"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row>
    <row r="791"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row>
    <row r="792"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row>
    <row r="793"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row>
    <row r="794"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row>
    <row r="795"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row>
    <row r="79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row>
    <row r="797"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row>
    <row r="798"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row>
    <row r="799"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row>
    <row r="800"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row>
    <row r="801"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row>
    <row r="802"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row>
    <row r="803"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row>
    <row r="804"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row>
    <row r="805"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row>
    <row r="80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row>
    <row r="807"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row>
    <row r="808"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row>
    <row r="809"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row>
    <row r="810"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row>
    <row r="811"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row>
    <row r="812"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row>
    <row r="813"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row>
    <row r="814"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row>
    <row r="815"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row>
    <row r="81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row>
    <row r="817"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row>
    <row r="818"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row>
    <row r="819"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row>
    <row r="820"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row>
    <row r="821"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row>
    <row r="822"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row>
    <row r="823"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row>
    <row r="824"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row>
    <row r="825"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row>
    <row r="8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row>
    <row r="827"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row>
    <row r="828"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row>
    <row r="829"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row>
    <row r="830"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row>
    <row r="831"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row>
    <row r="832"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row>
    <row r="833"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row>
    <row r="834"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row>
    <row r="835"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row>
    <row r="83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row>
    <row r="837"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row>
    <row r="838"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row>
    <row r="839"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row>
    <row r="840"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row>
    <row r="841"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row>
    <row r="842"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row>
    <row r="843"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row>
    <row r="844"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row>
    <row r="845"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row>
    <row r="84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row>
    <row r="847"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row>
    <row r="848"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row>
    <row r="849"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row>
    <row r="850"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row>
    <row r="851"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row>
    <row r="852"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row>
    <row r="853"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row>
    <row r="854"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row>
    <row r="855"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row>
    <row r="85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row>
    <row r="857"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row>
    <row r="858"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row>
    <row r="859"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row>
    <row r="860"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row>
    <row r="861"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row>
    <row r="862"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row>
    <row r="863"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row>
    <row r="864"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row>
    <row r="865"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row>
    <row r="86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row>
    <row r="867"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row>
    <row r="868"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row>
    <row r="869"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row>
    <row r="870"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row>
    <row r="871"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row>
    <row r="872"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row>
    <row r="873"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row>
    <row r="874"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row>
    <row r="875"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row>
    <row r="87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row>
    <row r="877"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row>
    <row r="878"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row>
    <row r="879"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row>
    <row r="880"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row>
    <row r="881"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row>
    <row r="882"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row>
    <row r="883"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row>
    <row r="884"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row>
    <row r="885"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row>
    <row r="88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row>
    <row r="887"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row>
    <row r="888"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row>
    <row r="889"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row>
    <row r="890"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row>
    <row r="891"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row>
    <row r="892"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row>
    <row r="893"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row>
    <row r="894"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row>
    <row r="895"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row>
    <row r="89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row>
    <row r="897"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row>
    <row r="898"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row>
    <row r="899"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row>
    <row r="900"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row>
    <row r="901"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row>
    <row r="902"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row>
    <row r="903"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row>
    <row r="904"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row>
    <row r="905"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row>
    <row r="90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row>
    <row r="907"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row>
    <row r="908"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row>
    <row r="909"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row>
    <row r="910"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row>
    <row r="911"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row>
    <row r="912"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row>
    <row r="913"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row>
    <row r="914"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row>
    <row r="915"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row>
    <row r="91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row>
    <row r="917"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row>
    <row r="918"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row>
    <row r="919"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row>
    <row r="920"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row>
    <row r="921"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row>
    <row r="922"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row>
    <row r="923"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row>
    <row r="924"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row>
    <row r="925"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row>
    <row r="9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row>
    <row r="927"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row>
    <row r="928"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row>
    <row r="929"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row>
    <row r="930"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row>
    <row r="931"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row>
    <row r="932"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row>
    <row r="933"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row>
    <row r="934"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row>
    <row r="935"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row>
    <row r="93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row>
    <row r="937"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row>
    <row r="938"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row>
    <row r="939"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row>
    <row r="940"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row>
    <row r="941"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row>
    <row r="942"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row>
    <row r="943"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row>
    <row r="944"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row>
    <row r="945"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row>
    <row r="94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row>
    <row r="947"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row>
    <row r="948"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row>
    <row r="949"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row>
    <row r="950"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row>
    <row r="951"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row>
    <row r="952"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row>
    <row r="953"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row>
    <row r="954"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row>
    <row r="955"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row>
    <row r="95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row>
    <row r="957"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row>
    <row r="958"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row>
    <row r="959"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row>
    <row r="960"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row>
    <row r="961"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row>
    <row r="962"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row>
    <row r="963"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row>
    <row r="964"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row>
    <row r="965"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row>
    <row r="96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row>
    <row r="967"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row>
    <row r="968"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row>
    <row r="969"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row>
    <row r="970"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row>
    <row r="971"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row>
    <row r="972"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row>
    <row r="973"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row>
    <row r="974"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row>
    <row r="975"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row>
    <row r="97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row>
    <row r="977"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row>
    <row r="978"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row>
    <row r="979"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row>
    <row r="980"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row>
    <row r="981"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row>
    <row r="982"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row>
    <row r="983"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row>
    <row r="984"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row>
    <row r="985"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row>
    <row r="98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row>
    <row r="987"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row>
    <row r="988"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row>
    <row r="989"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row>
    <row r="990"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row>
    <row r="991"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row>
    <row r="992"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row>
    <row r="993"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row>
    <row r="994"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row>
    <row r="995"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row>
    <row r="99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row>
    <row r="997"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row>
    <row r="998"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row>
    <row r="999"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row>
    <row r="1000"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row>
  </sheetData>
  <mergeCells count="1">
    <mergeCell ref="B5:G5"/>
  </mergeCells>
  <conditionalFormatting sqref="D23">
    <cfRule type="cellIs" dxfId="0" priority="1" operator="equal">
      <formula>"SI"</formula>
    </cfRule>
  </conditionalFormatting>
  <conditionalFormatting sqref="D23">
    <cfRule type="cellIs" dxfId="1" priority="2" operator="equal">
      <formula>"NO"</formula>
    </cfRule>
  </conditionalFormatting>
  <conditionalFormatting sqref="E19">
    <cfRule type="expression" dxfId="2" priority="3">
      <formula>LEN(TRIM(F19))&gt;0</formula>
    </cfRule>
  </conditionalFormatting>
  <dataValidations>
    <dataValidation type="list" allowBlank="1" showInputMessage="1" showErrorMessage="1" prompt="Error - Debe seleccionar un tipo dentro del desplegable." sqref="D8:D17">
      <formula1>"--,Página Web,Documento no web"</formula1>
    </dataValidation>
    <dataValidation type="list" allowBlank="1" showErrorMessage="1" sqref="E8:E17">
      <formula1>'DATA - Oculta'!$O$9:$O$21</formula1>
    </dataValidation>
  </dataValidations>
  <hyperlinks>
    <hyperlink r:id="rId2" ref="F8"/>
    <hyperlink r:id="rId3" ref="F9"/>
    <hyperlink r:id="rId4" ref="F10"/>
  </hyperlinks>
  <printOptions/>
  <pageMargins bottom="0.75" footer="0.0" header="0.0" left="0.7" right="0.7" top="0.75"/>
  <pageSetup orientation="portrait"/>
  <drawing r:id="rId5"/>
  <legacy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38"/>
    <col customWidth="1" min="2" max="2" width="16.13"/>
    <col customWidth="1" min="3" max="3" width="64.13"/>
    <col customWidth="1" min="4" max="4" width="18.38"/>
    <col customWidth="1" min="5" max="5" width="6.38"/>
    <col customWidth="1" min="6" max="6" width="16.5"/>
    <col customWidth="1" min="7" max="7" width="14.63"/>
    <col customWidth="1" min="8" max="8" width="12.5"/>
    <col customWidth="1" min="9" max="9" width="11.63"/>
    <col customWidth="1" min="10" max="10" width="17.38"/>
    <col customWidth="1" min="11" max="11" width="14.5"/>
    <col customWidth="1" min="12" max="12" width="12.5"/>
    <col customWidth="1" min="13" max="13" width="15.5"/>
    <col customWidth="1" min="14" max="14" width="12.38"/>
    <col customWidth="1" min="15" max="15" width="12.5"/>
    <col customWidth="1" min="16" max="16" width="19.5"/>
    <col customWidth="1" min="17" max="17" width="6.88"/>
    <col customWidth="1" min="18" max="18" width="4.63"/>
    <col customWidth="1" min="19" max="19" width="12.88"/>
    <col customWidth="1" min="20" max="20" width="12.13"/>
    <col customWidth="1" min="21" max="21" width="6.63"/>
    <col customWidth="1" min="22" max="22" width="5.5"/>
    <col customWidth="1" min="23" max="23" width="12.0"/>
    <col customWidth="1" min="24" max="24" width="11.88"/>
    <col customWidth="1" min="25" max="25" width="7.38"/>
    <col customWidth="1" min="26" max="35" width="14.5"/>
  </cols>
  <sheetData>
    <row r="1" ht="14.25" customHeight="1">
      <c r="A1" s="92"/>
      <c r="B1" s="93"/>
      <c r="C1" s="93"/>
      <c r="D1" s="94"/>
      <c r="E1" s="95"/>
      <c r="F1" s="23"/>
      <c r="G1" s="23"/>
      <c r="H1" s="23"/>
      <c r="I1" s="23"/>
      <c r="J1" s="23"/>
      <c r="K1" s="23"/>
      <c r="L1" s="23"/>
      <c r="M1" s="23"/>
      <c r="N1" s="23"/>
      <c r="O1" s="23"/>
      <c r="P1" s="23"/>
      <c r="Q1" s="23"/>
      <c r="R1" s="23"/>
      <c r="S1" s="23"/>
      <c r="T1" s="23"/>
      <c r="U1" s="23"/>
      <c r="V1" s="23"/>
      <c r="W1" s="23"/>
      <c r="X1" s="23"/>
      <c r="Y1" s="23"/>
      <c r="Z1" s="23"/>
      <c r="AA1" s="29"/>
      <c r="AB1" s="29"/>
      <c r="AC1" s="29"/>
      <c r="AD1" s="29"/>
      <c r="AE1" s="29"/>
      <c r="AF1" s="29"/>
      <c r="AG1" s="29"/>
      <c r="AH1" s="29"/>
      <c r="AI1" s="29"/>
    </row>
    <row r="2" ht="27.0" customHeight="1">
      <c r="A2" s="92"/>
      <c r="B2" s="24" t="s">
        <v>0</v>
      </c>
      <c r="C2" s="29"/>
      <c r="D2" s="94"/>
      <c r="E2" s="95"/>
      <c r="F2" s="29"/>
      <c r="G2" s="29"/>
      <c r="H2" s="29"/>
      <c r="I2" s="29"/>
      <c r="J2" s="29"/>
      <c r="K2" s="29"/>
      <c r="L2" s="29"/>
      <c r="M2" s="29"/>
      <c r="N2" s="29"/>
      <c r="O2" s="29"/>
      <c r="P2" s="23"/>
      <c r="Q2" s="23"/>
      <c r="R2" s="23"/>
      <c r="S2" s="23"/>
      <c r="T2" s="23"/>
      <c r="U2" s="23"/>
      <c r="V2" s="23"/>
      <c r="W2" s="23"/>
      <c r="X2" s="23"/>
      <c r="Y2" s="23"/>
      <c r="Z2" s="23"/>
      <c r="AA2" s="29"/>
      <c r="AB2" s="29"/>
      <c r="AC2" s="29"/>
      <c r="AD2" s="29"/>
      <c r="AE2" s="29"/>
      <c r="AF2" s="29"/>
      <c r="AG2" s="29"/>
      <c r="AH2" s="29"/>
      <c r="AI2" s="29"/>
    </row>
    <row r="3" ht="26.25" customHeight="1">
      <c r="A3" s="92"/>
      <c r="B3" s="25" t="s">
        <v>2</v>
      </c>
      <c r="C3" s="29"/>
      <c r="D3" s="94"/>
      <c r="E3" s="95"/>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ht="26.25" customHeight="1">
      <c r="A4" s="92"/>
      <c r="B4" s="1"/>
      <c r="C4" s="28"/>
      <c r="D4" s="29"/>
      <c r="E4" s="29"/>
      <c r="F4" s="29"/>
      <c r="G4" s="29"/>
      <c r="H4" s="29"/>
      <c r="I4" s="29"/>
      <c r="J4" s="29"/>
      <c r="K4" s="23"/>
      <c r="L4" s="29"/>
      <c r="M4" s="29"/>
      <c r="N4" s="23"/>
      <c r="O4" s="23"/>
      <c r="P4" s="29"/>
      <c r="Q4" s="29"/>
      <c r="R4" s="29"/>
      <c r="S4" s="29"/>
      <c r="T4" s="29"/>
      <c r="U4" s="29"/>
      <c r="V4" s="29"/>
      <c r="W4" s="29"/>
      <c r="X4" s="29"/>
      <c r="Y4" s="29"/>
      <c r="Z4" s="29"/>
      <c r="AA4" s="29"/>
      <c r="AB4" s="29"/>
      <c r="AC4" s="29"/>
      <c r="AD4" s="29"/>
      <c r="AE4" s="29"/>
      <c r="AF4" s="29"/>
      <c r="AG4" s="29"/>
      <c r="AH4" s="29"/>
      <c r="AI4" s="29"/>
    </row>
    <row r="5" ht="27.75" customHeight="1">
      <c r="A5" s="92"/>
      <c r="B5" s="8" t="s">
        <v>84</v>
      </c>
      <c r="C5" s="8"/>
      <c r="D5" s="96"/>
      <c r="E5" s="97"/>
      <c r="F5" s="96"/>
      <c r="G5" s="96"/>
      <c r="H5" s="96"/>
      <c r="I5" s="96"/>
      <c r="J5" s="96"/>
      <c r="K5" s="96"/>
      <c r="L5" s="96"/>
      <c r="M5" s="96"/>
      <c r="N5" s="30"/>
      <c r="O5" s="30"/>
      <c r="P5" s="29"/>
      <c r="Q5" s="29"/>
      <c r="R5" s="29"/>
      <c r="S5" s="29"/>
      <c r="T5" s="29"/>
      <c r="U5" s="29"/>
      <c r="V5" s="29"/>
      <c r="W5" s="29"/>
      <c r="X5" s="29"/>
      <c r="Y5" s="29"/>
      <c r="Z5" s="29"/>
      <c r="AA5" s="41"/>
      <c r="AB5" s="41"/>
      <c r="AC5" s="41"/>
      <c r="AD5" s="41"/>
      <c r="AE5" s="41"/>
      <c r="AF5" s="41"/>
      <c r="AG5" s="41"/>
      <c r="AH5" s="41"/>
      <c r="AI5" s="41"/>
    </row>
    <row r="6" ht="11.25" customHeight="1">
      <c r="A6" s="92"/>
      <c r="B6" s="98"/>
      <c r="C6" s="98"/>
      <c r="D6" s="98"/>
      <c r="E6" s="99"/>
      <c r="F6" s="98"/>
      <c r="G6" s="98"/>
      <c r="H6" s="98"/>
      <c r="I6" s="98"/>
      <c r="J6" s="98"/>
      <c r="K6" s="98"/>
      <c r="L6" s="98"/>
      <c r="M6" s="98"/>
      <c r="N6" s="23"/>
      <c r="O6" s="23"/>
      <c r="P6" s="29"/>
      <c r="Q6" s="29"/>
      <c r="R6" s="29"/>
      <c r="S6" s="29"/>
      <c r="T6" s="29"/>
      <c r="U6" s="29"/>
      <c r="V6" s="29"/>
      <c r="W6" s="29"/>
      <c r="X6" s="29"/>
      <c r="Y6" s="29"/>
      <c r="Z6" s="29"/>
      <c r="AA6" s="29"/>
      <c r="AB6" s="29"/>
      <c r="AC6" s="29"/>
      <c r="AD6" s="29"/>
      <c r="AE6" s="29"/>
      <c r="AF6" s="29"/>
      <c r="AG6" s="29"/>
      <c r="AH6" s="29"/>
      <c r="AI6" s="29"/>
    </row>
    <row r="7" ht="12.75" customHeight="1">
      <c r="A7" s="92"/>
      <c r="B7" s="23"/>
      <c r="C7" s="23"/>
      <c r="D7" s="23"/>
      <c r="E7" s="95"/>
      <c r="F7" s="23"/>
      <c r="G7" s="23"/>
      <c r="H7" s="23"/>
      <c r="I7" s="23"/>
      <c r="J7" s="23"/>
      <c r="K7" s="23"/>
      <c r="L7" s="23"/>
      <c r="M7" s="23"/>
      <c r="N7" s="23"/>
      <c r="O7" s="23"/>
      <c r="P7" s="29"/>
      <c r="Q7" s="29"/>
      <c r="R7" s="29"/>
      <c r="S7" s="29"/>
      <c r="T7" s="29"/>
      <c r="U7" s="29"/>
      <c r="V7" s="29"/>
      <c r="W7" s="29"/>
      <c r="X7" s="29"/>
      <c r="Y7" s="29"/>
      <c r="Z7" s="29"/>
      <c r="AA7" s="29"/>
      <c r="AB7" s="29"/>
      <c r="AC7" s="29"/>
      <c r="AD7" s="29"/>
      <c r="AE7" s="29"/>
      <c r="AF7" s="29"/>
      <c r="AG7" s="29"/>
      <c r="AH7" s="29"/>
      <c r="AI7" s="29"/>
    </row>
    <row r="8" ht="18.75" customHeight="1">
      <c r="A8" s="92"/>
      <c r="B8" s="100" t="s">
        <v>85</v>
      </c>
      <c r="C8" s="23"/>
      <c r="D8" s="95"/>
      <c r="E8" s="95"/>
      <c r="F8" s="23"/>
      <c r="G8" s="23"/>
      <c r="H8" s="23"/>
      <c r="I8" s="23"/>
      <c r="J8" s="23"/>
      <c r="K8" s="23"/>
      <c r="L8" s="23"/>
      <c r="M8" s="23"/>
      <c r="N8" s="23"/>
      <c r="O8" s="23"/>
      <c r="P8" s="29"/>
      <c r="Q8" s="29"/>
      <c r="R8" s="29"/>
      <c r="S8" s="29"/>
      <c r="T8" s="29"/>
      <c r="U8" s="29"/>
      <c r="V8" s="29"/>
      <c r="W8" s="29"/>
      <c r="X8" s="29"/>
      <c r="Y8" s="29"/>
      <c r="Z8" s="29"/>
      <c r="AA8" s="29"/>
      <c r="AB8" s="29"/>
      <c r="AC8" s="29"/>
      <c r="AD8" s="29"/>
      <c r="AE8" s="29"/>
      <c r="AF8" s="29"/>
      <c r="AG8" s="29"/>
      <c r="AH8" s="29"/>
      <c r="AI8" s="29"/>
    </row>
    <row r="9" ht="30.0" customHeight="1">
      <c r="A9" s="92"/>
      <c r="B9" s="101" t="s">
        <v>86</v>
      </c>
      <c r="C9" s="54"/>
      <c r="D9" s="54"/>
      <c r="E9" s="54"/>
      <c r="F9" s="54"/>
      <c r="G9" s="54"/>
      <c r="H9" s="54"/>
      <c r="I9" s="54"/>
      <c r="J9" s="54"/>
      <c r="K9" s="54"/>
      <c r="L9" s="54"/>
      <c r="M9" s="55"/>
      <c r="N9" s="23"/>
      <c r="O9" s="23"/>
      <c r="P9" s="29"/>
      <c r="Q9" s="29"/>
      <c r="R9" s="29"/>
      <c r="S9" s="29"/>
      <c r="T9" s="29"/>
      <c r="U9" s="29"/>
      <c r="V9" s="29"/>
      <c r="W9" s="29"/>
      <c r="X9" s="29"/>
      <c r="Y9" s="29"/>
      <c r="Z9" s="29"/>
      <c r="AA9" s="29"/>
      <c r="AB9" s="29"/>
      <c r="AC9" s="29"/>
      <c r="AD9" s="29"/>
      <c r="AE9" s="29"/>
      <c r="AF9" s="29"/>
      <c r="AG9" s="29"/>
      <c r="AH9" s="29"/>
      <c r="AI9" s="29"/>
    </row>
    <row r="10" ht="17.25" customHeight="1">
      <c r="A10" s="92"/>
      <c r="B10" s="23"/>
      <c r="C10" s="23"/>
      <c r="D10" s="95"/>
      <c r="E10" s="95"/>
      <c r="F10" s="29"/>
      <c r="G10" s="29"/>
      <c r="H10" s="29"/>
      <c r="I10" s="29"/>
      <c r="J10" s="29"/>
      <c r="K10" s="23"/>
      <c r="L10" s="23"/>
      <c r="M10" s="23"/>
      <c r="N10" s="23"/>
      <c r="O10" s="23"/>
      <c r="P10" s="23"/>
      <c r="Q10" s="23"/>
      <c r="R10" s="23"/>
      <c r="S10" s="29"/>
      <c r="T10" s="29"/>
      <c r="U10" s="23"/>
      <c r="V10" s="23"/>
      <c r="W10" s="23"/>
      <c r="X10" s="23"/>
      <c r="Y10" s="23"/>
      <c r="Z10" s="29"/>
      <c r="AA10" s="29"/>
      <c r="AB10" s="29"/>
      <c r="AC10" s="29"/>
      <c r="AD10" s="29"/>
      <c r="AE10" s="29"/>
      <c r="AF10" s="29"/>
      <c r="AG10" s="29"/>
      <c r="AH10" s="29"/>
      <c r="AI10" s="29"/>
    </row>
    <row r="11" ht="25.5" customHeight="1">
      <c r="A11" s="92"/>
      <c r="B11" s="102" t="s">
        <v>87</v>
      </c>
      <c r="C11" s="103"/>
      <c r="D11" s="29"/>
      <c r="E11" s="29"/>
      <c r="F11" s="104" t="s">
        <v>88</v>
      </c>
      <c r="G11" s="105" t="s">
        <v>89</v>
      </c>
      <c r="H11" s="106" t="s">
        <v>90</v>
      </c>
      <c r="I11" s="92"/>
      <c r="J11" s="104" t="s">
        <v>91</v>
      </c>
      <c r="K11" s="105" t="s">
        <v>89</v>
      </c>
      <c r="L11" s="106" t="s">
        <v>90</v>
      </c>
      <c r="M11" s="23"/>
      <c r="N11" s="23"/>
      <c r="O11" s="107"/>
      <c r="P11" s="23"/>
      <c r="Q11" s="23"/>
      <c r="R11" s="23"/>
      <c r="S11" s="29"/>
      <c r="T11" s="29"/>
      <c r="U11" s="23"/>
      <c r="V11" s="23"/>
      <c r="W11" s="23"/>
      <c r="X11" s="23"/>
      <c r="Y11" s="23"/>
      <c r="Z11" s="29"/>
      <c r="AA11" s="29"/>
      <c r="AB11" s="29"/>
      <c r="AC11" s="29"/>
      <c r="AD11" s="29"/>
      <c r="AE11" s="29"/>
      <c r="AF11" s="29"/>
      <c r="AG11" s="29"/>
      <c r="AH11" s="29"/>
      <c r="AI11" s="29"/>
    </row>
    <row r="12" ht="12.0" customHeight="1">
      <c r="A12" s="92"/>
      <c r="B12" s="108" t="s">
        <v>92</v>
      </c>
      <c r="C12" s="109">
        <f>COUNTIF(B21:B65,B12)</f>
        <v>3</v>
      </c>
      <c r="D12" s="29"/>
      <c r="E12" s="29"/>
      <c r="F12" s="110" t="s">
        <v>93</v>
      </c>
      <c r="G12" s="111">
        <f>J23+J40+J57</f>
        <v>9</v>
      </c>
      <c r="H12" s="112">
        <f t="shared" ref="H12:H14" si="1">IF(($G$15+$K$15)=0,0,G12/($G$15+$K$15))</f>
        <v>1</v>
      </c>
      <c r="I12" s="29"/>
      <c r="J12" s="113" t="s">
        <v>94</v>
      </c>
      <c r="K12" s="111">
        <f>G23+G40+G57</f>
        <v>0</v>
      </c>
      <c r="L12" s="112">
        <f t="shared" ref="L12:L14" si="2">IF(($G$15+$K$15)=0,0,K12/($G$15+$K$15))</f>
        <v>0</v>
      </c>
      <c r="M12" s="23"/>
      <c r="N12" s="114" t="s">
        <v>95</v>
      </c>
      <c r="O12" s="115" t="s">
        <v>96</v>
      </c>
      <c r="P12" s="23"/>
      <c r="Q12" s="23"/>
      <c r="R12" s="23"/>
      <c r="S12" s="29"/>
      <c r="T12" s="29"/>
      <c r="U12" s="23"/>
      <c r="V12" s="23"/>
      <c r="W12" s="23"/>
      <c r="X12" s="23"/>
      <c r="Y12" s="23"/>
      <c r="Z12" s="29"/>
      <c r="AA12" s="29"/>
      <c r="AB12" s="29"/>
      <c r="AC12" s="29"/>
      <c r="AD12" s="29"/>
      <c r="AE12" s="29"/>
      <c r="AF12" s="29"/>
      <c r="AG12" s="29"/>
      <c r="AH12" s="29"/>
      <c r="AI12" s="29"/>
    </row>
    <row r="13" ht="12.0" customHeight="1">
      <c r="A13" s="92"/>
      <c r="B13" s="108"/>
      <c r="C13" s="109"/>
      <c r="D13" s="29"/>
      <c r="E13" s="29"/>
      <c r="F13" s="110" t="s">
        <v>97</v>
      </c>
      <c r="G13" s="111">
        <f>I23+I40+I57</f>
        <v>0</v>
      </c>
      <c r="H13" s="112">
        <f t="shared" si="1"/>
        <v>0</v>
      </c>
      <c r="I13" s="29"/>
      <c r="J13" s="113" t="s">
        <v>98</v>
      </c>
      <c r="K13" s="111">
        <f>F23+F40+F57</f>
        <v>0</v>
      </c>
      <c r="L13" s="112">
        <f t="shared" si="2"/>
        <v>0</v>
      </c>
      <c r="M13" s="23"/>
      <c r="N13" s="116" t="s">
        <v>99</v>
      </c>
      <c r="O13" s="115" t="s">
        <v>100</v>
      </c>
      <c r="P13" s="23"/>
      <c r="Q13" s="23"/>
      <c r="R13" s="23"/>
      <c r="S13" s="29"/>
      <c r="T13" s="29"/>
      <c r="U13" s="23"/>
      <c r="V13" s="23"/>
      <c r="W13" s="23"/>
      <c r="X13" s="23"/>
      <c r="Y13" s="23"/>
      <c r="Z13" s="29"/>
      <c r="AA13" s="29"/>
      <c r="AB13" s="29"/>
      <c r="AC13" s="29"/>
      <c r="AD13" s="29"/>
      <c r="AE13" s="29"/>
      <c r="AF13" s="29"/>
      <c r="AG13" s="29"/>
      <c r="AH13" s="29"/>
      <c r="AI13" s="29"/>
    </row>
    <row r="14" ht="12.0" customHeight="1">
      <c r="A14" s="92"/>
      <c r="B14" s="117" t="s">
        <v>101</v>
      </c>
      <c r="C14" s="118">
        <f>C12+C13</f>
        <v>3</v>
      </c>
      <c r="D14" s="29"/>
      <c r="E14" s="29"/>
      <c r="F14" s="110" t="s">
        <v>102</v>
      </c>
      <c r="G14" s="111">
        <f>H23+H40+H57</f>
        <v>0</v>
      </c>
      <c r="H14" s="112">
        <f t="shared" si="1"/>
        <v>0</v>
      </c>
      <c r="I14" s="29"/>
      <c r="J14" s="119" t="s">
        <v>103</v>
      </c>
      <c r="K14" s="120">
        <f>K23+K40+K57</f>
        <v>0</v>
      </c>
      <c r="L14" s="112">
        <f t="shared" si="2"/>
        <v>0</v>
      </c>
      <c r="M14" s="23"/>
      <c r="N14" s="121" t="s">
        <v>104</v>
      </c>
      <c r="O14" s="115" t="s">
        <v>105</v>
      </c>
      <c r="P14" s="23"/>
      <c r="Q14" s="23"/>
      <c r="R14" s="23"/>
      <c r="S14" s="29"/>
      <c r="T14" s="29"/>
      <c r="U14" s="23"/>
      <c r="V14" s="23"/>
      <c r="W14" s="23"/>
      <c r="X14" s="23"/>
      <c r="Y14" s="23"/>
      <c r="Z14" s="29"/>
      <c r="AA14" s="29"/>
      <c r="AB14" s="29"/>
      <c r="AC14" s="29"/>
      <c r="AD14" s="29"/>
      <c r="AE14" s="29"/>
      <c r="AF14" s="29"/>
      <c r="AG14" s="29"/>
      <c r="AH14" s="29"/>
      <c r="AI14" s="29"/>
    </row>
    <row r="15" ht="12.0" customHeight="1">
      <c r="A15" s="92"/>
      <c r="B15" s="92"/>
      <c r="C15" s="29"/>
      <c r="D15" s="29"/>
      <c r="E15" s="29"/>
      <c r="F15" s="117" t="s">
        <v>101</v>
      </c>
      <c r="G15" s="122">
        <f t="shared" ref="G15:H15" si="3">SUM(G12:G14)</f>
        <v>9</v>
      </c>
      <c r="H15" s="123">
        <f t="shared" si="3"/>
        <v>1</v>
      </c>
      <c r="I15" s="29"/>
      <c r="J15" s="117" t="s">
        <v>101</v>
      </c>
      <c r="K15" s="122">
        <f t="shared" ref="K15:L15" si="4">SUM(K12:K13)</f>
        <v>0</v>
      </c>
      <c r="L15" s="123">
        <f t="shared" si="4"/>
        <v>0</v>
      </c>
      <c r="M15" s="23"/>
      <c r="N15" s="23"/>
      <c r="O15" s="23"/>
      <c r="P15" s="23"/>
      <c r="Q15" s="23"/>
      <c r="R15" s="23"/>
      <c r="S15" s="29"/>
      <c r="T15" s="29"/>
      <c r="U15" s="23"/>
      <c r="V15" s="23"/>
      <c r="W15" s="23"/>
      <c r="X15" s="23"/>
      <c r="Y15" s="23"/>
      <c r="Z15" s="29"/>
      <c r="AA15" s="29"/>
      <c r="AB15" s="29"/>
      <c r="AC15" s="29"/>
      <c r="AD15" s="29"/>
      <c r="AE15" s="29"/>
      <c r="AF15" s="29"/>
      <c r="AG15" s="29"/>
      <c r="AH15" s="29"/>
      <c r="AI15" s="29"/>
    </row>
    <row r="16" ht="12.0" customHeight="1">
      <c r="A16" s="92"/>
      <c r="B16" s="92"/>
      <c r="C16" s="29"/>
      <c r="D16" s="29"/>
      <c r="E16" s="29"/>
      <c r="F16" s="124"/>
      <c r="G16" s="124"/>
      <c r="H16" s="125"/>
      <c r="I16" s="29"/>
      <c r="J16" s="124"/>
      <c r="K16" s="124"/>
      <c r="L16" s="125"/>
      <c r="M16" s="23"/>
      <c r="N16" s="23"/>
      <c r="O16" s="23"/>
      <c r="P16" s="23"/>
      <c r="Q16" s="23"/>
      <c r="R16" s="23"/>
      <c r="S16" s="29"/>
      <c r="T16" s="29"/>
      <c r="U16" s="23"/>
      <c r="V16" s="23"/>
      <c r="W16" s="23"/>
      <c r="X16" s="23"/>
      <c r="Y16" s="23"/>
      <c r="Z16" s="29"/>
      <c r="AA16" s="29"/>
      <c r="AB16" s="29"/>
      <c r="AC16" s="29"/>
      <c r="AD16" s="29"/>
      <c r="AE16" s="29"/>
      <c r="AF16" s="29"/>
      <c r="AG16" s="29"/>
      <c r="AH16" s="29"/>
      <c r="AI16" s="29"/>
    </row>
    <row r="17" ht="31.5" customHeight="1">
      <c r="A17" s="126" t="s">
        <v>106</v>
      </c>
      <c r="B17" s="127" t="s">
        <v>92</v>
      </c>
      <c r="C17" s="128" t="s">
        <v>107</v>
      </c>
      <c r="D17" s="129" t="s">
        <v>108</v>
      </c>
      <c r="E17" s="29"/>
      <c r="F17" s="130" t="s">
        <v>109</v>
      </c>
      <c r="G17" s="131"/>
      <c r="H17" s="131"/>
      <c r="I17" s="131"/>
      <c r="J17" s="132"/>
      <c r="K17" s="124"/>
      <c r="L17" s="125"/>
      <c r="M17" s="23"/>
      <c r="N17" s="23"/>
      <c r="O17" s="23"/>
      <c r="P17" s="23"/>
      <c r="Q17" s="23"/>
      <c r="R17" s="23"/>
      <c r="S17" s="29"/>
      <c r="T17" s="29"/>
      <c r="U17" s="23"/>
      <c r="V17" s="23"/>
      <c r="W17" s="23"/>
      <c r="X17" s="23"/>
      <c r="Y17" s="23"/>
      <c r="Z17" s="29"/>
      <c r="AA17" s="29"/>
      <c r="AB17" s="29"/>
      <c r="AC17" s="29"/>
      <c r="AD17" s="29"/>
      <c r="AE17" s="29"/>
      <c r="AF17" s="29"/>
      <c r="AG17" s="29"/>
      <c r="AH17" s="29"/>
      <c r="AI17" s="29"/>
    </row>
    <row r="18" ht="16.5" customHeight="1">
      <c r="A18" s="133" t="s">
        <v>110</v>
      </c>
      <c r="B18" s="133" t="s">
        <v>110</v>
      </c>
      <c r="C18" s="133" t="s">
        <v>110</v>
      </c>
      <c r="D18" s="134" t="s">
        <v>93</v>
      </c>
      <c r="E18" s="29"/>
      <c r="F18" s="135"/>
      <c r="J18" s="136"/>
      <c r="K18" s="124"/>
      <c r="L18" s="125"/>
      <c r="M18" s="23"/>
      <c r="N18" s="23"/>
      <c r="O18" s="23"/>
      <c r="P18" s="23"/>
      <c r="Q18" s="23"/>
      <c r="R18" s="23"/>
      <c r="S18" s="29"/>
      <c r="T18" s="29"/>
      <c r="U18" s="23"/>
      <c r="V18" s="23"/>
      <c r="W18" s="23"/>
      <c r="X18" s="23"/>
      <c r="Y18" s="23"/>
      <c r="Z18" s="29"/>
      <c r="AA18" s="29"/>
      <c r="AB18" s="29"/>
      <c r="AC18" s="29"/>
      <c r="AD18" s="29"/>
      <c r="AE18" s="29"/>
      <c r="AF18" s="29"/>
      <c r="AG18" s="29"/>
      <c r="AH18" s="29"/>
      <c r="AI18" s="29"/>
    </row>
    <row r="19" ht="12.0" customHeight="1">
      <c r="A19" s="92"/>
      <c r="B19" s="23"/>
      <c r="C19" s="23"/>
      <c r="D19" s="95"/>
      <c r="E19" s="29"/>
      <c r="F19" s="135"/>
      <c r="J19" s="136"/>
      <c r="K19" s="124"/>
      <c r="L19" s="125"/>
      <c r="M19" s="23"/>
      <c r="N19" s="23"/>
      <c r="O19" s="23"/>
      <c r="P19" s="23"/>
      <c r="Q19" s="23"/>
      <c r="R19" s="23"/>
      <c r="S19" s="29"/>
      <c r="T19" s="29"/>
      <c r="U19" s="23"/>
      <c r="V19" s="23"/>
      <c r="W19" s="23"/>
      <c r="X19" s="23"/>
      <c r="Y19" s="23"/>
      <c r="Z19" s="29"/>
      <c r="AA19" s="29"/>
      <c r="AB19" s="29"/>
      <c r="AC19" s="29"/>
      <c r="AD19" s="29"/>
      <c r="AE19" s="29"/>
      <c r="AF19" s="29"/>
      <c r="AG19" s="29"/>
      <c r="AH19" s="29"/>
      <c r="AI19" s="29"/>
    </row>
    <row r="20" ht="12.0" customHeight="1">
      <c r="A20" s="92"/>
      <c r="B20" s="23"/>
      <c r="C20" s="23"/>
      <c r="D20" s="95"/>
      <c r="E20" s="137"/>
      <c r="F20" s="138"/>
      <c r="G20" s="139"/>
      <c r="H20" s="139"/>
      <c r="I20" s="139"/>
      <c r="J20" s="140"/>
      <c r="K20" s="23"/>
      <c r="L20" s="23"/>
      <c r="M20" s="23"/>
      <c r="N20" s="29"/>
      <c r="O20" s="29"/>
      <c r="P20" s="29"/>
      <c r="Q20" s="29"/>
      <c r="R20" s="29"/>
      <c r="S20" s="29"/>
      <c r="T20" s="29"/>
      <c r="U20" s="29"/>
      <c r="V20" s="29"/>
      <c r="W20" s="29"/>
      <c r="X20" s="29"/>
      <c r="Y20" s="29"/>
      <c r="Z20" s="29"/>
      <c r="AA20" s="29"/>
      <c r="AB20" s="29"/>
      <c r="AC20" s="29"/>
      <c r="AD20" s="29"/>
      <c r="AE20" s="29"/>
      <c r="AF20" s="29"/>
      <c r="AG20" s="29"/>
      <c r="AH20" s="29"/>
      <c r="AI20" s="29"/>
    </row>
    <row r="21" ht="30.0" customHeight="1">
      <c r="A21" s="126" t="s">
        <v>106</v>
      </c>
      <c r="B21" s="127" t="s">
        <v>92</v>
      </c>
      <c r="C21" s="128" t="s">
        <v>111</v>
      </c>
      <c r="D21" s="129" t="s">
        <v>112</v>
      </c>
      <c r="E21" s="92"/>
      <c r="F21" s="29"/>
      <c r="G21" s="29"/>
      <c r="H21" s="29"/>
      <c r="I21" s="29"/>
      <c r="J21" s="29"/>
      <c r="K21" s="23"/>
      <c r="L21" s="23"/>
      <c r="M21" s="29"/>
      <c r="N21" s="29"/>
      <c r="O21" s="29"/>
      <c r="P21" s="29"/>
      <c r="Q21" s="29"/>
      <c r="R21" s="29"/>
      <c r="S21" s="29"/>
      <c r="T21" s="29"/>
      <c r="U21" s="29"/>
      <c r="V21" s="29"/>
      <c r="W21" s="29"/>
      <c r="X21" s="29"/>
      <c r="Y21" s="29"/>
      <c r="Z21" s="29"/>
      <c r="AA21" s="29"/>
      <c r="AB21" s="29"/>
      <c r="AC21" s="29"/>
      <c r="AD21" s="29"/>
      <c r="AE21" s="29"/>
      <c r="AF21" s="29"/>
      <c r="AG21" s="29"/>
      <c r="AH21" s="29"/>
      <c r="AI21" s="29"/>
    </row>
    <row r="22" ht="12.0" customHeight="1">
      <c r="A22" s="133">
        <f t="array" ref="A22">IFERROR(INDEX('03.Muestra'!$B$8:$B$17,SMALL(IF("Página Web"='03.Muestra'!$D$8:$D$17,ROW('03.Muestra'!$B$8:$B$17)-MIN(ROW('03.Muestra'!$D$8:$D$17))+1,""),ROW()-21)),"")</f>
        <v>1</v>
      </c>
      <c r="B22" s="141" t="str">
        <f t="array" ref="B22">IFERROR(INDEX('03.Muestra'!$C$8:$C$17,SMALL(IF("Página Web"='03.Muestra'!$D$8:$D$17,ROW('03.Muestra'!$C$8:$C$17)-MIN(ROW('03.Muestra'!$D$8:$D$17))+1,""),ROW()-21)),"")</f>
        <v>Home</v>
      </c>
      <c r="C22" s="142" t="str">
        <f t="array" ref="C22">IFERROR(INDEX('03.Muestra'!$F$8:$F$17,SMALL(IF("Página Web"='03.Muestra'!$D$8:$D$17,ROW('03.Muestra'!$F$8:$F$17)-MIN(ROW('03.Muestra'!$D$8:$D$17))+1,""),ROW()-21)),"")</f>
        <v>https://vicengallartandres.com/</v>
      </c>
      <c r="D22" s="143" t="str">
        <f t="shared" ref="D22:D31" si="5">IF(C22="","",$D$18)</f>
        <v>Pasa</v>
      </c>
      <c r="E22" s="95" t="str">
        <f t="shared" ref="E22:E31" si="6">IF(D22&lt;&gt;"",IF(AND(B22&lt;&gt;"",C22&lt;&gt;""),"","ERR"),"")</f>
        <v/>
      </c>
      <c r="F22" s="144" t="s">
        <v>95</v>
      </c>
      <c r="G22" s="121" t="s">
        <v>104</v>
      </c>
      <c r="H22" s="116" t="s">
        <v>99</v>
      </c>
      <c r="I22" s="145" t="s">
        <v>97</v>
      </c>
      <c r="J22" s="146" t="s">
        <v>93</v>
      </c>
      <c r="K22" s="23"/>
      <c r="L22" s="23"/>
      <c r="M22" s="29"/>
      <c r="N22" s="29"/>
      <c r="O22" s="29"/>
      <c r="P22" s="29"/>
      <c r="Q22" s="29"/>
      <c r="R22" s="29"/>
      <c r="S22" s="29"/>
      <c r="T22" s="29"/>
      <c r="U22" s="29"/>
      <c r="V22" s="29"/>
      <c r="W22" s="29"/>
      <c r="X22" s="29"/>
      <c r="Y22" s="29"/>
      <c r="Z22" s="29"/>
      <c r="AA22" s="29"/>
      <c r="AB22" s="29"/>
      <c r="AC22" s="29"/>
      <c r="AD22" s="29"/>
      <c r="AE22" s="29"/>
      <c r="AF22" s="29"/>
      <c r="AG22" s="29"/>
      <c r="AH22" s="29"/>
      <c r="AI22" s="29"/>
    </row>
    <row r="23" ht="12.0" customHeight="1">
      <c r="A23" s="133">
        <f t="array" ref="A23">IFERROR(INDEX('03.Muestra'!$B$8:$B$17,SMALL(IF("Página Web"='03.Muestra'!$D$8:$D$17,ROW('03.Muestra'!$B$8:$B$17)-MIN(ROW('03.Muestra'!$D$8:$D$17))+1,""),ROW()-21)),"")</f>
        <v>2</v>
      </c>
      <c r="B23" s="141" t="str">
        <f t="array" ref="B23">IFERROR(INDEX('03.Muestra'!$C$8:$C$17,SMALL(IF("Página Web"='03.Muestra'!$D$8:$D$17,ROW('03.Muestra'!$C$8:$C$17)-MIN(ROW('03.Muestra'!$D$8:$D$17))+1,""),ROW()-21)),"")</f>
        <v>Contacto</v>
      </c>
      <c r="C23" s="142" t="str">
        <f t="array" ref="C23">IFERROR(INDEX('03.Muestra'!$F$8:$F$17,SMALL(IF("Página Web"='03.Muestra'!$D$8:$D$17,ROW('03.Muestra'!$F$8:$F$17)-MIN(ROW('03.Muestra'!$D$8:$D$17))+1,""),ROW()-21)),"")</f>
        <v>https://vicengallartandres.com/contacto/</v>
      </c>
      <c r="D23" s="143" t="str">
        <f t="shared" si="5"/>
        <v>Pasa</v>
      </c>
      <c r="E23" s="95" t="str">
        <f t="shared" si="6"/>
        <v/>
      </c>
      <c r="F23" s="147">
        <f>COUNTIF($D22:INDIRECT("$D" &amp;  SUM(ROW()-1,'03.Muestra'!$D$20)-1),F22)</f>
        <v>0</v>
      </c>
      <c r="G23" s="147">
        <f>COUNTIF($D22:INDIRECT("$D" &amp;  SUM(ROW()-1,'03.Muestra'!$D$20)-1),G22)</f>
        <v>0</v>
      </c>
      <c r="H23" s="147">
        <f>COUNTIF($D22:INDIRECT("$D" &amp;  SUM(ROW()-1,'03.Muestra'!$D$20)-1),H22)</f>
        <v>0</v>
      </c>
      <c r="I23" s="147">
        <f>COUNTIF($D22:INDIRECT("$D" &amp;  SUM(ROW()-1,'03.Muestra'!$D$20)-1),I22)</f>
        <v>0</v>
      </c>
      <c r="J23" s="147">
        <f>COUNTIF($D22:INDIRECT("$D" &amp;  SUM(ROW()-1,'03.Muestra'!$D$20)-1),J22)</f>
        <v>3</v>
      </c>
      <c r="K23" s="148">
        <f>IF(COUNTIF('03.Muestra'!$D$8:$D$17,"Página Web")=0,0,COUNTBLANK($D22:INDIRECT("$D" &amp;  SUM(ROW()-1,COUNTIF('03.Muestra'!$D$8:$D$17,"Página Web"))-1)))</f>
        <v>0</v>
      </c>
      <c r="L23" s="23"/>
      <c r="M23" s="29"/>
      <c r="N23" s="29"/>
      <c r="O23" s="29"/>
      <c r="P23" s="29"/>
      <c r="Q23" s="29"/>
      <c r="R23" s="29"/>
      <c r="S23" s="29"/>
      <c r="T23" s="29"/>
      <c r="U23" s="29"/>
      <c r="V23" s="29"/>
      <c r="W23" s="29"/>
      <c r="X23" s="29"/>
      <c r="Y23" s="29"/>
      <c r="Z23" s="29"/>
      <c r="AA23" s="29"/>
      <c r="AB23" s="29"/>
      <c r="AC23" s="29"/>
      <c r="AD23" s="29"/>
      <c r="AE23" s="29"/>
      <c r="AF23" s="29"/>
      <c r="AG23" s="29"/>
      <c r="AH23" s="29"/>
      <c r="AI23" s="29"/>
    </row>
    <row r="24" ht="12.0" customHeight="1">
      <c r="A24" s="133">
        <f t="array" ref="A24">IFERROR(INDEX('03.Muestra'!$B$8:$B$17,SMALL(IF("Página Web"='03.Muestra'!$D$8:$D$17,ROW('03.Muestra'!$B$8:$B$17)-MIN(ROW('03.Muestra'!$D$8:$D$17))+1,""),ROW()-21)),"")</f>
        <v>3</v>
      </c>
      <c r="B24" s="141" t="str">
        <f t="array" ref="B24">IFERROR(INDEX('03.Muestra'!$C$8:$C$17,SMALL(IF("Página Web"='03.Muestra'!$D$8:$D$17,ROW('03.Muestra'!$C$8:$C$17)-MIN(ROW('03.Muestra'!$D$8:$D$17))+1,""),ROW()-21)),"")</f>
        <v>Servicios</v>
      </c>
      <c r="C24" s="142" t="str">
        <f t="array" ref="C24">IFERROR(INDEX('03.Muestra'!$F$8:$F$17,SMALL(IF("Página Web"='03.Muestra'!$D$8:$D$17,ROW('03.Muestra'!$F$8:$F$17)-MIN(ROW('03.Muestra'!$D$8:$D$17))+1,""),ROW()-21)),"")</f>
        <v>https://vicengallartandres.com/servicios/</v>
      </c>
      <c r="D24" s="143" t="str">
        <f t="shared" si="5"/>
        <v>Pasa</v>
      </c>
      <c r="E24" s="95" t="str">
        <f t="shared" si="6"/>
        <v/>
      </c>
      <c r="F24" s="23"/>
      <c r="G24" s="23"/>
      <c r="H24" s="23"/>
      <c r="I24" s="23"/>
      <c r="J24" s="23"/>
      <c r="K24" s="23"/>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ht="12.0" customHeight="1">
      <c r="A25" s="133" t="str">
        <f t="array" ref="A25">IFERROR(INDEX('03.Muestra'!$B$8:$B$17,SMALL(IF("Página Web"='03.Muestra'!$D$8:$D$17,ROW('03.Muestra'!$B$8:$B$17)-MIN(ROW('03.Muestra'!$D$8:$D$17))+1,""),ROW()-21)),"")</f>
        <v/>
      </c>
      <c r="B25" s="141" t="str">
        <f t="array" ref="B25">IFERROR(INDEX('03.Muestra'!$C$8:$C$17,SMALL(IF("Página Web"='03.Muestra'!$D$8:$D$17,ROW('03.Muestra'!$C$8:$C$17)-MIN(ROW('03.Muestra'!$D$8:$D$17))+1,""),ROW()-21)),"")</f>
        <v/>
      </c>
      <c r="C25" s="141" t="str">
        <f t="array" ref="C25">IFERROR(INDEX('03.Muestra'!$F$8:$F$17,SMALL(IF("Página Web"='03.Muestra'!$D$8:$D$17,ROW('03.Muestra'!$F$8:$F$17)-MIN(ROW('03.Muestra'!$D$8:$D$17))+1,""),ROW()-21)),"")</f>
        <v/>
      </c>
      <c r="D25" s="143" t="str">
        <f t="shared" si="5"/>
        <v/>
      </c>
      <c r="E25" s="95" t="str">
        <f t="shared" si="6"/>
        <v/>
      </c>
      <c r="F25" s="23"/>
      <c r="G25" s="23"/>
      <c r="H25" s="23"/>
      <c r="I25" s="23"/>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ht="12.0" customHeight="1">
      <c r="A26" s="133" t="str">
        <f t="array" ref="A26">IFERROR(INDEX('03.Muestra'!$B$8:$B$17,SMALL(IF("Página Web"='03.Muestra'!$D$8:$D$17,ROW('03.Muestra'!$B$8:$B$17)-MIN(ROW('03.Muestra'!$D$8:$D$17))+1,""),ROW()-21)),"")</f>
        <v/>
      </c>
      <c r="B26" s="141" t="str">
        <f t="array" ref="B26">IFERROR(INDEX('03.Muestra'!$C$8:$C$17,SMALL(IF("Página Web"='03.Muestra'!$D$8:$D$17,ROW('03.Muestra'!$C$8:$C$17)-MIN(ROW('03.Muestra'!$D$8:$D$17))+1,""),ROW()-21)),"")</f>
        <v/>
      </c>
      <c r="C26" s="141" t="str">
        <f t="array" ref="C26">IFERROR(INDEX('03.Muestra'!$F$8:$F$17,SMALL(IF("Página Web"='03.Muestra'!$D$8:$D$17,ROW('03.Muestra'!$F$8:$F$17)-MIN(ROW('03.Muestra'!$D$8:$D$17))+1,""),ROW()-21)),"")</f>
        <v/>
      </c>
      <c r="D26" s="143" t="str">
        <f t="shared" si="5"/>
        <v/>
      </c>
      <c r="E26" s="95" t="str">
        <f t="shared" si="6"/>
        <v/>
      </c>
      <c r="F26" s="94"/>
      <c r="G26" s="23"/>
      <c r="H26" s="23"/>
      <c r="I26" s="23"/>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row>
    <row r="27" ht="12.0" customHeight="1">
      <c r="A27" s="133" t="str">
        <f t="array" ref="A27">IFERROR(INDEX('03.Muestra'!$B$8:$B$17,SMALL(IF("Página Web"='03.Muestra'!$D$8:$D$17,ROW('03.Muestra'!$B$8:$B$17)-MIN(ROW('03.Muestra'!$D$8:$D$17))+1,""),ROW()-21)),"")</f>
        <v/>
      </c>
      <c r="B27" s="141" t="str">
        <f t="array" ref="B27">IFERROR(INDEX('03.Muestra'!$C$8:$C$17,SMALL(IF("Página Web"='03.Muestra'!$D$8:$D$17,ROW('03.Muestra'!$C$8:$C$17)-MIN(ROW('03.Muestra'!$D$8:$D$17))+1,""),ROW()-21)),"")</f>
        <v/>
      </c>
      <c r="C27" s="141" t="str">
        <f t="array" ref="C27">IFERROR(INDEX('03.Muestra'!$F$8:$F$17,SMALL(IF("Página Web"='03.Muestra'!$D$8:$D$17,ROW('03.Muestra'!$F$8:$F$17)-MIN(ROW('03.Muestra'!$D$8:$D$17))+1,""),ROW()-21)),"")</f>
        <v/>
      </c>
      <c r="D27" s="143" t="str">
        <f t="shared" si="5"/>
        <v/>
      </c>
      <c r="E27" s="95" t="str">
        <f t="shared" si="6"/>
        <v/>
      </c>
      <c r="F27" s="23"/>
      <c r="G27" s="23"/>
      <c r="H27" s="23"/>
      <c r="I27" s="23"/>
      <c r="J27" s="29"/>
      <c r="K27" s="29"/>
      <c r="L27" s="29"/>
      <c r="M27" s="29"/>
      <c r="N27" s="29"/>
      <c r="O27" s="29"/>
      <c r="P27" s="29"/>
      <c r="Q27" s="29"/>
      <c r="R27" s="29"/>
      <c r="S27" s="29"/>
      <c r="T27" s="29"/>
      <c r="U27" s="29"/>
      <c r="V27" s="29"/>
      <c r="W27" s="29"/>
      <c r="X27" s="29"/>
      <c r="Y27" s="29"/>
      <c r="Z27" s="29"/>
      <c r="AA27" s="29"/>
      <c r="AB27" s="29"/>
      <c r="AC27" s="29"/>
      <c r="AD27" s="23"/>
      <c r="AE27" s="29"/>
      <c r="AF27" s="29"/>
      <c r="AG27" s="29"/>
      <c r="AH27" s="29"/>
      <c r="AI27" s="29"/>
    </row>
    <row r="28" ht="12.0" customHeight="1">
      <c r="A28" s="133" t="str">
        <f t="array" ref="A28">IFERROR(INDEX('03.Muestra'!$B$8:$B$17,SMALL(IF("Página Web"='03.Muestra'!$D$8:$D$17,ROW('03.Muestra'!$B$8:$B$17)-MIN(ROW('03.Muestra'!$D$8:$D$17))+1,""),ROW()-21)),"")</f>
        <v/>
      </c>
      <c r="B28" s="141" t="str">
        <f t="array" ref="B28">IFERROR(INDEX('03.Muestra'!$C$8:$C$17,SMALL(IF("Página Web"='03.Muestra'!$D$8:$D$17,ROW('03.Muestra'!$C$8:$C$17)-MIN(ROW('03.Muestra'!$D$8:$D$17))+1,""),ROW()-21)),"")</f>
        <v/>
      </c>
      <c r="C28" s="141" t="str">
        <f t="array" ref="C28">IFERROR(INDEX('03.Muestra'!$F$8:$F$17,SMALL(IF("Página Web"='03.Muestra'!$D$8:$D$17,ROW('03.Muestra'!$F$8:$F$17)-MIN(ROW('03.Muestra'!$D$8:$D$17))+1,""),ROW()-21)),"")</f>
        <v/>
      </c>
      <c r="D28" s="143" t="str">
        <f t="shared" si="5"/>
        <v/>
      </c>
      <c r="E28" s="95" t="str">
        <f t="shared" si="6"/>
        <v/>
      </c>
      <c r="F28" s="23"/>
      <c r="G28" s="23"/>
      <c r="H28" s="23"/>
      <c r="I28" s="23"/>
      <c r="J28" s="23"/>
      <c r="K28" s="29"/>
      <c r="L28" s="115"/>
      <c r="M28" s="29"/>
      <c r="N28" s="29"/>
      <c r="O28" s="29"/>
      <c r="P28" s="29"/>
      <c r="Q28" s="29"/>
      <c r="R28" s="29"/>
      <c r="S28" s="29"/>
      <c r="T28" s="29"/>
      <c r="U28" s="29"/>
      <c r="V28" s="29"/>
      <c r="W28" s="29"/>
      <c r="X28" s="29"/>
      <c r="Y28" s="29"/>
      <c r="Z28" s="29"/>
      <c r="AA28" s="29"/>
      <c r="AB28" s="29"/>
      <c r="AC28" s="29"/>
      <c r="AD28" s="23"/>
      <c r="AE28" s="29"/>
      <c r="AF28" s="29"/>
      <c r="AG28" s="29"/>
      <c r="AH28" s="29"/>
      <c r="AI28" s="29"/>
    </row>
    <row r="29" ht="12.0" customHeight="1">
      <c r="A29" s="133" t="str">
        <f t="array" ref="A29">IFERROR(INDEX('03.Muestra'!$B$8:$B$17,SMALL(IF("Página Web"='03.Muestra'!$D$8:$D$17,ROW('03.Muestra'!$B$8:$B$17)-MIN(ROW('03.Muestra'!$D$8:$D$17))+1,""),ROW()-21)),"")</f>
        <v/>
      </c>
      <c r="B29" s="141" t="str">
        <f t="array" ref="B29">IFERROR(INDEX('03.Muestra'!$C$8:$C$17,SMALL(IF("Página Web"='03.Muestra'!$D$8:$D$17,ROW('03.Muestra'!$C$8:$C$17)-MIN(ROW('03.Muestra'!$D$8:$D$17))+1,""),ROW()-21)),"")</f>
        <v/>
      </c>
      <c r="C29" s="141" t="str">
        <f t="array" ref="C29">IFERROR(INDEX('03.Muestra'!$F$8:$F$17,SMALL(IF("Página Web"='03.Muestra'!$D$8:$D$17,ROW('03.Muestra'!$F$8:$F$17)-MIN(ROW('03.Muestra'!$D$8:$D$17))+1,""),ROW()-21)),"")</f>
        <v/>
      </c>
      <c r="D29" s="143" t="str">
        <f t="shared" si="5"/>
        <v/>
      </c>
      <c r="E29" s="95" t="str">
        <f t="shared" si="6"/>
        <v/>
      </c>
      <c r="F29" s="23"/>
      <c r="G29" s="23"/>
      <c r="H29" s="23"/>
      <c r="I29" s="23"/>
      <c r="J29" s="23"/>
      <c r="K29" s="23"/>
      <c r="L29" s="23"/>
      <c r="M29" s="29"/>
      <c r="N29" s="29"/>
      <c r="O29" s="29"/>
      <c r="P29" s="29"/>
      <c r="Q29" s="29"/>
      <c r="R29" s="29"/>
      <c r="S29" s="29"/>
      <c r="T29" s="29"/>
      <c r="U29" s="29"/>
      <c r="V29" s="29"/>
      <c r="W29" s="29"/>
      <c r="X29" s="29"/>
      <c r="Y29" s="29"/>
      <c r="Z29" s="29"/>
      <c r="AA29" s="29"/>
      <c r="AB29" s="29"/>
      <c r="AC29" s="29"/>
      <c r="AD29" s="23"/>
      <c r="AE29" s="29"/>
      <c r="AF29" s="29"/>
      <c r="AG29" s="29"/>
      <c r="AH29" s="29"/>
      <c r="AI29" s="29"/>
    </row>
    <row r="30" ht="12.0" customHeight="1">
      <c r="A30" s="133" t="str">
        <f t="array" ref="A30">IFERROR(INDEX('03.Muestra'!$B$8:$B$17,SMALL(IF("Página Web"='03.Muestra'!$D$8:$D$17,ROW('03.Muestra'!$B$8:$B$17)-MIN(ROW('03.Muestra'!$D$8:$D$17))+1,""),ROW()-21)),"")</f>
        <v/>
      </c>
      <c r="B30" s="141" t="str">
        <f t="array" ref="B30">IFERROR(INDEX('03.Muestra'!$C$8:$C$17,SMALL(IF("Página Web"='03.Muestra'!$D$8:$D$17,ROW('03.Muestra'!$C$8:$C$17)-MIN(ROW('03.Muestra'!$D$8:$D$17))+1,""),ROW()-21)),"")</f>
        <v/>
      </c>
      <c r="C30" s="141" t="str">
        <f t="array" ref="C30">IFERROR(INDEX('03.Muestra'!$F$8:$F$17,SMALL(IF("Página Web"='03.Muestra'!$D$8:$D$17,ROW('03.Muestra'!$F$8:$F$17)-MIN(ROW('03.Muestra'!$D$8:$D$17))+1,""),ROW()-21)),"")</f>
        <v/>
      </c>
      <c r="D30" s="143" t="str">
        <f t="shared" si="5"/>
        <v/>
      </c>
      <c r="E30" s="95" t="str">
        <f t="shared" si="6"/>
        <v/>
      </c>
      <c r="F30" s="23"/>
      <c r="G30" s="23"/>
      <c r="H30" s="23"/>
      <c r="I30" s="23"/>
      <c r="J30" s="23"/>
      <c r="K30" s="29"/>
      <c r="L30" s="29"/>
      <c r="M30" s="29"/>
      <c r="N30" s="29"/>
      <c r="O30" s="29"/>
      <c r="P30" s="29"/>
      <c r="Q30" s="23"/>
      <c r="R30" s="23"/>
      <c r="S30" s="23"/>
      <c r="T30" s="23"/>
      <c r="U30" s="23"/>
      <c r="V30" s="29"/>
      <c r="W30" s="29"/>
      <c r="X30" s="29"/>
      <c r="Y30" s="29"/>
      <c r="Z30" s="29"/>
      <c r="AA30" s="29"/>
      <c r="AB30" s="29"/>
      <c r="AC30" s="29"/>
      <c r="AD30" s="23"/>
      <c r="AE30" s="29"/>
      <c r="AF30" s="29"/>
      <c r="AG30" s="29"/>
      <c r="AH30" s="29"/>
      <c r="AI30" s="29"/>
    </row>
    <row r="31" ht="12.0" customHeight="1">
      <c r="A31" s="133" t="str">
        <f t="array" ref="A31">IFERROR(INDEX('03.Muestra'!$B$8:$B$17,SMALL(IF("Página Web"='03.Muestra'!$D$8:$D$17,ROW('03.Muestra'!$B$8:$B$17)-MIN(ROW('03.Muestra'!$D$8:$D$17))+1,""),ROW()-21)),"")</f>
        <v/>
      </c>
      <c r="B31" s="141" t="str">
        <f t="array" ref="B31">IFERROR(INDEX('03.Muestra'!$C$8:$C$17,SMALL(IF("Página Web"='03.Muestra'!$D$8:$D$17,ROW('03.Muestra'!$C$8:$C$17)-MIN(ROW('03.Muestra'!$D$8:$D$17))+1,""),ROW()-21)),"")</f>
        <v/>
      </c>
      <c r="C31" s="141" t="str">
        <f t="array" ref="C31">IFERROR(INDEX('03.Muestra'!$F$8:$F$17,SMALL(IF("Página Web"='03.Muestra'!$D$8:$D$17,ROW('03.Muestra'!$F$8:$F$17)-MIN(ROW('03.Muestra'!$D$8:$D$17))+1,""),ROW()-21)),"")</f>
        <v/>
      </c>
      <c r="D31" s="143" t="str">
        <f t="shared" si="5"/>
        <v/>
      </c>
      <c r="E31" s="95" t="str">
        <f t="shared" si="6"/>
        <v/>
      </c>
      <c r="F31" s="23"/>
      <c r="G31" s="23"/>
      <c r="H31" s="23"/>
      <c r="I31" s="23"/>
      <c r="J31" s="23"/>
      <c r="K31" s="29"/>
      <c r="L31" s="29"/>
      <c r="M31" s="29"/>
      <c r="N31" s="23"/>
      <c r="O31" s="23"/>
      <c r="P31" s="23"/>
      <c r="Q31" s="23"/>
      <c r="R31" s="23"/>
      <c r="S31" s="23"/>
      <c r="T31" s="23"/>
      <c r="U31" s="23"/>
      <c r="V31" s="29"/>
      <c r="W31" s="29"/>
      <c r="X31" s="29"/>
      <c r="Y31" s="29"/>
      <c r="Z31" s="29"/>
      <c r="AA31" s="29"/>
      <c r="AB31" s="29"/>
      <c r="AC31" s="29"/>
      <c r="AD31" s="23"/>
      <c r="AE31" s="29"/>
      <c r="AF31" s="29"/>
      <c r="AG31" s="29"/>
      <c r="AH31" s="29"/>
      <c r="AI31" s="29"/>
    </row>
    <row r="32" ht="12.0" customHeight="1">
      <c r="A32" s="149"/>
      <c r="B32" s="150"/>
      <c r="C32" s="150"/>
      <c r="D32" s="92"/>
      <c r="E32" s="95"/>
      <c r="F32" s="23"/>
      <c r="G32" s="23"/>
      <c r="H32" s="23"/>
      <c r="I32" s="23"/>
      <c r="J32" s="23"/>
      <c r="K32" s="29"/>
      <c r="L32" s="29"/>
      <c r="M32" s="29"/>
      <c r="N32" s="23"/>
      <c r="O32" s="23"/>
      <c r="P32" s="23"/>
      <c r="Q32" s="23"/>
      <c r="R32" s="23"/>
      <c r="S32" s="23"/>
      <c r="T32" s="23"/>
      <c r="U32" s="23"/>
      <c r="V32" s="29"/>
      <c r="W32" s="29"/>
      <c r="X32" s="29"/>
      <c r="Y32" s="29"/>
      <c r="Z32" s="29"/>
      <c r="AA32" s="29"/>
      <c r="AB32" s="29"/>
      <c r="AC32" s="29"/>
      <c r="AD32" s="23"/>
      <c r="AE32" s="29"/>
      <c r="AF32" s="29"/>
      <c r="AG32" s="29"/>
      <c r="AH32" s="29"/>
      <c r="AI32" s="29"/>
    </row>
    <row r="33" ht="12.0" customHeight="1">
      <c r="A33" s="149"/>
      <c r="B33" s="150"/>
      <c r="C33" s="150"/>
      <c r="D33" s="92"/>
      <c r="E33" s="95"/>
      <c r="F33" s="23"/>
      <c r="G33" s="23"/>
      <c r="H33" s="23"/>
      <c r="I33" s="23"/>
      <c r="J33" s="23"/>
      <c r="K33" s="29"/>
      <c r="L33" s="29"/>
      <c r="M33" s="29"/>
      <c r="N33" s="23"/>
      <c r="O33" s="23"/>
      <c r="P33" s="23"/>
      <c r="Q33" s="23"/>
      <c r="R33" s="23"/>
      <c r="S33" s="23"/>
      <c r="T33" s="23"/>
      <c r="U33" s="23"/>
      <c r="V33" s="29"/>
      <c r="W33" s="29"/>
      <c r="X33" s="29"/>
      <c r="Y33" s="29"/>
      <c r="Z33" s="29"/>
      <c r="AA33" s="29"/>
      <c r="AB33" s="29"/>
      <c r="AC33" s="29"/>
      <c r="AD33" s="23"/>
      <c r="AE33" s="29"/>
      <c r="AF33" s="29"/>
      <c r="AG33" s="29"/>
      <c r="AH33" s="29"/>
      <c r="AI33" s="29"/>
    </row>
    <row r="34" ht="21.75" customHeight="1">
      <c r="A34" s="151"/>
      <c r="B34" s="152"/>
      <c r="C34" s="151"/>
      <c r="D34" s="153"/>
      <c r="E34" s="95"/>
      <c r="F34" s="23"/>
      <c r="G34" s="23"/>
      <c r="H34" s="23"/>
      <c r="I34" s="23"/>
      <c r="J34" s="23"/>
      <c r="K34" s="29"/>
      <c r="L34" s="29"/>
      <c r="M34" s="29"/>
      <c r="N34" s="23"/>
      <c r="O34" s="23"/>
      <c r="P34" s="23"/>
      <c r="Q34" s="23"/>
      <c r="R34" s="23"/>
      <c r="S34" s="23"/>
      <c r="T34" s="23"/>
      <c r="U34" s="23"/>
      <c r="V34" s="29"/>
      <c r="W34" s="29"/>
      <c r="X34" s="29"/>
      <c r="Y34" s="29"/>
      <c r="Z34" s="29"/>
      <c r="AA34" s="29"/>
      <c r="AB34" s="29"/>
      <c r="AC34" s="29"/>
      <c r="AD34" s="23"/>
      <c r="AE34" s="29"/>
      <c r="AF34" s="29"/>
      <c r="AG34" s="29"/>
      <c r="AH34" s="29"/>
      <c r="AI34" s="29"/>
    </row>
    <row r="35" ht="18.0" customHeight="1">
      <c r="A35" s="149"/>
      <c r="B35" s="149"/>
      <c r="C35" s="149"/>
      <c r="D35" s="149"/>
      <c r="E35" s="95"/>
      <c r="F35" s="124"/>
      <c r="G35" s="23"/>
      <c r="H35" s="23"/>
      <c r="I35" s="23"/>
      <c r="J35" s="23"/>
      <c r="K35" s="29"/>
      <c r="L35" s="29"/>
      <c r="M35" s="29"/>
      <c r="N35" s="23"/>
      <c r="O35" s="23"/>
      <c r="P35" s="23"/>
      <c r="Q35" s="23"/>
      <c r="R35" s="23"/>
      <c r="S35" s="23"/>
      <c r="T35" s="23"/>
      <c r="U35" s="23"/>
      <c r="V35" s="29"/>
      <c r="W35" s="29"/>
      <c r="X35" s="29"/>
      <c r="Y35" s="29"/>
      <c r="Z35" s="29"/>
      <c r="AA35" s="29"/>
      <c r="AB35" s="29"/>
      <c r="AC35" s="29"/>
      <c r="AD35" s="23"/>
      <c r="AE35" s="29"/>
      <c r="AF35" s="29"/>
      <c r="AG35" s="29"/>
      <c r="AH35" s="29"/>
      <c r="AI35" s="29"/>
    </row>
    <row r="36" ht="12.0" customHeight="1">
      <c r="A36" s="92"/>
      <c r="B36" s="23"/>
      <c r="C36" s="23"/>
      <c r="D36" s="95"/>
      <c r="E36" s="95"/>
      <c r="F36" s="23"/>
      <c r="G36" s="23"/>
      <c r="H36" s="23"/>
      <c r="I36" s="23"/>
      <c r="J36" s="23"/>
      <c r="K36" s="23"/>
      <c r="L36" s="23"/>
      <c r="M36" s="29"/>
      <c r="N36" s="29"/>
      <c r="O36" s="29"/>
      <c r="P36" s="29"/>
      <c r="Q36" s="23"/>
      <c r="R36" s="23"/>
      <c r="S36" s="29"/>
      <c r="T36" s="23"/>
      <c r="U36" s="23"/>
      <c r="V36" s="23"/>
      <c r="W36" s="23"/>
      <c r="X36" s="23"/>
      <c r="Y36" s="23"/>
      <c r="Z36" s="29"/>
      <c r="AA36" s="29"/>
      <c r="AB36" s="29"/>
      <c r="AC36" s="29"/>
      <c r="AD36" s="29"/>
      <c r="AE36" s="29"/>
      <c r="AF36" s="29"/>
      <c r="AG36" s="29"/>
      <c r="AH36" s="29"/>
      <c r="AI36" s="29"/>
    </row>
    <row r="37" ht="12.0" customHeight="1">
      <c r="A37" s="92"/>
      <c r="B37" s="23"/>
      <c r="C37" s="23"/>
      <c r="D37" s="95"/>
      <c r="E37" s="137"/>
      <c r="F37" s="23"/>
      <c r="G37" s="23"/>
      <c r="H37" s="23"/>
      <c r="I37" s="23"/>
      <c r="J37" s="23"/>
      <c r="K37" s="23"/>
      <c r="L37" s="23"/>
      <c r="M37" s="23"/>
      <c r="N37" s="23"/>
      <c r="O37" s="23"/>
      <c r="P37" s="23"/>
      <c r="Q37" s="23"/>
      <c r="R37" s="23"/>
      <c r="S37" s="29"/>
      <c r="T37" s="23"/>
      <c r="U37" s="23"/>
      <c r="V37" s="23"/>
      <c r="W37" s="23"/>
      <c r="X37" s="23"/>
      <c r="Y37" s="23"/>
      <c r="Z37" s="29"/>
      <c r="AA37" s="29"/>
      <c r="AB37" s="29"/>
      <c r="AC37" s="29"/>
      <c r="AD37" s="29"/>
      <c r="AE37" s="29"/>
      <c r="AF37" s="29"/>
      <c r="AG37" s="29"/>
      <c r="AH37" s="29"/>
      <c r="AI37" s="29"/>
    </row>
    <row r="38" ht="32.25" customHeight="1">
      <c r="A38" s="126" t="s">
        <v>106</v>
      </c>
      <c r="B38" s="127" t="s">
        <v>92</v>
      </c>
      <c r="C38" s="128" t="s">
        <v>113</v>
      </c>
      <c r="D38" s="129" t="s">
        <v>112</v>
      </c>
      <c r="E38" s="154"/>
      <c r="F38" s="124"/>
      <c r="G38" s="29"/>
      <c r="H38" s="29"/>
      <c r="I38" s="29"/>
      <c r="J38" s="29"/>
      <c r="K38" s="23"/>
      <c r="L38" s="23"/>
      <c r="M38" s="23"/>
      <c r="N38" s="23"/>
      <c r="O38" s="23"/>
      <c r="P38" s="23"/>
      <c r="Q38" s="23"/>
      <c r="R38" s="23"/>
      <c r="S38" s="29"/>
      <c r="T38" s="23"/>
      <c r="U38" s="23"/>
      <c r="V38" s="23"/>
      <c r="W38" s="23"/>
      <c r="X38" s="23"/>
      <c r="Y38" s="23"/>
      <c r="Z38" s="29"/>
      <c r="AA38" s="29"/>
      <c r="AB38" s="29"/>
      <c r="AC38" s="29"/>
      <c r="AD38" s="29"/>
      <c r="AE38" s="29"/>
      <c r="AF38" s="29"/>
      <c r="AG38" s="29"/>
      <c r="AH38" s="29"/>
      <c r="AI38" s="29"/>
    </row>
    <row r="39" ht="12.0" customHeight="1">
      <c r="A39" s="155">
        <f t="array" ref="A39">IFERROR(INDEX('03.Muestra'!$B$8:$B$17,SMALL(IF("Página Web"='03.Muestra'!$D$8:$D$17,ROW('03.Muestra'!$B$8:$B$17)-MIN(ROW('03.Muestra'!$D$8:$D$17))+1,""),ROW()-38)),"")</f>
        <v>1</v>
      </c>
      <c r="B39" s="156" t="str">
        <f t="array" ref="B39">IFERROR(INDEX('03.Muestra'!$C$8:$C$17,SMALL(IF("Página Web"='03.Muestra'!$D$8:$D$17,ROW('03.Muestra'!$C$8:$C$17)-MIN(ROW('03.Muestra'!$D$8:$D$17))+1,""),ROW()-38)),"")</f>
        <v>Home</v>
      </c>
      <c r="C39" s="157" t="str">
        <f t="array" ref="C39">IFERROR(INDEX('03.Muestra'!$F$8:$F$17,SMALL(IF("Página Web"='03.Muestra'!$D$8:$D$17,ROW('03.Muestra'!$F$8:$F$17)-MIN(ROW('03.Muestra'!$D$8:$D$17))+1,""),ROW()-38)),"")</f>
        <v>https://vicengallartandres.com/</v>
      </c>
      <c r="D39" s="143" t="s">
        <v>93</v>
      </c>
      <c r="E39" s="95" t="str">
        <f t="shared" ref="E39:E48" si="7">IF(D39&lt;&gt;"",IF(AND(B39&lt;&gt;"",C39&lt;&gt;""),"","ERR"),"")</f>
        <v/>
      </c>
      <c r="F39" s="144" t="s">
        <v>95</v>
      </c>
      <c r="G39" s="121" t="s">
        <v>104</v>
      </c>
      <c r="H39" s="116" t="s">
        <v>99</v>
      </c>
      <c r="I39" s="145" t="s">
        <v>97</v>
      </c>
      <c r="J39" s="146" t="s">
        <v>93</v>
      </c>
      <c r="K39" s="23"/>
      <c r="L39" s="23"/>
      <c r="M39" s="23"/>
      <c r="N39" s="23"/>
      <c r="O39" s="23"/>
      <c r="P39" s="23"/>
      <c r="Q39" s="23"/>
      <c r="R39" s="23"/>
      <c r="S39" s="23"/>
      <c r="T39" s="23"/>
      <c r="U39" s="23"/>
      <c r="V39" s="23"/>
      <c r="W39" s="23"/>
      <c r="X39" s="23"/>
      <c r="Y39" s="23"/>
      <c r="Z39" s="29"/>
      <c r="AA39" s="29"/>
      <c r="AB39" s="29"/>
      <c r="AC39" s="29"/>
      <c r="AD39" s="29"/>
      <c r="AE39" s="29"/>
      <c r="AF39" s="29"/>
      <c r="AG39" s="29"/>
      <c r="AH39" s="29"/>
      <c r="AI39" s="29"/>
    </row>
    <row r="40" ht="12.0" customHeight="1">
      <c r="A40" s="155">
        <f t="array" ref="A40">IFERROR(INDEX('03.Muestra'!$B$8:$B$17,SMALL(IF("Página Web"='03.Muestra'!$D$8:$D$17,ROW('03.Muestra'!$B$8:$B$17)-MIN(ROW('03.Muestra'!$D$8:$D$17))+1,""),ROW()-38)),"")</f>
        <v>2</v>
      </c>
      <c r="B40" s="156" t="str">
        <f t="array" ref="B40">IFERROR(INDEX('03.Muestra'!$C$8:$C$17,SMALL(IF("Página Web"='03.Muestra'!$D$8:$D$17,ROW('03.Muestra'!$C$8:$C$17)-MIN(ROW('03.Muestra'!$D$8:$D$17))+1,""),ROW()-38)),"")</f>
        <v>Contacto</v>
      </c>
      <c r="C40" s="157" t="str">
        <f t="array" ref="C40">IFERROR(INDEX('03.Muestra'!$F$8:$F$17,SMALL(IF("Página Web"='03.Muestra'!$D$8:$D$17,ROW('03.Muestra'!$F$8:$F$17)-MIN(ROW('03.Muestra'!$D$8:$D$17))+1,""),ROW()-38)),"")</f>
        <v>https://vicengallartandres.com/contacto/</v>
      </c>
      <c r="D40" s="143" t="str">
        <f t="shared" ref="D40:D48" si="8">IF(C40="","",$D$18)</f>
        <v>Pasa</v>
      </c>
      <c r="E40" s="95" t="str">
        <f t="shared" si="7"/>
        <v/>
      </c>
      <c r="F40" s="147">
        <f>COUNTIF($D39:INDIRECT("$D" &amp;  SUM(ROW()-1,'03.Muestra'!$D$20)-1),F39)</f>
        <v>0</v>
      </c>
      <c r="G40" s="147">
        <f>COUNTIF($D39:INDIRECT("$D" &amp;  SUM(ROW()-1,'03.Muestra'!$D$20)-1),G39)</f>
        <v>0</v>
      </c>
      <c r="H40" s="147">
        <f>COUNTIF($D39:INDIRECT("$D" &amp;  SUM(ROW()-1,'03.Muestra'!$D$20)-1),H39)</f>
        <v>0</v>
      </c>
      <c r="I40" s="147">
        <f>COUNTIF($D39:INDIRECT("$D" &amp;  SUM(ROW()-1,'03.Muestra'!$D$20)-1),I39)</f>
        <v>0</v>
      </c>
      <c r="J40" s="147">
        <f>COUNTIF($D39:INDIRECT("$D" &amp;  SUM(ROW()-1,'03.Muestra'!$D$20)-1),J39)</f>
        <v>3</v>
      </c>
      <c r="K40" s="148">
        <f>IF(COUNTIF('03.Muestra'!$D$8:$D$17,"Página Web")=0,0,COUNTBLANK($D39:INDIRECT("$D" &amp;  SUM(ROW()-1,COUNTIF('03.Muestra'!$D$8:$D$17,"Página Web"))-1)))</f>
        <v>0</v>
      </c>
      <c r="L40" s="23"/>
      <c r="M40" s="23"/>
      <c r="N40" s="23"/>
      <c r="O40" s="23"/>
      <c r="P40" s="23"/>
      <c r="Q40" s="23"/>
      <c r="R40" s="23"/>
      <c r="S40" s="23"/>
      <c r="T40" s="23"/>
      <c r="U40" s="23"/>
      <c r="V40" s="23"/>
      <c r="W40" s="23"/>
      <c r="X40" s="23"/>
      <c r="Y40" s="23"/>
      <c r="Z40" s="29"/>
      <c r="AA40" s="29"/>
      <c r="AB40" s="29"/>
      <c r="AC40" s="29"/>
      <c r="AD40" s="29"/>
      <c r="AE40" s="29"/>
      <c r="AF40" s="29"/>
      <c r="AG40" s="29"/>
      <c r="AH40" s="29"/>
      <c r="AI40" s="29"/>
    </row>
    <row r="41" ht="12.0" customHeight="1">
      <c r="A41" s="155">
        <f t="array" ref="A41">IFERROR(INDEX('03.Muestra'!$B$8:$B$17,SMALL(IF("Página Web"='03.Muestra'!$D$8:$D$17,ROW('03.Muestra'!$B$8:$B$17)-MIN(ROW('03.Muestra'!$D$8:$D$17))+1,""),ROW()-38)),"")</f>
        <v>3</v>
      </c>
      <c r="B41" s="156" t="str">
        <f t="array" ref="B41">IFERROR(INDEX('03.Muestra'!$C$8:$C$17,SMALL(IF("Página Web"='03.Muestra'!$D$8:$D$17,ROW('03.Muestra'!$C$8:$C$17)-MIN(ROW('03.Muestra'!$D$8:$D$17))+1,""),ROW()-38)),"")</f>
        <v>Servicios</v>
      </c>
      <c r="C41" s="157" t="str">
        <f t="array" ref="C41">IFERROR(INDEX('03.Muestra'!$F$8:$F$17,SMALL(IF("Página Web"='03.Muestra'!$D$8:$D$17,ROW('03.Muestra'!$F$8:$F$17)-MIN(ROW('03.Muestra'!$D$8:$D$17))+1,""),ROW()-38)),"")</f>
        <v>https://vicengallartandres.com/servicios/</v>
      </c>
      <c r="D41" s="143" t="str">
        <f t="shared" si="8"/>
        <v>Pasa</v>
      </c>
      <c r="E41" s="95" t="str">
        <f t="shared" si="7"/>
        <v/>
      </c>
      <c r="F41" s="29"/>
      <c r="G41" s="23"/>
      <c r="H41" s="23"/>
      <c r="I41" s="23"/>
      <c r="J41" s="23"/>
      <c r="K41" s="23"/>
      <c r="L41" s="23"/>
      <c r="M41" s="23"/>
      <c r="N41" s="23"/>
      <c r="O41" s="23"/>
      <c r="P41" s="23"/>
      <c r="Q41" s="23"/>
      <c r="R41" s="23"/>
      <c r="S41" s="23"/>
      <c r="T41" s="23"/>
      <c r="U41" s="23"/>
      <c r="V41" s="23"/>
      <c r="W41" s="23"/>
      <c r="X41" s="23"/>
      <c r="Y41" s="23"/>
      <c r="Z41" s="29"/>
      <c r="AA41" s="29"/>
      <c r="AB41" s="29"/>
      <c r="AC41" s="29"/>
      <c r="AD41" s="29"/>
      <c r="AE41" s="29"/>
      <c r="AF41" s="29"/>
      <c r="AG41" s="29"/>
      <c r="AH41" s="29"/>
      <c r="AI41" s="29"/>
    </row>
    <row r="42" ht="12.0" customHeight="1">
      <c r="A42" s="155" t="str">
        <f t="array" ref="A42">IFERROR(INDEX('03.Muestra'!$B$8:$B$17,SMALL(IF("Página Web"='03.Muestra'!$D$8:$D$17,ROW('03.Muestra'!$B$8:$B$17)-MIN(ROW('03.Muestra'!$D$8:$D$17))+1,""),ROW()-38)),"")</f>
        <v/>
      </c>
      <c r="B42" s="156" t="str">
        <f t="array" ref="B42">IFERROR(INDEX('03.Muestra'!$C$8:$C$17,SMALL(IF("Página Web"='03.Muestra'!$D$8:$D$17,ROW('03.Muestra'!$C$8:$C$17)-MIN(ROW('03.Muestra'!$D$8:$D$17))+1,""),ROW()-38)),"")</f>
        <v/>
      </c>
      <c r="C42" s="156" t="str">
        <f t="array" ref="C42">IFERROR(INDEX('03.Muestra'!$F$8:$F$17,SMALL(IF("Página Web"='03.Muestra'!$D$8:$D$17,ROW('03.Muestra'!$F$8:$F$17)-MIN(ROW('03.Muestra'!$D$8:$D$17))+1,""),ROW()-38)),"")</f>
        <v/>
      </c>
      <c r="D42" s="143" t="str">
        <f t="shared" si="8"/>
        <v/>
      </c>
      <c r="E42" s="95" t="str">
        <f t="shared" si="7"/>
        <v/>
      </c>
      <c r="F42" s="29"/>
      <c r="G42" s="23"/>
      <c r="H42" s="23"/>
      <c r="I42" s="23"/>
      <c r="J42" s="23"/>
      <c r="K42" s="23"/>
      <c r="L42" s="23"/>
      <c r="M42" s="23"/>
      <c r="N42" s="23"/>
      <c r="O42" s="23"/>
      <c r="P42" s="23"/>
      <c r="Q42" s="23"/>
      <c r="R42" s="23"/>
      <c r="S42" s="23"/>
      <c r="T42" s="23"/>
      <c r="U42" s="23"/>
      <c r="V42" s="23"/>
      <c r="W42" s="23"/>
      <c r="X42" s="23"/>
      <c r="Y42" s="23"/>
      <c r="Z42" s="29"/>
      <c r="AA42" s="29"/>
      <c r="AB42" s="29"/>
      <c r="AC42" s="29"/>
      <c r="AD42" s="29"/>
      <c r="AE42" s="29"/>
      <c r="AF42" s="29"/>
      <c r="AG42" s="29"/>
      <c r="AH42" s="29"/>
      <c r="AI42" s="29"/>
    </row>
    <row r="43" ht="12.0" customHeight="1">
      <c r="A43" s="155" t="str">
        <f t="array" ref="A43">IFERROR(INDEX('03.Muestra'!$B$8:$B$17,SMALL(IF("Página Web"='03.Muestra'!$D$8:$D$17,ROW('03.Muestra'!$B$8:$B$17)-MIN(ROW('03.Muestra'!$D$8:$D$17))+1,""),ROW()-38)),"")</f>
        <v/>
      </c>
      <c r="B43" s="156" t="str">
        <f t="array" ref="B43">IFERROR(INDEX('03.Muestra'!$C$8:$C$17,SMALL(IF("Página Web"='03.Muestra'!$D$8:$D$17,ROW('03.Muestra'!$C$8:$C$17)-MIN(ROW('03.Muestra'!$D$8:$D$17))+1,""),ROW()-38)),"")</f>
        <v/>
      </c>
      <c r="C43" s="156" t="str">
        <f t="array" ref="C43">IFERROR(INDEX('03.Muestra'!$F$8:$F$17,SMALL(IF("Página Web"='03.Muestra'!$D$8:$D$17,ROW('03.Muestra'!$F$8:$F$17)-MIN(ROW('03.Muestra'!$D$8:$D$17))+1,""),ROW()-38)),"")</f>
        <v/>
      </c>
      <c r="D43" s="143" t="str">
        <f t="shared" si="8"/>
        <v/>
      </c>
      <c r="E43" s="95" t="str">
        <f t="shared" si="7"/>
        <v/>
      </c>
      <c r="F43" s="29"/>
      <c r="G43" s="23"/>
      <c r="H43" s="23"/>
      <c r="I43" s="23"/>
      <c r="J43" s="23"/>
      <c r="K43" s="23"/>
      <c r="L43" s="23"/>
      <c r="M43" s="23"/>
      <c r="N43" s="23"/>
      <c r="O43" s="23"/>
      <c r="P43" s="23"/>
      <c r="Q43" s="23"/>
      <c r="R43" s="23"/>
      <c r="S43" s="23"/>
      <c r="T43" s="23"/>
      <c r="U43" s="23"/>
      <c r="V43" s="23"/>
      <c r="W43" s="23"/>
      <c r="X43" s="23"/>
      <c r="Y43" s="23"/>
      <c r="Z43" s="29"/>
      <c r="AA43" s="29"/>
      <c r="AB43" s="29"/>
      <c r="AC43" s="29"/>
      <c r="AD43" s="29"/>
      <c r="AE43" s="29"/>
      <c r="AF43" s="29"/>
      <c r="AG43" s="29"/>
      <c r="AH43" s="29"/>
      <c r="AI43" s="29"/>
    </row>
    <row r="44" ht="12.0" customHeight="1">
      <c r="A44" s="155" t="str">
        <f t="array" ref="A44">IFERROR(INDEX('03.Muestra'!$B$8:$B$17,SMALL(IF("Página Web"='03.Muestra'!$D$8:$D$17,ROW('03.Muestra'!$B$8:$B$17)-MIN(ROW('03.Muestra'!$D$8:$D$17))+1,""),ROW()-38)),"")</f>
        <v/>
      </c>
      <c r="B44" s="156" t="str">
        <f t="array" ref="B44">IFERROR(INDEX('03.Muestra'!$C$8:$C$17,SMALL(IF("Página Web"='03.Muestra'!$D$8:$D$17,ROW('03.Muestra'!$C$8:$C$17)-MIN(ROW('03.Muestra'!$D$8:$D$17))+1,""),ROW()-38)),"")</f>
        <v/>
      </c>
      <c r="C44" s="156" t="str">
        <f t="array" ref="C44">IFERROR(INDEX('03.Muestra'!$F$8:$F$17,SMALL(IF("Página Web"='03.Muestra'!$D$8:$D$17,ROW('03.Muestra'!$F$8:$F$17)-MIN(ROW('03.Muestra'!$D$8:$D$17))+1,""),ROW()-38)),"")</f>
        <v/>
      </c>
      <c r="D44" s="143" t="str">
        <f t="shared" si="8"/>
        <v/>
      </c>
      <c r="E44" s="95" t="str">
        <f t="shared" si="7"/>
        <v/>
      </c>
      <c r="F44" s="29"/>
      <c r="G44" s="23"/>
      <c r="H44" s="23"/>
      <c r="I44" s="23"/>
      <c r="J44" s="23"/>
      <c r="K44" s="23"/>
      <c r="L44" s="23"/>
      <c r="M44" s="23"/>
      <c r="N44" s="23"/>
      <c r="O44" s="23"/>
      <c r="P44" s="23"/>
      <c r="Q44" s="23"/>
      <c r="R44" s="23"/>
      <c r="S44" s="23"/>
      <c r="T44" s="23"/>
      <c r="U44" s="23"/>
      <c r="V44" s="23"/>
      <c r="W44" s="23"/>
      <c r="X44" s="23"/>
      <c r="Y44" s="23"/>
      <c r="Z44" s="29"/>
      <c r="AA44" s="29"/>
      <c r="AB44" s="29"/>
      <c r="AC44" s="29"/>
      <c r="AD44" s="29"/>
      <c r="AE44" s="29"/>
      <c r="AF44" s="29"/>
      <c r="AG44" s="29"/>
      <c r="AH44" s="29"/>
      <c r="AI44" s="29"/>
    </row>
    <row r="45" ht="12.0" customHeight="1">
      <c r="A45" s="155" t="str">
        <f t="array" ref="A45">IFERROR(INDEX('03.Muestra'!$B$8:$B$17,SMALL(IF("Página Web"='03.Muestra'!$D$8:$D$17,ROW('03.Muestra'!$B$8:$B$17)-MIN(ROW('03.Muestra'!$D$8:$D$17))+1,""),ROW()-38)),"")</f>
        <v/>
      </c>
      <c r="B45" s="156" t="str">
        <f t="array" ref="B45">IFERROR(INDEX('03.Muestra'!$C$8:$C$17,SMALL(IF("Página Web"='03.Muestra'!$D$8:$D$17,ROW('03.Muestra'!$C$8:$C$17)-MIN(ROW('03.Muestra'!$D$8:$D$17))+1,""),ROW()-38)),"")</f>
        <v/>
      </c>
      <c r="C45" s="156" t="str">
        <f t="array" ref="C45">IFERROR(INDEX('03.Muestra'!$F$8:$F$17,SMALL(IF("Página Web"='03.Muestra'!$D$8:$D$17,ROW('03.Muestra'!$F$8:$F$17)-MIN(ROW('03.Muestra'!$D$8:$D$17))+1,""),ROW()-38)),"")</f>
        <v/>
      </c>
      <c r="D45" s="143" t="str">
        <f t="shared" si="8"/>
        <v/>
      </c>
      <c r="E45" s="95" t="str">
        <f t="shared" si="7"/>
        <v/>
      </c>
      <c r="F45" s="23"/>
      <c r="G45" s="23"/>
      <c r="H45" s="23"/>
      <c r="I45" s="23"/>
      <c r="J45" s="23"/>
      <c r="K45" s="23"/>
      <c r="L45" s="23"/>
      <c r="M45" s="23"/>
      <c r="N45" s="23"/>
      <c r="O45" s="23"/>
      <c r="P45" s="23"/>
      <c r="Q45" s="23"/>
      <c r="R45" s="23"/>
      <c r="S45" s="23"/>
      <c r="T45" s="23"/>
      <c r="U45" s="23"/>
      <c r="V45" s="23"/>
      <c r="W45" s="23"/>
      <c r="X45" s="23"/>
      <c r="Y45" s="23"/>
      <c r="Z45" s="29"/>
      <c r="AA45" s="29"/>
      <c r="AB45" s="29"/>
      <c r="AC45" s="29"/>
      <c r="AD45" s="29"/>
      <c r="AE45" s="29"/>
      <c r="AF45" s="29"/>
      <c r="AG45" s="29"/>
      <c r="AH45" s="29"/>
      <c r="AI45" s="29"/>
    </row>
    <row r="46" ht="12.0" customHeight="1">
      <c r="A46" s="155" t="str">
        <f t="array" ref="A46">IFERROR(INDEX('03.Muestra'!$B$8:$B$17,SMALL(IF("Página Web"='03.Muestra'!$D$8:$D$17,ROW('03.Muestra'!$B$8:$B$17)-MIN(ROW('03.Muestra'!$D$8:$D$17))+1,""),ROW()-38)),"")</f>
        <v/>
      </c>
      <c r="B46" s="156" t="str">
        <f t="array" ref="B46">IFERROR(INDEX('03.Muestra'!$C$8:$C$17,SMALL(IF("Página Web"='03.Muestra'!$D$8:$D$17,ROW('03.Muestra'!$C$8:$C$17)-MIN(ROW('03.Muestra'!$D$8:$D$17))+1,""),ROW()-38)),"")</f>
        <v/>
      </c>
      <c r="C46" s="156" t="str">
        <f t="array" ref="C46">IFERROR(INDEX('03.Muestra'!$F$8:$F$17,SMALL(IF("Página Web"='03.Muestra'!$D$8:$D$17,ROW('03.Muestra'!$F$8:$F$17)-MIN(ROW('03.Muestra'!$D$8:$D$17))+1,""),ROW()-38)),"")</f>
        <v/>
      </c>
      <c r="D46" s="143" t="str">
        <f t="shared" si="8"/>
        <v/>
      </c>
      <c r="E46" s="95" t="str">
        <f t="shared" si="7"/>
        <v/>
      </c>
      <c r="F46" s="23"/>
      <c r="G46" s="23"/>
      <c r="H46" s="23"/>
      <c r="I46" s="23"/>
      <c r="J46" s="23"/>
      <c r="K46" s="23"/>
      <c r="L46" s="23"/>
      <c r="M46" s="23"/>
      <c r="N46" s="23"/>
      <c r="O46" s="23"/>
      <c r="P46" s="23"/>
      <c r="Q46" s="23"/>
      <c r="R46" s="23"/>
      <c r="S46" s="23"/>
      <c r="T46" s="23"/>
      <c r="U46" s="23"/>
      <c r="V46" s="23"/>
      <c r="W46" s="23"/>
      <c r="X46" s="23"/>
      <c r="Y46" s="23"/>
      <c r="Z46" s="29"/>
      <c r="AA46" s="29"/>
      <c r="AB46" s="29"/>
      <c r="AC46" s="29"/>
      <c r="AD46" s="29"/>
      <c r="AE46" s="29"/>
      <c r="AF46" s="29"/>
      <c r="AG46" s="29"/>
      <c r="AH46" s="29"/>
      <c r="AI46" s="29"/>
    </row>
    <row r="47" ht="12.0" customHeight="1">
      <c r="A47" s="155" t="str">
        <f t="array" ref="A47">IFERROR(INDEX('03.Muestra'!$B$8:$B$17,SMALL(IF("Página Web"='03.Muestra'!$D$8:$D$17,ROW('03.Muestra'!$B$8:$B$17)-MIN(ROW('03.Muestra'!$D$8:$D$17))+1,""),ROW()-38)),"")</f>
        <v/>
      </c>
      <c r="B47" s="156" t="str">
        <f t="array" ref="B47">IFERROR(INDEX('03.Muestra'!$C$8:$C$17,SMALL(IF("Página Web"='03.Muestra'!$D$8:$D$17,ROW('03.Muestra'!$C$8:$C$17)-MIN(ROW('03.Muestra'!$D$8:$D$17))+1,""),ROW()-38)),"")</f>
        <v/>
      </c>
      <c r="C47" s="156" t="str">
        <f t="array" ref="C47">IFERROR(INDEX('03.Muestra'!$F$8:$F$17,SMALL(IF("Página Web"='03.Muestra'!$D$8:$D$17,ROW('03.Muestra'!$F$8:$F$17)-MIN(ROW('03.Muestra'!$D$8:$D$17))+1,""),ROW()-38)),"")</f>
        <v/>
      </c>
      <c r="D47" s="143" t="str">
        <f t="shared" si="8"/>
        <v/>
      </c>
      <c r="E47" s="95" t="str">
        <f t="shared" si="7"/>
        <v/>
      </c>
      <c r="F47" s="23"/>
      <c r="G47" s="23"/>
      <c r="H47" s="23"/>
      <c r="I47" s="23"/>
      <c r="J47" s="23"/>
      <c r="K47" s="23"/>
      <c r="L47" s="23"/>
      <c r="M47" s="23"/>
      <c r="N47" s="23"/>
      <c r="O47" s="23"/>
      <c r="P47" s="23"/>
      <c r="Q47" s="23"/>
      <c r="R47" s="23"/>
      <c r="S47" s="23"/>
      <c r="T47" s="23"/>
      <c r="U47" s="23"/>
      <c r="V47" s="23"/>
      <c r="W47" s="23"/>
      <c r="X47" s="23"/>
      <c r="Y47" s="23"/>
      <c r="Z47" s="29"/>
      <c r="AA47" s="29"/>
      <c r="AB47" s="29"/>
      <c r="AC47" s="29"/>
      <c r="AD47" s="29"/>
      <c r="AE47" s="29"/>
      <c r="AF47" s="29"/>
      <c r="AG47" s="29"/>
      <c r="AH47" s="29"/>
      <c r="AI47" s="29"/>
    </row>
    <row r="48" ht="12.0" customHeight="1">
      <c r="A48" s="155" t="str">
        <f t="array" ref="A48">IFERROR(INDEX('03.Muestra'!$B$8:$B$17,SMALL(IF("Página Web"='03.Muestra'!$D$8:$D$17,ROW('03.Muestra'!$B$8:$B$17)-MIN(ROW('03.Muestra'!$D$8:$D$17))+1,""),ROW()-38)),"")</f>
        <v/>
      </c>
      <c r="B48" s="156" t="str">
        <f t="array" ref="B48">IFERROR(INDEX('03.Muestra'!$C$8:$C$17,SMALL(IF("Página Web"='03.Muestra'!$D$8:$D$17,ROW('03.Muestra'!$C$8:$C$17)-MIN(ROW('03.Muestra'!$D$8:$D$17))+1,""),ROW()-38)),"")</f>
        <v/>
      </c>
      <c r="C48" s="156" t="str">
        <f t="array" ref="C48">IFERROR(INDEX('03.Muestra'!$F$8:$F$17,SMALL(IF("Página Web"='03.Muestra'!$D$8:$D$17,ROW('03.Muestra'!$F$8:$F$17)-MIN(ROW('03.Muestra'!$D$8:$D$17))+1,""),ROW()-38)),"")</f>
        <v/>
      </c>
      <c r="D48" s="143" t="str">
        <f t="shared" si="8"/>
        <v/>
      </c>
      <c r="E48" s="95" t="str">
        <f t="shared" si="7"/>
        <v/>
      </c>
      <c r="F48" s="23"/>
      <c r="G48" s="23"/>
      <c r="H48" s="23"/>
      <c r="I48" s="23"/>
      <c r="J48" s="23"/>
      <c r="K48" s="23"/>
      <c r="L48" s="23"/>
      <c r="M48" s="23"/>
      <c r="N48" s="23"/>
      <c r="O48" s="23"/>
      <c r="P48" s="23"/>
      <c r="Q48" s="23"/>
      <c r="R48" s="23"/>
      <c r="S48" s="23"/>
      <c r="T48" s="23"/>
      <c r="U48" s="23"/>
      <c r="V48" s="23"/>
      <c r="W48" s="23"/>
      <c r="X48" s="23"/>
      <c r="Y48" s="23"/>
      <c r="Z48" s="29"/>
      <c r="AA48" s="29"/>
      <c r="AB48" s="29"/>
      <c r="AC48" s="29"/>
      <c r="AD48" s="29"/>
      <c r="AE48" s="29"/>
      <c r="AF48" s="29"/>
      <c r="AG48" s="29"/>
      <c r="AH48" s="29"/>
      <c r="AI48" s="29"/>
    </row>
    <row r="49" ht="12.0" customHeight="1">
      <c r="A49" s="158"/>
      <c r="B49" s="159"/>
      <c r="C49" s="159"/>
      <c r="D49" s="92"/>
      <c r="E49" s="95"/>
      <c r="F49" s="23"/>
      <c r="G49" s="23"/>
      <c r="H49" s="23"/>
      <c r="I49" s="23"/>
      <c r="J49" s="23"/>
      <c r="K49" s="23"/>
      <c r="L49" s="23"/>
      <c r="M49" s="23"/>
      <c r="N49" s="23"/>
      <c r="O49" s="23"/>
      <c r="P49" s="23"/>
      <c r="Q49" s="23"/>
      <c r="R49" s="23"/>
      <c r="S49" s="23"/>
      <c r="T49" s="23"/>
      <c r="U49" s="23"/>
      <c r="V49" s="23"/>
      <c r="W49" s="23"/>
      <c r="X49" s="23"/>
      <c r="Y49" s="23"/>
      <c r="Z49" s="29"/>
      <c r="AA49" s="29"/>
      <c r="AB49" s="29"/>
      <c r="AC49" s="29"/>
      <c r="AD49" s="29"/>
      <c r="AE49" s="29"/>
      <c r="AF49" s="29"/>
      <c r="AG49" s="29"/>
      <c r="AH49" s="29"/>
      <c r="AI49" s="29"/>
    </row>
    <row r="50" ht="12.0" customHeight="1">
      <c r="A50" s="158"/>
      <c r="B50" s="159"/>
      <c r="C50" s="159"/>
      <c r="D50" s="92"/>
      <c r="E50" s="95"/>
      <c r="F50" s="23"/>
      <c r="G50" s="23"/>
      <c r="H50" s="23"/>
      <c r="I50" s="23"/>
      <c r="J50" s="23"/>
      <c r="K50" s="23"/>
      <c r="L50" s="23"/>
      <c r="M50" s="23"/>
      <c r="N50" s="23"/>
      <c r="O50" s="23"/>
      <c r="P50" s="23"/>
      <c r="Q50" s="23"/>
      <c r="R50" s="23"/>
      <c r="S50" s="23"/>
      <c r="T50" s="23"/>
      <c r="U50" s="23"/>
      <c r="V50" s="23"/>
      <c r="W50" s="23"/>
      <c r="X50" s="23"/>
      <c r="Y50" s="23"/>
      <c r="Z50" s="29"/>
      <c r="AA50" s="29"/>
      <c r="AB50" s="29"/>
      <c r="AC50" s="29"/>
      <c r="AD50" s="29"/>
      <c r="AE50" s="29"/>
      <c r="AF50" s="29"/>
      <c r="AG50" s="29"/>
      <c r="AH50" s="29"/>
      <c r="AI50" s="29"/>
    </row>
    <row r="51" ht="24.0" customHeight="1">
      <c r="A51" s="151"/>
      <c r="B51" s="152"/>
      <c r="C51" s="151"/>
      <c r="D51" s="153"/>
      <c r="E51" s="95"/>
      <c r="F51" s="23"/>
      <c r="G51" s="23"/>
      <c r="H51" s="23"/>
      <c r="I51" s="23"/>
      <c r="J51" s="23"/>
      <c r="K51" s="23"/>
      <c r="L51" s="23"/>
      <c r="M51" s="23"/>
      <c r="N51" s="23"/>
      <c r="O51" s="23"/>
      <c r="P51" s="23"/>
      <c r="Q51" s="23"/>
      <c r="R51" s="23"/>
      <c r="S51" s="23"/>
      <c r="T51" s="23"/>
      <c r="U51" s="23"/>
      <c r="V51" s="23"/>
      <c r="W51" s="23"/>
      <c r="X51" s="23"/>
      <c r="Y51" s="23"/>
      <c r="Z51" s="29"/>
      <c r="AA51" s="29"/>
      <c r="AB51" s="29"/>
      <c r="AC51" s="29"/>
      <c r="AD51" s="29"/>
      <c r="AE51" s="29"/>
      <c r="AF51" s="29"/>
      <c r="AG51" s="29"/>
      <c r="AH51" s="29"/>
      <c r="AI51" s="29"/>
    </row>
    <row r="52" ht="19.5" customHeight="1">
      <c r="A52" s="149"/>
      <c r="B52" s="149"/>
      <c r="C52" s="149"/>
      <c r="D52" s="149"/>
      <c r="E52" s="95"/>
      <c r="F52" s="124"/>
      <c r="G52" s="23"/>
      <c r="H52" s="23"/>
      <c r="I52" s="23"/>
      <c r="J52" s="23"/>
      <c r="K52" s="23"/>
      <c r="L52" s="23"/>
      <c r="M52" s="23"/>
      <c r="N52" s="23"/>
      <c r="O52" s="23"/>
      <c r="P52" s="23"/>
      <c r="Q52" s="23"/>
      <c r="R52" s="23"/>
      <c r="S52" s="23"/>
      <c r="T52" s="23"/>
      <c r="U52" s="23"/>
      <c r="V52" s="23"/>
      <c r="W52" s="23"/>
      <c r="X52" s="23"/>
      <c r="Y52" s="23"/>
      <c r="Z52" s="29"/>
      <c r="AA52" s="29"/>
      <c r="AB52" s="29"/>
      <c r="AC52" s="29"/>
      <c r="AD52" s="29"/>
      <c r="AE52" s="29"/>
      <c r="AF52" s="29"/>
      <c r="AG52" s="29"/>
      <c r="AH52" s="29"/>
      <c r="AI52" s="29"/>
    </row>
    <row r="53" ht="12.0" customHeight="1">
      <c r="A53" s="92"/>
      <c r="B53" s="23"/>
      <c r="C53" s="23"/>
      <c r="D53" s="95"/>
      <c r="E53" s="95"/>
      <c r="F53" s="23"/>
      <c r="G53" s="23"/>
      <c r="H53" s="23"/>
      <c r="I53" s="23"/>
      <c r="J53" s="23"/>
      <c r="K53" s="23"/>
      <c r="L53" s="23"/>
      <c r="M53" s="23"/>
      <c r="N53" s="23"/>
      <c r="O53" s="23"/>
      <c r="P53" s="23"/>
      <c r="Q53" s="23"/>
      <c r="R53" s="23"/>
      <c r="S53" s="23"/>
      <c r="T53" s="23"/>
      <c r="U53" s="23"/>
      <c r="V53" s="23"/>
      <c r="W53" s="23"/>
      <c r="X53" s="23"/>
      <c r="Y53" s="23"/>
      <c r="Z53" s="29"/>
      <c r="AA53" s="29"/>
      <c r="AB53" s="29"/>
      <c r="AC53" s="29"/>
      <c r="AD53" s="29"/>
      <c r="AE53" s="29"/>
      <c r="AF53" s="29"/>
      <c r="AG53" s="29"/>
      <c r="AH53" s="29"/>
      <c r="AI53" s="29"/>
    </row>
    <row r="54" ht="12.0" customHeight="1">
      <c r="A54" s="92"/>
      <c r="B54" s="23"/>
      <c r="C54" s="23"/>
      <c r="D54" s="95"/>
      <c r="E54" s="137"/>
      <c r="F54" s="23"/>
      <c r="G54" s="23"/>
      <c r="H54" s="23"/>
      <c r="I54" s="23"/>
      <c r="J54" s="23"/>
      <c r="K54" s="23"/>
      <c r="L54" s="23"/>
      <c r="M54" s="23"/>
      <c r="N54" s="23"/>
      <c r="O54" s="23"/>
      <c r="P54" s="23"/>
      <c r="Q54" s="23"/>
      <c r="R54" s="23"/>
      <c r="S54" s="23"/>
      <c r="T54" s="23"/>
      <c r="U54" s="23"/>
      <c r="V54" s="23"/>
      <c r="W54" s="23"/>
      <c r="X54" s="23"/>
      <c r="Y54" s="23"/>
      <c r="Z54" s="29"/>
      <c r="AA54" s="29"/>
      <c r="AB54" s="29"/>
      <c r="AC54" s="29"/>
      <c r="AD54" s="29"/>
      <c r="AE54" s="29"/>
      <c r="AF54" s="29"/>
      <c r="AG54" s="29"/>
      <c r="AH54" s="29"/>
      <c r="AI54" s="29"/>
    </row>
    <row r="55" ht="32.25" customHeight="1">
      <c r="A55" s="126" t="s">
        <v>106</v>
      </c>
      <c r="B55" s="127" t="s">
        <v>92</v>
      </c>
      <c r="C55" s="128" t="s">
        <v>114</v>
      </c>
      <c r="D55" s="129" t="s">
        <v>112</v>
      </c>
      <c r="E55" s="154"/>
      <c r="F55" s="29"/>
      <c r="G55" s="29"/>
      <c r="H55" s="29"/>
      <c r="I55" s="29"/>
      <c r="J55" s="29"/>
      <c r="K55" s="23"/>
      <c r="L55" s="23"/>
      <c r="M55" s="23"/>
      <c r="N55" s="23"/>
      <c r="O55" s="23"/>
      <c r="P55" s="23"/>
      <c r="Q55" s="23"/>
      <c r="R55" s="23"/>
      <c r="S55" s="23"/>
      <c r="T55" s="23"/>
      <c r="U55" s="23"/>
      <c r="V55" s="23"/>
      <c r="W55" s="23"/>
      <c r="X55" s="23"/>
      <c r="Y55" s="23"/>
      <c r="Z55" s="29"/>
      <c r="AA55" s="29"/>
      <c r="AB55" s="29"/>
      <c r="AC55" s="29"/>
      <c r="AD55" s="29"/>
      <c r="AE55" s="29"/>
      <c r="AF55" s="29"/>
      <c r="AG55" s="29"/>
      <c r="AH55" s="29"/>
      <c r="AI55" s="29"/>
    </row>
    <row r="56" ht="12.0" customHeight="1">
      <c r="A56" s="155">
        <f t="array" ref="A56">IFERROR(INDEX('03.Muestra'!$B$8:$B$17,SMALL(IF("Página Web"='03.Muestra'!$D$8:$D$17,ROW('03.Muestra'!$B$8:$B$17)-MIN(ROW('03.Muestra'!$D$8:$D$17))+1,""),ROW()-55)),"")</f>
        <v>1</v>
      </c>
      <c r="B56" s="156" t="str">
        <f t="array" ref="B56">IFERROR(INDEX('03.Muestra'!$C$8:$C$17,SMALL(IF("Página Web"='03.Muestra'!$D$8:$D$17,ROW('03.Muestra'!$C$8:$C$17)-MIN(ROW('03.Muestra'!$D$8:$D$17))+1,""),ROW()-55)),"")</f>
        <v>Home</v>
      </c>
      <c r="C56" s="157" t="str">
        <f t="array" ref="C56">IFERROR(INDEX('03.Muestra'!$F$8:$F$17,SMALL(IF("Página Web"='03.Muestra'!$D$8:$D$17,ROW('03.Muestra'!$F$8:$F$17)-MIN(ROW('03.Muestra'!$D$8:$D$17))+1,""),ROW()-55)),"")</f>
        <v>https://vicengallartandres.com/</v>
      </c>
      <c r="D56" s="143" t="str">
        <f t="shared" ref="D56:D65" si="9">IF(C56="","",$D$18)</f>
        <v>Pasa</v>
      </c>
      <c r="E56" s="95" t="str">
        <f t="shared" ref="E56:E65" si="10">IF(D56&lt;&gt;"",IF(AND(B56&lt;&gt;"",C56&lt;&gt;""),"","ERR"),"")</f>
        <v/>
      </c>
      <c r="F56" s="144" t="s">
        <v>95</v>
      </c>
      <c r="G56" s="121" t="s">
        <v>104</v>
      </c>
      <c r="H56" s="116" t="s">
        <v>99</v>
      </c>
      <c r="I56" s="145" t="s">
        <v>97</v>
      </c>
      <c r="J56" s="146" t="s">
        <v>93</v>
      </c>
      <c r="K56" s="23"/>
      <c r="L56" s="23"/>
      <c r="M56" s="23"/>
      <c r="N56" s="23"/>
      <c r="O56" s="23"/>
      <c r="P56" s="23"/>
      <c r="Q56" s="23"/>
      <c r="R56" s="23"/>
      <c r="S56" s="23"/>
      <c r="T56" s="23"/>
      <c r="U56" s="23"/>
      <c r="V56" s="23"/>
      <c r="W56" s="23"/>
      <c r="X56" s="23"/>
      <c r="Y56" s="23"/>
      <c r="Z56" s="29"/>
      <c r="AA56" s="29"/>
      <c r="AB56" s="29"/>
      <c r="AC56" s="29"/>
      <c r="AD56" s="29"/>
      <c r="AE56" s="29"/>
      <c r="AF56" s="29"/>
      <c r="AG56" s="29"/>
      <c r="AH56" s="29"/>
      <c r="AI56" s="29"/>
    </row>
    <row r="57" ht="12.0" customHeight="1">
      <c r="A57" s="155">
        <f t="array" ref="A57">IFERROR(INDEX('03.Muestra'!$B$8:$B$17,SMALL(IF("Página Web"='03.Muestra'!$D$8:$D$17,ROW('03.Muestra'!$B$8:$B$17)-MIN(ROW('03.Muestra'!$D$8:$D$17))+1,""),ROW()-55)),"")</f>
        <v>2</v>
      </c>
      <c r="B57" s="156" t="str">
        <f t="array" ref="B57">IFERROR(INDEX('03.Muestra'!$C$8:$C$17,SMALL(IF("Página Web"='03.Muestra'!$D$8:$D$17,ROW('03.Muestra'!$C$8:$C$17)-MIN(ROW('03.Muestra'!$D$8:$D$17))+1,""),ROW()-55)),"")</f>
        <v>Contacto</v>
      </c>
      <c r="C57" s="157" t="str">
        <f t="array" ref="C57">IFERROR(INDEX('03.Muestra'!$F$8:$F$17,SMALL(IF("Página Web"='03.Muestra'!$D$8:$D$17,ROW('03.Muestra'!$F$8:$F$17)-MIN(ROW('03.Muestra'!$D$8:$D$17))+1,""),ROW()-55)),"")</f>
        <v>https://vicengallartandres.com/contacto/</v>
      </c>
      <c r="D57" s="143" t="str">
        <f t="shared" si="9"/>
        <v>Pasa</v>
      </c>
      <c r="E57" s="95" t="str">
        <f t="shared" si="10"/>
        <v/>
      </c>
      <c r="F57" s="147">
        <f>COUNTIF($D56:INDIRECT("$D" &amp;  SUM(ROW()-1,'03.Muestra'!$D$20)-1),F56)</f>
        <v>0</v>
      </c>
      <c r="G57" s="147">
        <f>COUNTIF($D56:INDIRECT("$D" &amp;  SUM(ROW()-1,'03.Muestra'!$D$20)-1),G56)</f>
        <v>0</v>
      </c>
      <c r="H57" s="147">
        <f>COUNTIF($D56:INDIRECT("$D" &amp;  SUM(ROW()-1,'03.Muestra'!$D$20)-1),H56)</f>
        <v>0</v>
      </c>
      <c r="I57" s="147">
        <f>COUNTIF($D56:INDIRECT("$D" &amp;  SUM(ROW()-1,'03.Muestra'!$D$20)-1),I56)</f>
        <v>0</v>
      </c>
      <c r="J57" s="147">
        <f>COUNTIF($D56:INDIRECT("$D" &amp;  SUM(ROW()-1,'03.Muestra'!$D$20)-1),J56)</f>
        <v>3</v>
      </c>
      <c r="K57" s="148">
        <f>IF(COUNTIF('03.Muestra'!$D$8:$D$17,"Página Web")=0,0,COUNTBLANK($D56:INDIRECT("$D" &amp;  SUM(ROW()-1,COUNTIF('03.Muestra'!$D$8:$D$17,"Página Web"))-1)))</f>
        <v>0</v>
      </c>
      <c r="L57" s="23"/>
      <c r="M57" s="23"/>
      <c r="N57" s="23"/>
      <c r="O57" s="23"/>
      <c r="P57" s="23"/>
      <c r="Q57" s="23"/>
      <c r="R57" s="23"/>
      <c r="S57" s="23"/>
      <c r="T57" s="23"/>
      <c r="U57" s="23"/>
      <c r="V57" s="23"/>
      <c r="W57" s="23"/>
      <c r="X57" s="23"/>
      <c r="Y57" s="23"/>
      <c r="Z57" s="29"/>
      <c r="AA57" s="29"/>
      <c r="AB57" s="29"/>
      <c r="AC57" s="29"/>
      <c r="AD57" s="29"/>
      <c r="AE57" s="29"/>
      <c r="AF57" s="29"/>
      <c r="AG57" s="29"/>
      <c r="AH57" s="29"/>
      <c r="AI57" s="29"/>
    </row>
    <row r="58" ht="12.0" customHeight="1">
      <c r="A58" s="155">
        <f t="array" ref="A58">IFERROR(INDEX('03.Muestra'!$B$8:$B$17,SMALL(IF("Página Web"='03.Muestra'!$D$8:$D$17,ROW('03.Muestra'!$B$8:$B$17)-MIN(ROW('03.Muestra'!$D$8:$D$17))+1,""),ROW()-55)),"")</f>
        <v>3</v>
      </c>
      <c r="B58" s="156" t="str">
        <f t="array" ref="B58">IFERROR(INDEX('03.Muestra'!$C$8:$C$17,SMALL(IF("Página Web"='03.Muestra'!$D$8:$D$17,ROW('03.Muestra'!$C$8:$C$17)-MIN(ROW('03.Muestra'!$D$8:$D$17))+1,""),ROW()-55)),"")</f>
        <v>Servicios</v>
      </c>
      <c r="C58" s="157" t="str">
        <f t="array" ref="C58">IFERROR(INDEX('03.Muestra'!$F$8:$F$17,SMALL(IF("Página Web"='03.Muestra'!$D$8:$D$17,ROW('03.Muestra'!$F$8:$F$17)-MIN(ROW('03.Muestra'!$D$8:$D$17))+1,""),ROW()-55)),"")</f>
        <v>https://vicengallartandres.com/servicios/</v>
      </c>
      <c r="D58" s="143" t="str">
        <f t="shared" si="9"/>
        <v>Pasa</v>
      </c>
      <c r="E58" s="95" t="str">
        <f t="shared" si="10"/>
        <v/>
      </c>
      <c r="F58" s="29"/>
      <c r="G58" s="23"/>
      <c r="H58" s="23"/>
      <c r="I58" s="23"/>
      <c r="J58" s="23"/>
      <c r="K58" s="23"/>
      <c r="L58" s="23"/>
      <c r="M58" s="23"/>
      <c r="N58" s="23"/>
      <c r="O58" s="23"/>
      <c r="P58" s="23"/>
      <c r="Q58" s="23"/>
      <c r="R58" s="23"/>
      <c r="S58" s="23"/>
      <c r="T58" s="23"/>
      <c r="U58" s="23"/>
      <c r="V58" s="23"/>
      <c r="W58" s="23"/>
      <c r="X58" s="23"/>
      <c r="Y58" s="23"/>
      <c r="Z58" s="29"/>
      <c r="AA58" s="29"/>
      <c r="AB58" s="29"/>
      <c r="AC58" s="29"/>
      <c r="AD58" s="29"/>
      <c r="AE58" s="29"/>
      <c r="AF58" s="29"/>
      <c r="AG58" s="29"/>
      <c r="AH58" s="29"/>
      <c r="AI58" s="29"/>
    </row>
    <row r="59" ht="12.0" customHeight="1">
      <c r="A59" s="155" t="str">
        <f t="array" ref="A59">IFERROR(INDEX('03.Muestra'!$B$8:$B$17,SMALL(IF("Página Web"='03.Muestra'!$D$8:$D$17,ROW('03.Muestra'!$B$8:$B$17)-MIN(ROW('03.Muestra'!$D$8:$D$17))+1,""),ROW()-55)),"")</f>
        <v/>
      </c>
      <c r="B59" s="156" t="str">
        <f t="array" ref="B59">IFERROR(INDEX('03.Muestra'!$C$8:$C$17,SMALL(IF("Página Web"='03.Muestra'!$D$8:$D$17,ROW('03.Muestra'!$C$8:$C$17)-MIN(ROW('03.Muestra'!$D$8:$D$17))+1,""),ROW()-55)),"")</f>
        <v/>
      </c>
      <c r="C59" s="156" t="str">
        <f t="array" ref="C59">IFERROR(INDEX('03.Muestra'!$F$8:$F$17,SMALL(IF("Página Web"='03.Muestra'!$D$8:$D$17,ROW('03.Muestra'!$F$8:$F$17)-MIN(ROW('03.Muestra'!$D$8:$D$17))+1,""),ROW()-55)),"")</f>
        <v/>
      </c>
      <c r="D59" s="143" t="str">
        <f t="shared" si="9"/>
        <v/>
      </c>
      <c r="E59" s="95" t="str">
        <f t="shared" si="10"/>
        <v/>
      </c>
      <c r="F59" s="29"/>
      <c r="G59" s="23"/>
      <c r="H59" s="23"/>
      <c r="I59" s="23"/>
      <c r="J59" s="23"/>
      <c r="K59" s="23"/>
      <c r="L59" s="23"/>
      <c r="M59" s="23"/>
      <c r="N59" s="23"/>
      <c r="O59" s="23"/>
      <c r="P59" s="23"/>
      <c r="Q59" s="23"/>
      <c r="R59" s="23"/>
      <c r="S59" s="23"/>
      <c r="T59" s="23"/>
      <c r="U59" s="23"/>
      <c r="V59" s="23"/>
      <c r="W59" s="23"/>
      <c r="X59" s="23"/>
      <c r="Y59" s="23"/>
      <c r="Z59" s="29"/>
      <c r="AA59" s="29"/>
      <c r="AB59" s="29"/>
      <c r="AC59" s="29"/>
      <c r="AD59" s="29"/>
      <c r="AE59" s="29"/>
      <c r="AF59" s="29"/>
      <c r="AG59" s="29"/>
      <c r="AH59" s="29"/>
      <c r="AI59" s="29"/>
    </row>
    <row r="60" ht="12.0" customHeight="1">
      <c r="A60" s="155" t="str">
        <f t="array" ref="A60">IFERROR(INDEX('03.Muestra'!$B$8:$B$17,SMALL(IF("Página Web"='03.Muestra'!$D$8:$D$17,ROW('03.Muestra'!$B$8:$B$17)-MIN(ROW('03.Muestra'!$D$8:$D$17))+1,""),ROW()-55)),"")</f>
        <v/>
      </c>
      <c r="B60" s="156" t="str">
        <f t="array" ref="B60">IFERROR(INDEX('03.Muestra'!$C$8:$C$17,SMALL(IF("Página Web"='03.Muestra'!$D$8:$D$17,ROW('03.Muestra'!$C$8:$C$17)-MIN(ROW('03.Muestra'!$D$8:$D$17))+1,""),ROW()-55)),"")</f>
        <v/>
      </c>
      <c r="C60" s="156" t="str">
        <f t="array" ref="C60">IFERROR(INDEX('03.Muestra'!$F$8:$F$17,SMALL(IF("Página Web"='03.Muestra'!$D$8:$D$17,ROW('03.Muestra'!$F$8:$F$17)-MIN(ROW('03.Muestra'!$D$8:$D$17))+1,""),ROW()-55)),"")</f>
        <v/>
      </c>
      <c r="D60" s="143" t="str">
        <f t="shared" si="9"/>
        <v/>
      </c>
      <c r="E60" s="95" t="str">
        <f t="shared" si="10"/>
        <v/>
      </c>
      <c r="F60" s="29"/>
      <c r="G60" s="23"/>
      <c r="H60" s="23"/>
      <c r="I60" s="23"/>
      <c r="J60" s="23"/>
      <c r="K60" s="23"/>
      <c r="L60" s="23"/>
      <c r="M60" s="23"/>
      <c r="N60" s="23"/>
      <c r="O60" s="23"/>
      <c r="P60" s="23"/>
      <c r="Q60" s="23"/>
      <c r="R60" s="23"/>
      <c r="S60" s="23"/>
      <c r="T60" s="23"/>
      <c r="U60" s="23"/>
      <c r="V60" s="23"/>
      <c r="W60" s="23"/>
      <c r="X60" s="23"/>
      <c r="Y60" s="23"/>
      <c r="Z60" s="29"/>
      <c r="AA60" s="29"/>
      <c r="AB60" s="29"/>
      <c r="AC60" s="29"/>
      <c r="AD60" s="29"/>
      <c r="AE60" s="29"/>
      <c r="AF60" s="29"/>
      <c r="AG60" s="29"/>
      <c r="AH60" s="29"/>
      <c r="AI60" s="29"/>
    </row>
    <row r="61" ht="12.0" customHeight="1">
      <c r="A61" s="155" t="str">
        <f t="array" ref="A61">IFERROR(INDEX('03.Muestra'!$B$8:$B$17,SMALL(IF("Página Web"='03.Muestra'!$D$8:$D$17,ROW('03.Muestra'!$B$8:$B$17)-MIN(ROW('03.Muestra'!$D$8:$D$17))+1,""),ROW()-55)),"")</f>
        <v/>
      </c>
      <c r="B61" s="156" t="str">
        <f t="array" ref="B61">IFERROR(INDEX('03.Muestra'!$C$8:$C$17,SMALL(IF("Página Web"='03.Muestra'!$D$8:$D$17,ROW('03.Muestra'!$C$8:$C$17)-MIN(ROW('03.Muestra'!$D$8:$D$17))+1,""),ROW()-55)),"")</f>
        <v/>
      </c>
      <c r="C61" s="156" t="str">
        <f t="array" ref="C61">IFERROR(INDEX('03.Muestra'!$F$8:$F$17,SMALL(IF("Página Web"='03.Muestra'!$D$8:$D$17,ROW('03.Muestra'!$F$8:$F$17)-MIN(ROW('03.Muestra'!$D$8:$D$17))+1,""),ROW()-55)),"")</f>
        <v/>
      </c>
      <c r="D61" s="143" t="str">
        <f t="shared" si="9"/>
        <v/>
      </c>
      <c r="E61" s="95" t="str">
        <f t="shared" si="10"/>
        <v/>
      </c>
      <c r="F61" s="29"/>
      <c r="G61" s="23"/>
      <c r="H61" s="23"/>
      <c r="I61" s="23"/>
      <c r="J61" s="23"/>
      <c r="K61" s="23"/>
      <c r="L61" s="23"/>
      <c r="M61" s="23"/>
      <c r="N61" s="23"/>
      <c r="O61" s="23"/>
      <c r="P61" s="23"/>
      <c r="Q61" s="23"/>
      <c r="R61" s="23"/>
      <c r="S61" s="23"/>
      <c r="T61" s="23"/>
      <c r="U61" s="23"/>
      <c r="V61" s="23"/>
      <c r="W61" s="23"/>
      <c r="X61" s="23"/>
      <c r="Y61" s="23"/>
      <c r="Z61" s="29"/>
      <c r="AA61" s="29"/>
      <c r="AB61" s="29"/>
      <c r="AC61" s="29"/>
      <c r="AD61" s="29"/>
      <c r="AE61" s="29"/>
      <c r="AF61" s="29"/>
      <c r="AG61" s="29"/>
      <c r="AH61" s="29"/>
      <c r="AI61" s="29"/>
    </row>
    <row r="62" ht="12.0" customHeight="1">
      <c r="A62" s="155" t="str">
        <f t="array" ref="A62">IFERROR(INDEX('03.Muestra'!$B$8:$B$17,SMALL(IF("Página Web"='03.Muestra'!$D$8:$D$17,ROW('03.Muestra'!$B$8:$B$17)-MIN(ROW('03.Muestra'!$D$8:$D$17))+1,""),ROW()-55)),"")</f>
        <v/>
      </c>
      <c r="B62" s="156" t="str">
        <f t="array" ref="B62">IFERROR(INDEX('03.Muestra'!$C$8:$C$17,SMALL(IF("Página Web"='03.Muestra'!$D$8:$D$17,ROW('03.Muestra'!$C$8:$C$17)-MIN(ROW('03.Muestra'!$D$8:$D$17))+1,""),ROW()-55)),"")</f>
        <v/>
      </c>
      <c r="C62" s="156" t="str">
        <f t="array" ref="C62">IFERROR(INDEX('03.Muestra'!$F$8:$F$17,SMALL(IF("Página Web"='03.Muestra'!$D$8:$D$17,ROW('03.Muestra'!$F$8:$F$17)-MIN(ROW('03.Muestra'!$D$8:$D$17))+1,""),ROW()-55)),"")</f>
        <v/>
      </c>
      <c r="D62" s="143" t="str">
        <f t="shared" si="9"/>
        <v/>
      </c>
      <c r="E62" s="95" t="str">
        <f t="shared" si="10"/>
        <v/>
      </c>
      <c r="F62" s="23"/>
      <c r="G62" s="23"/>
      <c r="H62" s="23"/>
      <c r="I62" s="23"/>
      <c r="J62" s="23"/>
      <c r="K62" s="23"/>
      <c r="L62" s="23"/>
      <c r="M62" s="23"/>
      <c r="N62" s="23"/>
      <c r="O62" s="23"/>
      <c r="P62" s="23"/>
      <c r="Q62" s="23"/>
      <c r="R62" s="23"/>
      <c r="S62" s="23"/>
      <c r="T62" s="23"/>
      <c r="U62" s="23"/>
      <c r="V62" s="23"/>
      <c r="W62" s="23"/>
      <c r="X62" s="23"/>
      <c r="Y62" s="23"/>
      <c r="Z62" s="29"/>
      <c r="AA62" s="29"/>
      <c r="AB62" s="29"/>
      <c r="AC62" s="29"/>
      <c r="AD62" s="29"/>
      <c r="AE62" s="29"/>
      <c r="AF62" s="29"/>
      <c r="AG62" s="29"/>
      <c r="AH62" s="29"/>
      <c r="AI62" s="29"/>
    </row>
    <row r="63" ht="12.0" customHeight="1">
      <c r="A63" s="155" t="str">
        <f t="array" ref="A63">IFERROR(INDEX('03.Muestra'!$B$8:$B$17,SMALL(IF("Página Web"='03.Muestra'!$D$8:$D$17,ROW('03.Muestra'!$B$8:$B$17)-MIN(ROW('03.Muestra'!$D$8:$D$17))+1,""),ROW()-55)),"")</f>
        <v/>
      </c>
      <c r="B63" s="156" t="str">
        <f t="array" ref="B63">IFERROR(INDEX('03.Muestra'!$C$8:$C$17,SMALL(IF("Página Web"='03.Muestra'!$D$8:$D$17,ROW('03.Muestra'!$C$8:$C$17)-MIN(ROW('03.Muestra'!$D$8:$D$17))+1,""),ROW()-55)),"")</f>
        <v/>
      </c>
      <c r="C63" s="156" t="str">
        <f t="array" ref="C63">IFERROR(INDEX('03.Muestra'!$F$8:$F$17,SMALL(IF("Página Web"='03.Muestra'!$D$8:$D$17,ROW('03.Muestra'!$F$8:$F$17)-MIN(ROW('03.Muestra'!$D$8:$D$17))+1,""),ROW()-55)),"")</f>
        <v/>
      </c>
      <c r="D63" s="143" t="str">
        <f t="shared" si="9"/>
        <v/>
      </c>
      <c r="E63" s="95" t="str">
        <f t="shared" si="10"/>
        <v/>
      </c>
      <c r="F63" s="23"/>
      <c r="G63" s="23"/>
      <c r="H63" s="23"/>
      <c r="I63" s="23"/>
      <c r="J63" s="23"/>
      <c r="K63" s="23"/>
      <c r="L63" s="23"/>
      <c r="M63" s="23"/>
      <c r="N63" s="23"/>
      <c r="O63" s="23"/>
      <c r="P63" s="23"/>
      <c r="Q63" s="23"/>
      <c r="R63" s="23"/>
      <c r="S63" s="23"/>
      <c r="T63" s="23"/>
      <c r="U63" s="23"/>
      <c r="V63" s="23"/>
      <c r="W63" s="23"/>
      <c r="X63" s="23"/>
      <c r="Y63" s="23"/>
      <c r="Z63" s="29"/>
      <c r="AA63" s="29"/>
      <c r="AB63" s="29"/>
      <c r="AC63" s="29"/>
      <c r="AD63" s="29"/>
      <c r="AE63" s="29"/>
      <c r="AF63" s="29"/>
      <c r="AG63" s="29"/>
      <c r="AH63" s="29"/>
      <c r="AI63" s="29"/>
    </row>
    <row r="64" ht="12.0" customHeight="1">
      <c r="A64" s="155" t="str">
        <f t="array" ref="A64">IFERROR(INDEX('03.Muestra'!$B$8:$B$17,SMALL(IF("Página Web"='03.Muestra'!$D$8:$D$17,ROW('03.Muestra'!$B$8:$B$17)-MIN(ROW('03.Muestra'!$D$8:$D$17))+1,""),ROW()-55)),"")</f>
        <v/>
      </c>
      <c r="B64" s="156" t="str">
        <f t="array" ref="B64">IFERROR(INDEX('03.Muestra'!$C$8:$C$17,SMALL(IF("Página Web"='03.Muestra'!$D$8:$D$17,ROW('03.Muestra'!$C$8:$C$17)-MIN(ROW('03.Muestra'!$D$8:$D$17))+1,""),ROW()-55)),"")</f>
        <v/>
      </c>
      <c r="C64" s="156" t="str">
        <f t="array" ref="C64">IFERROR(INDEX('03.Muestra'!$F$8:$F$17,SMALL(IF("Página Web"='03.Muestra'!$D$8:$D$17,ROW('03.Muestra'!$F$8:$F$17)-MIN(ROW('03.Muestra'!$D$8:$D$17))+1,""),ROW()-55)),"")</f>
        <v/>
      </c>
      <c r="D64" s="143" t="str">
        <f t="shared" si="9"/>
        <v/>
      </c>
      <c r="E64" s="95" t="str">
        <f t="shared" si="10"/>
        <v/>
      </c>
      <c r="F64" s="23"/>
      <c r="G64" s="23"/>
      <c r="H64" s="23"/>
      <c r="I64" s="23"/>
      <c r="J64" s="23"/>
      <c r="K64" s="23"/>
      <c r="L64" s="23"/>
      <c r="M64" s="23"/>
      <c r="N64" s="23"/>
      <c r="O64" s="23"/>
      <c r="P64" s="23"/>
      <c r="Q64" s="23"/>
      <c r="R64" s="23"/>
      <c r="S64" s="23"/>
      <c r="T64" s="23"/>
      <c r="U64" s="23"/>
      <c r="V64" s="23"/>
      <c r="W64" s="23"/>
      <c r="X64" s="23"/>
      <c r="Y64" s="23"/>
      <c r="Z64" s="29"/>
      <c r="AA64" s="29"/>
      <c r="AB64" s="29"/>
      <c r="AC64" s="29"/>
      <c r="AD64" s="29"/>
      <c r="AE64" s="29"/>
      <c r="AF64" s="29"/>
      <c r="AG64" s="29"/>
      <c r="AH64" s="29"/>
      <c r="AI64" s="29"/>
    </row>
    <row r="65" ht="12.0" customHeight="1">
      <c r="A65" s="155" t="str">
        <f t="array" ref="A65">IFERROR(INDEX('03.Muestra'!$B$8:$B$17,SMALL(IF("Página Web"='03.Muestra'!$D$8:$D$17,ROW('03.Muestra'!$B$8:$B$17)-MIN(ROW('03.Muestra'!$D$8:$D$17))+1,""),ROW()-55)),"")</f>
        <v/>
      </c>
      <c r="B65" s="156" t="str">
        <f t="array" ref="B65">IFERROR(INDEX('03.Muestra'!$C$8:$C$17,SMALL(IF("Página Web"='03.Muestra'!$D$8:$D$17,ROW('03.Muestra'!$C$8:$C$17)-MIN(ROW('03.Muestra'!$D$8:$D$17))+1,""),ROW()-55)),"")</f>
        <v/>
      </c>
      <c r="C65" s="156" t="str">
        <f t="array" ref="C65">IFERROR(INDEX('03.Muestra'!$F$8:$F$17,SMALL(IF("Página Web"='03.Muestra'!$D$8:$D$17,ROW('03.Muestra'!$F$8:$F$17)-MIN(ROW('03.Muestra'!$D$8:$D$17))+1,""),ROW()-55)),"")</f>
        <v/>
      </c>
      <c r="D65" s="143" t="str">
        <f t="shared" si="9"/>
        <v/>
      </c>
      <c r="E65" s="95" t="str">
        <f t="shared" si="10"/>
        <v/>
      </c>
      <c r="F65" s="23"/>
      <c r="G65" s="23"/>
      <c r="H65" s="23"/>
      <c r="I65" s="23"/>
      <c r="J65" s="23"/>
      <c r="K65" s="23"/>
      <c r="L65" s="23"/>
      <c r="M65" s="23"/>
      <c r="N65" s="23"/>
      <c r="O65" s="23"/>
      <c r="P65" s="23"/>
      <c r="Q65" s="23"/>
      <c r="R65" s="23"/>
      <c r="S65" s="23"/>
      <c r="T65" s="23"/>
      <c r="U65" s="23"/>
      <c r="V65" s="23"/>
      <c r="W65" s="23"/>
      <c r="X65" s="23"/>
      <c r="Y65" s="23"/>
      <c r="Z65" s="29"/>
      <c r="AA65" s="29"/>
      <c r="AB65" s="29"/>
      <c r="AC65" s="29"/>
      <c r="AD65" s="29"/>
      <c r="AE65" s="29"/>
      <c r="AF65" s="29"/>
      <c r="AG65" s="29"/>
      <c r="AH65" s="29"/>
      <c r="AI65" s="29"/>
    </row>
    <row r="66" ht="12.0" customHeight="1">
      <c r="A66" s="92"/>
      <c r="B66" s="23"/>
      <c r="C66" s="23"/>
      <c r="D66" s="95"/>
      <c r="E66" s="95"/>
      <c r="F66" s="23"/>
      <c r="G66" s="23"/>
      <c r="H66" s="23"/>
      <c r="I66" s="23"/>
      <c r="J66" s="23"/>
      <c r="K66" s="23"/>
      <c r="L66" s="23"/>
      <c r="M66" s="23"/>
      <c r="N66" s="23"/>
      <c r="O66" s="23"/>
      <c r="P66" s="23"/>
      <c r="Q66" s="23"/>
      <c r="R66" s="23"/>
      <c r="S66" s="23"/>
      <c r="T66" s="23"/>
      <c r="U66" s="23"/>
      <c r="V66" s="23"/>
      <c r="W66" s="23"/>
      <c r="X66" s="23"/>
      <c r="Y66" s="23"/>
      <c r="Z66" s="29"/>
      <c r="AA66" s="29"/>
      <c r="AB66" s="29"/>
      <c r="AC66" s="29"/>
      <c r="AD66" s="29"/>
      <c r="AE66" s="29"/>
      <c r="AF66" s="29"/>
      <c r="AG66" s="29"/>
      <c r="AH66" s="29"/>
      <c r="AI66" s="29"/>
    </row>
    <row r="67" ht="12.0" customHeight="1">
      <c r="A67" s="92"/>
      <c r="B67" s="23"/>
      <c r="C67" s="23"/>
      <c r="D67" s="95"/>
      <c r="E67" s="95"/>
      <c r="F67" s="23"/>
      <c r="G67" s="23"/>
      <c r="H67" s="23"/>
      <c r="I67" s="23"/>
      <c r="J67" s="23"/>
      <c r="K67" s="23"/>
      <c r="L67" s="23"/>
      <c r="M67" s="23"/>
      <c r="N67" s="23"/>
      <c r="O67" s="23"/>
      <c r="P67" s="23"/>
      <c r="Q67" s="23"/>
      <c r="R67" s="23"/>
      <c r="S67" s="23"/>
      <c r="T67" s="23"/>
      <c r="U67" s="23"/>
      <c r="V67" s="23"/>
      <c r="W67" s="23"/>
      <c r="X67" s="23"/>
      <c r="Y67" s="23"/>
      <c r="Z67" s="29"/>
      <c r="AA67" s="29"/>
      <c r="AB67" s="29"/>
      <c r="AC67" s="29"/>
      <c r="AD67" s="29"/>
      <c r="AE67" s="29"/>
      <c r="AF67" s="29"/>
      <c r="AG67" s="29"/>
      <c r="AH67" s="29"/>
      <c r="AI67" s="29"/>
    </row>
    <row r="68" ht="12.0" customHeight="1">
      <c r="A68" s="92"/>
      <c r="B68" s="23"/>
      <c r="C68" s="23"/>
      <c r="D68" s="95"/>
      <c r="E68" s="95"/>
      <c r="F68" s="23"/>
      <c r="G68" s="23"/>
      <c r="H68" s="23"/>
      <c r="I68" s="23"/>
      <c r="J68" s="23"/>
      <c r="K68" s="23"/>
      <c r="L68" s="23"/>
      <c r="M68" s="23"/>
      <c r="N68" s="23"/>
      <c r="O68" s="23"/>
      <c r="P68" s="23"/>
      <c r="Q68" s="23"/>
      <c r="R68" s="23"/>
      <c r="S68" s="23"/>
      <c r="T68" s="23"/>
      <c r="U68" s="23"/>
      <c r="V68" s="23"/>
      <c r="W68" s="23"/>
      <c r="X68" s="23"/>
      <c r="Y68" s="23"/>
      <c r="Z68" s="29"/>
      <c r="AA68" s="29"/>
      <c r="AB68" s="29"/>
      <c r="AC68" s="29"/>
      <c r="AD68" s="29"/>
      <c r="AE68" s="29"/>
      <c r="AF68" s="29"/>
      <c r="AG68" s="29"/>
      <c r="AH68" s="29"/>
      <c r="AI68" s="29"/>
    </row>
    <row r="69" ht="12.0" customHeight="1">
      <c r="A69" s="92"/>
      <c r="B69" s="23"/>
      <c r="C69" s="23"/>
      <c r="D69" s="95"/>
      <c r="E69" s="95"/>
      <c r="F69" s="23"/>
      <c r="G69" s="23"/>
      <c r="H69" s="23"/>
      <c r="I69" s="23"/>
      <c r="J69" s="23"/>
      <c r="K69" s="23"/>
      <c r="L69" s="23"/>
      <c r="M69" s="23"/>
      <c r="N69" s="23"/>
      <c r="O69" s="23"/>
      <c r="P69" s="23"/>
      <c r="Q69" s="23"/>
      <c r="R69" s="23"/>
      <c r="S69" s="23"/>
      <c r="T69" s="23"/>
      <c r="U69" s="23"/>
      <c r="V69" s="23"/>
      <c r="W69" s="23"/>
      <c r="X69" s="23"/>
      <c r="Y69" s="23"/>
      <c r="Z69" s="29"/>
      <c r="AA69" s="29"/>
      <c r="AB69" s="29"/>
      <c r="AC69" s="29"/>
      <c r="AD69" s="29"/>
      <c r="AE69" s="29"/>
      <c r="AF69" s="29"/>
      <c r="AG69" s="29"/>
      <c r="AH69" s="29"/>
      <c r="AI69" s="29"/>
    </row>
    <row r="70" ht="12.0" customHeight="1">
      <c r="A70" s="92"/>
      <c r="B70" s="23"/>
      <c r="C70" s="23"/>
      <c r="D70" s="95"/>
      <c r="E70" s="95"/>
      <c r="F70" s="23"/>
      <c r="G70" s="23"/>
      <c r="H70" s="23"/>
      <c r="I70" s="23"/>
      <c r="J70" s="23"/>
      <c r="K70" s="23"/>
      <c r="L70" s="23"/>
      <c r="M70" s="23"/>
      <c r="N70" s="23"/>
      <c r="O70" s="23"/>
      <c r="P70" s="23"/>
      <c r="Q70" s="23"/>
      <c r="R70" s="23"/>
      <c r="S70" s="23"/>
      <c r="T70" s="23"/>
      <c r="U70" s="23"/>
      <c r="V70" s="23"/>
      <c r="W70" s="23"/>
      <c r="X70" s="23"/>
      <c r="Y70" s="23"/>
      <c r="Z70" s="29"/>
      <c r="AA70" s="29"/>
      <c r="AB70" s="29"/>
      <c r="AC70" s="29"/>
      <c r="AD70" s="29"/>
      <c r="AE70" s="29"/>
      <c r="AF70" s="29"/>
      <c r="AG70" s="29"/>
      <c r="AH70" s="29"/>
      <c r="AI70" s="29"/>
    </row>
    <row r="71" ht="12.0" customHeight="1">
      <c r="A71" s="92"/>
      <c r="B71" s="23"/>
      <c r="C71" s="23"/>
      <c r="D71" s="95"/>
      <c r="E71" s="95"/>
      <c r="F71" s="23"/>
      <c r="G71" s="23"/>
      <c r="H71" s="23"/>
      <c r="I71" s="23"/>
      <c r="J71" s="23"/>
      <c r="K71" s="23"/>
      <c r="L71" s="23"/>
      <c r="M71" s="23"/>
      <c r="N71" s="23"/>
      <c r="O71" s="23"/>
      <c r="P71" s="23"/>
      <c r="Q71" s="23"/>
      <c r="R71" s="23"/>
      <c r="S71" s="23"/>
      <c r="T71" s="23"/>
      <c r="U71" s="23"/>
      <c r="V71" s="23"/>
      <c r="W71" s="23"/>
      <c r="X71" s="23"/>
      <c r="Y71" s="23"/>
      <c r="Z71" s="29"/>
      <c r="AA71" s="29"/>
      <c r="AB71" s="29"/>
      <c r="AC71" s="29"/>
      <c r="AD71" s="29"/>
      <c r="AE71" s="29"/>
      <c r="AF71" s="29"/>
      <c r="AG71" s="29"/>
      <c r="AH71" s="29"/>
      <c r="AI71" s="29"/>
    </row>
    <row r="72" ht="12.0" customHeight="1">
      <c r="A72" s="92"/>
      <c r="B72" s="23"/>
      <c r="C72" s="23"/>
      <c r="D72" s="95"/>
      <c r="E72" s="95"/>
      <c r="F72" s="23"/>
      <c r="G72" s="23"/>
      <c r="H72" s="23"/>
      <c r="I72" s="23"/>
      <c r="J72" s="23"/>
      <c r="K72" s="23"/>
      <c r="L72" s="23"/>
      <c r="M72" s="23"/>
      <c r="N72" s="23"/>
      <c r="O72" s="23"/>
      <c r="P72" s="23"/>
      <c r="Q72" s="23"/>
      <c r="R72" s="23"/>
      <c r="S72" s="23"/>
      <c r="T72" s="23"/>
      <c r="U72" s="23"/>
      <c r="V72" s="23"/>
      <c r="W72" s="23"/>
      <c r="X72" s="23"/>
      <c r="Y72" s="23"/>
      <c r="Z72" s="29"/>
      <c r="AA72" s="29"/>
      <c r="AB72" s="29"/>
      <c r="AC72" s="29"/>
      <c r="AD72" s="29"/>
      <c r="AE72" s="29"/>
      <c r="AF72" s="29"/>
      <c r="AG72" s="29"/>
      <c r="AH72" s="29"/>
      <c r="AI72" s="29"/>
    </row>
    <row r="73" ht="12.0" customHeight="1">
      <c r="A73" s="92"/>
      <c r="B73" s="23"/>
      <c r="C73" s="23"/>
      <c r="D73" s="95"/>
      <c r="E73" s="95"/>
      <c r="F73" s="23"/>
      <c r="G73" s="23"/>
      <c r="H73" s="23"/>
      <c r="I73" s="23"/>
      <c r="J73" s="23"/>
      <c r="K73" s="23"/>
      <c r="L73" s="23"/>
      <c r="M73" s="23"/>
      <c r="N73" s="23"/>
      <c r="O73" s="23"/>
      <c r="P73" s="23"/>
      <c r="Q73" s="23"/>
      <c r="R73" s="23"/>
      <c r="S73" s="23"/>
      <c r="T73" s="23"/>
      <c r="U73" s="23"/>
      <c r="V73" s="23"/>
      <c r="W73" s="23"/>
      <c r="X73" s="23"/>
      <c r="Y73" s="23"/>
      <c r="Z73" s="29"/>
      <c r="AA73" s="29"/>
      <c r="AB73" s="29"/>
      <c r="AC73" s="29"/>
      <c r="AD73" s="29"/>
      <c r="AE73" s="29"/>
      <c r="AF73" s="29"/>
      <c r="AG73" s="29"/>
      <c r="AH73" s="29"/>
      <c r="AI73" s="29"/>
    </row>
    <row r="74" ht="12.0" customHeight="1">
      <c r="A74" s="92"/>
      <c r="B74" s="23"/>
      <c r="C74" s="23"/>
      <c r="D74" s="95"/>
      <c r="E74" s="95"/>
      <c r="F74" s="23"/>
      <c r="G74" s="23"/>
      <c r="H74" s="23"/>
      <c r="I74" s="23"/>
      <c r="J74" s="23"/>
      <c r="K74" s="23"/>
      <c r="L74" s="23"/>
      <c r="M74" s="23"/>
      <c r="N74" s="23"/>
      <c r="O74" s="23"/>
      <c r="P74" s="23"/>
      <c r="Q74" s="23"/>
      <c r="R74" s="23"/>
      <c r="S74" s="23"/>
      <c r="T74" s="23"/>
      <c r="U74" s="23"/>
      <c r="V74" s="23"/>
      <c r="W74" s="23"/>
      <c r="X74" s="23"/>
      <c r="Y74" s="23"/>
      <c r="Z74" s="29"/>
      <c r="AA74" s="29"/>
      <c r="AB74" s="29"/>
      <c r="AC74" s="29"/>
      <c r="AD74" s="29"/>
      <c r="AE74" s="29"/>
      <c r="AF74" s="29"/>
      <c r="AG74" s="29"/>
      <c r="AH74" s="29"/>
      <c r="AI74" s="29"/>
    </row>
    <row r="75" ht="12.75" customHeight="1">
      <c r="A75" s="92"/>
      <c r="B75" s="29"/>
      <c r="C75" s="29"/>
      <c r="D75" s="92"/>
      <c r="E75" s="92"/>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row>
    <row r="76" ht="12.75" customHeight="1">
      <c r="A76" s="92"/>
      <c r="B76" s="29"/>
      <c r="C76" s="29"/>
      <c r="D76" s="92"/>
      <c r="E76" s="92"/>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ht="12.75" customHeight="1">
      <c r="A77" s="92"/>
      <c r="B77" s="29"/>
      <c r="C77" s="29"/>
      <c r="D77" s="92"/>
      <c r="E77" s="92"/>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row>
    <row r="78" ht="12.75" customHeight="1">
      <c r="A78" s="92"/>
      <c r="B78" s="29"/>
      <c r="C78" s="29"/>
      <c r="D78" s="92"/>
      <c r="E78" s="92"/>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row>
    <row r="79" ht="12.75" customHeight="1">
      <c r="A79" s="92"/>
      <c r="B79" s="29"/>
      <c r="C79" s="29"/>
      <c r="D79" s="92"/>
      <c r="E79" s="92"/>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row>
    <row r="80" ht="12.75" customHeight="1">
      <c r="A80" s="92"/>
      <c r="B80" s="29"/>
      <c r="C80" s="29"/>
      <c r="D80" s="92"/>
      <c r="E80" s="92"/>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row>
    <row r="81" ht="12.75" customHeight="1">
      <c r="A81" s="92"/>
      <c r="B81" s="29"/>
      <c r="C81" s="29"/>
      <c r="D81" s="92"/>
      <c r="E81" s="92"/>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row>
    <row r="82" ht="12.75" customHeight="1">
      <c r="A82" s="92"/>
      <c r="B82" s="29"/>
      <c r="C82" s="29"/>
      <c r="D82" s="92"/>
      <c r="E82" s="92"/>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row>
    <row r="83" ht="12.75" customHeight="1">
      <c r="A83" s="92"/>
      <c r="B83" s="29"/>
      <c r="C83" s="29"/>
      <c r="D83" s="92"/>
      <c r="E83" s="92"/>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row>
    <row r="84" ht="12.75" customHeight="1">
      <c r="A84" s="92"/>
      <c r="B84" s="29"/>
      <c r="C84" s="29"/>
      <c r="D84" s="92"/>
      <c r="E84" s="92"/>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row>
    <row r="85" ht="12.75" customHeight="1">
      <c r="A85" s="92"/>
      <c r="B85" s="29"/>
      <c r="C85" s="29"/>
      <c r="D85" s="92"/>
      <c r="E85" s="92"/>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row>
    <row r="86" ht="12.75" customHeight="1">
      <c r="A86" s="92"/>
      <c r="B86" s="29"/>
      <c r="C86" s="29"/>
      <c r="D86" s="92"/>
      <c r="E86" s="92"/>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row>
    <row r="87" ht="12.75" customHeight="1">
      <c r="A87" s="92"/>
      <c r="B87" s="29"/>
      <c r="C87" s="29"/>
      <c r="D87" s="92"/>
      <c r="E87" s="92"/>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row>
    <row r="88" ht="12.75" customHeight="1">
      <c r="A88" s="92"/>
      <c r="B88" s="29"/>
      <c r="C88" s="29"/>
      <c r="D88" s="92"/>
      <c r="E88" s="92"/>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row>
    <row r="89" ht="12.75" customHeight="1">
      <c r="A89" s="92"/>
      <c r="B89" s="29"/>
      <c r="C89" s="29"/>
      <c r="D89" s="92"/>
      <c r="E89" s="92"/>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row>
    <row r="90" ht="12.75" customHeight="1">
      <c r="A90" s="92"/>
      <c r="B90" s="29"/>
      <c r="C90" s="29"/>
      <c r="D90" s="92"/>
      <c r="E90" s="92"/>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row>
    <row r="91" ht="12.75" customHeight="1">
      <c r="A91" s="92"/>
      <c r="B91" s="29"/>
      <c r="C91" s="29"/>
      <c r="D91" s="92"/>
      <c r="E91" s="92"/>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row>
    <row r="92" ht="12.75" customHeight="1">
      <c r="A92" s="92"/>
      <c r="B92" s="29"/>
      <c r="C92" s="29"/>
      <c r="D92" s="92"/>
      <c r="E92" s="92"/>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row>
    <row r="93" ht="12.75" customHeight="1">
      <c r="A93" s="92"/>
      <c r="B93" s="29"/>
      <c r="C93" s="29"/>
      <c r="D93" s="92"/>
      <c r="E93" s="92"/>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row>
    <row r="94" ht="12.75" customHeight="1">
      <c r="A94" s="92"/>
      <c r="B94" s="29"/>
      <c r="C94" s="29"/>
      <c r="D94" s="92"/>
      <c r="E94" s="92"/>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row>
    <row r="95" ht="12.75" customHeight="1">
      <c r="A95" s="92"/>
      <c r="B95" s="29"/>
      <c r="C95" s="29"/>
      <c r="D95" s="92"/>
      <c r="E95" s="92"/>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row>
    <row r="96" ht="12.75" customHeight="1">
      <c r="A96" s="92"/>
      <c r="B96" s="29"/>
      <c r="C96" s="29"/>
      <c r="D96" s="92"/>
      <c r="E96" s="92"/>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row>
    <row r="97" ht="12.75" customHeight="1">
      <c r="A97" s="92"/>
      <c r="B97" s="29"/>
      <c r="C97" s="29"/>
      <c r="D97" s="92"/>
      <c r="E97" s="92"/>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row>
    <row r="98" ht="12.75" customHeight="1">
      <c r="A98" s="92"/>
      <c r="B98" s="29"/>
      <c r="C98" s="29"/>
      <c r="D98" s="92"/>
      <c r="E98" s="92"/>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row>
    <row r="99" ht="12.75" customHeight="1">
      <c r="A99" s="92"/>
      <c r="B99" s="29"/>
      <c r="C99" s="29"/>
      <c r="D99" s="92"/>
      <c r="E99" s="92"/>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row>
    <row r="100" ht="12.75" customHeight="1">
      <c r="A100" s="92"/>
      <c r="B100" s="29"/>
      <c r="C100" s="29"/>
      <c r="D100" s="92"/>
      <c r="E100" s="92"/>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row>
    <row r="101" ht="12.75" customHeight="1">
      <c r="A101" s="92"/>
      <c r="B101" s="29"/>
      <c r="C101" s="29"/>
      <c r="D101" s="92"/>
      <c r="E101" s="92"/>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row>
    <row r="102" ht="12.75" customHeight="1">
      <c r="A102" s="92"/>
      <c r="B102" s="29"/>
      <c r="C102" s="29"/>
      <c r="D102" s="92"/>
      <c r="E102" s="92"/>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row>
    <row r="103" ht="12.75" customHeight="1">
      <c r="A103" s="92"/>
      <c r="B103" s="29"/>
      <c r="C103" s="29"/>
      <c r="D103" s="92"/>
      <c r="E103" s="92"/>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row>
    <row r="104" ht="12.75" customHeight="1">
      <c r="A104" s="92"/>
      <c r="B104" s="29"/>
      <c r="C104" s="29"/>
      <c r="D104" s="92"/>
      <c r="E104" s="92"/>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row>
    <row r="105" ht="12.75" customHeight="1">
      <c r="A105" s="92"/>
      <c r="B105" s="29"/>
      <c r="C105" s="29"/>
      <c r="D105" s="92"/>
      <c r="E105" s="92"/>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row>
    <row r="106" ht="12.75" customHeight="1">
      <c r="A106" s="92"/>
      <c r="B106" s="29"/>
      <c r="C106" s="29"/>
      <c r="D106" s="92"/>
      <c r="E106" s="92"/>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row>
    <row r="107" ht="12.75" customHeight="1">
      <c r="A107" s="92"/>
      <c r="B107" s="29"/>
      <c r="C107" s="29"/>
      <c r="D107" s="92"/>
      <c r="E107" s="92"/>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row>
    <row r="108" ht="12.75" customHeight="1">
      <c r="A108" s="92"/>
      <c r="B108" s="29"/>
      <c r="C108" s="29"/>
      <c r="D108" s="92"/>
      <c r="E108" s="92"/>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row>
    <row r="109" ht="12.75" customHeight="1">
      <c r="A109" s="92"/>
      <c r="B109" s="29"/>
      <c r="C109" s="29"/>
      <c r="D109" s="92"/>
      <c r="E109" s="92"/>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row>
    <row r="110" ht="12.75" customHeight="1">
      <c r="A110" s="92"/>
      <c r="B110" s="29"/>
      <c r="C110" s="29"/>
      <c r="D110" s="92"/>
      <c r="E110" s="92"/>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row>
    <row r="111" ht="12.75" customHeight="1">
      <c r="A111" s="92"/>
      <c r="B111" s="29"/>
      <c r="C111" s="29"/>
      <c r="D111" s="92"/>
      <c r="E111" s="92"/>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row>
    <row r="112" ht="12.75" customHeight="1">
      <c r="A112" s="92"/>
      <c r="B112" s="29"/>
      <c r="C112" s="29"/>
      <c r="D112" s="92"/>
      <c r="E112" s="92"/>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row>
    <row r="113" ht="12.75" customHeight="1">
      <c r="A113" s="92"/>
      <c r="B113" s="29"/>
      <c r="C113" s="29"/>
      <c r="D113" s="92"/>
      <c r="E113" s="92"/>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row>
    <row r="114" ht="12.75" customHeight="1">
      <c r="A114" s="92"/>
      <c r="B114" s="29"/>
      <c r="C114" s="29"/>
      <c r="D114" s="92"/>
      <c r="E114" s="92"/>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row>
    <row r="115" ht="12.75" customHeight="1">
      <c r="A115" s="92"/>
      <c r="B115" s="29"/>
      <c r="C115" s="29"/>
      <c r="D115" s="92"/>
      <c r="E115" s="92"/>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row>
    <row r="116" ht="12.75" customHeight="1">
      <c r="A116" s="92"/>
      <c r="B116" s="29"/>
      <c r="C116" s="29"/>
      <c r="D116" s="92"/>
      <c r="E116" s="92"/>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row>
    <row r="117" ht="12.75" customHeight="1">
      <c r="A117" s="92"/>
      <c r="B117" s="29"/>
      <c r="C117" s="29"/>
      <c r="D117" s="92"/>
      <c r="E117" s="92"/>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row>
    <row r="118" ht="12.75" customHeight="1">
      <c r="A118" s="92"/>
      <c r="B118" s="29"/>
      <c r="C118" s="29"/>
      <c r="D118" s="92"/>
      <c r="E118" s="92"/>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row>
    <row r="119" ht="12.75" customHeight="1">
      <c r="A119" s="92"/>
      <c r="B119" s="29"/>
      <c r="C119" s="29"/>
      <c r="D119" s="92"/>
      <c r="E119" s="92"/>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row>
    <row r="120" ht="12.75" customHeight="1">
      <c r="A120" s="92"/>
      <c r="B120" s="29"/>
      <c r="C120" s="29"/>
      <c r="D120" s="92"/>
      <c r="E120" s="92"/>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row>
    <row r="121" ht="12.75" customHeight="1">
      <c r="A121" s="92"/>
      <c r="B121" s="29"/>
      <c r="C121" s="29"/>
      <c r="D121" s="92"/>
      <c r="E121" s="92"/>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row>
    <row r="122" ht="12.75" customHeight="1">
      <c r="A122" s="92"/>
      <c r="B122" s="29"/>
      <c r="C122" s="29"/>
      <c r="D122" s="92"/>
      <c r="E122" s="92"/>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row>
    <row r="123" ht="12.75" customHeight="1">
      <c r="A123" s="92"/>
      <c r="B123" s="29"/>
      <c r="C123" s="29"/>
      <c r="D123" s="92"/>
      <c r="E123" s="92"/>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row>
    <row r="124" ht="12.75" customHeight="1">
      <c r="A124" s="92"/>
      <c r="B124" s="29"/>
      <c r="C124" s="29"/>
      <c r="D124" s="92"/>
      <c r="E124" s="92"/>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row>
    <row r="125" ht="12.75" customHeight="1">
      <c r="A125" s="92"/>
      <c r="B125" s="29"/>
      <c r="C125" s="29"/>
      <c r="D125" s="92"/>
      <c r="E125" s="92"/>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row>
    <row r="126" ht="12.75" customHeight="1">
      <c r="A126" s="92"/>
      <c r="B126" s="29"/>
      <c r="C126" s="29"/>
      <c r="D126" s="92"/>
      <c r="E126" s="92"/>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row>
    <row r="127" ht="12.75" customHeight="1">
      <c r="A127" s="92"/>
      <c r="B127" s="29"/>
      <c r="C127" s="29"/>
      <c r="D127" s="92"/>
      <c r="E127" s="92"/>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row>
    <row r="128" ht="12.75" customHeight="1">
      <c r="A128" s="92"/>
      <c r="B128" s="29"/>
      <c r="C128" s="29"/>
      <c r="D128" s="92"/>
      <c r="E128" s="92"/>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row>
    <row r="129" ht="12.75" customHeight="1">
      <c r="A129" s="92"/>
      <c r="B129" s="29"/>
      <c r="C129" s="29"/>
      <c r="D129" s="92"/>
      <c r="E129" s="92"/>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row>
    <row r="130" ht="12.75" customHeight="1">
      <c r="A130" s="92"/>
      <c r="B130" s="29"/>
      <c r="C130" s="29"/>
      <c r="D130" s="92"/>
      <c r="E130" s="92"/>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row>
    <row r="131" ht="12.75" customHeight="1">
      <c r="A131" s="92"/>
      <c r="B131" s="29"/>
      <c r="C131" s="29"/>
      <c r="D131" s="92"/>
      <c r="E131" s="92"/>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row>
    <row r="132" ht="12.75" customHeight="1">
      <c r="A132" s="92"/>
      <c r="B132" s="29"/>
      <c r="C132" s="29"/>
      <c r="D132" s="92"/>
      <c r="E132" s="92"/>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row>
    <row r="133" ht="12.75" customHeight="1">
      <c r="A133" s="92"/>
      <c r="B133" s="29"/>
      <c r="C133" s="29"/>
      <c r="D133" s="92"/>
      <c r="E133" s="92"/>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row>
    <row r="134" ht="12.75" customHeight="1">
      <c r="A134" s="92"/>
      <c r="B134" s="29"/>
      <c r="C134" s="29"/>
      <c r="D134" s="92"/>
      <c r="E134" s="92"/>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row>
    <row r="135" ht="12.75" customHeight="1">
      <c r="A135" s="92"/>
      <c r="B135" s="29"/>
      <c r="C135" s="29"/>
      <c r="D135" s="92"/>
      <c r="E135" s="92"/>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row>
    <row r="136" ht="12.75" customHeight="1">
      <c r="A136" s="92"/>
      <c r="B136" s="29"/>
      <c r="C136" s="29"/>
      <c r="D136" s="92"/>
      <c r="E136" s="92"/>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row>
    <row r="137" ht="12.75" customHeight="1">
      <c r="A137" s="92"/>
      <c r="B137" s="29"/>
      <c r="C137" s="29"/>
      <c r="D137" s="92"/>
      <c r="E137" s="92"/>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row>
    <row r="138" ht="12.75" customHeight="1">
      <c r="A138" s="92"/>
      <c r="B138" s="29"/>
      <c r="C138" s="29"/>
      <c r="D138" s="92"/>
      <c r="E138" s="92"/>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row>
    <row r="139" ht="12.75" customHeight="1">
      <c r="A139" s="92"/>
      <c r="B139" s="29"/>
      <c r="C139" s="29"/>
      <c r="D139" s="92"/>
      <c r="E139" s="92"/>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row>
    <row r="140" ht="12.75" customHeight="1">
      <c r="A140" s="92"/>
      <c r="B140" s="29"/>
      <c r="C140" s="29"/>
      <c r="D140" s="92"/>
      <c r="E140" s="92"/>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row>
    <row r="141" ht="12.75" customHeight="1">
      <c r="A141" s="92"/>
      <c r="B141" s="29"/>
      <c r="C141" s="29"/>
      <c r="D141" s="92"/>
      <c r="E141" s="92"/>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row>
    <row r="142" ht="12.75" customHeight="1">
      <c r="A142" s="92"/>
      <c r="B142" s="29"/>
      <c r="C142" s="29"/>
      <c r="D142" s="92"/>
      <c r="E142" s="92"/>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row>
    <row r="143" ht="12.75" customHeight="1">
      <c r="A143" s="92"/>
      <c r="B143" s="29"/>
      <c r="C143" s="29"/>
      <c r="D143" s="92"/>
      <c r="E143" s="92"/>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row>
    <row r="144" ht="12.75" customHeight="1">
      <c r="A144" s="92"/>
      <c r="B144" s="29"/>
      <c r="C144" s="29"/>
      <c r="D144" s="92"/>
      <c r="E144" s="92"/>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row>
    <row r="145" ht="12.75" customHeight="1">
      <c r="A145" s="92"/>
      <c r="B145" s="29"/>
      <c r="C145" s="29"/>
      <c r="D145" s="92"/>
      <c r="E145" s="92"/>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row>
    <row r="146" ht="12.75" customHeight="1">
      <c r="A146" s="92"/>
      <c r="B146" s="29"/>
      <c r="C146" s="29"/>
      <c r="D146" s="92"/>
      <c r="E146" s="92"/>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row>
    <row r="147" ht="12.75" customHeight="1">
      <c r="A147" s="92"/>
      <c r="B147" s="29"/>
      <c r="C147" s="29"/>
      <c r="D147" s="92"/>
      <c r="E147" s="92"/>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row>
    <row r="148" ht="12.75" customHeight="1">
      <c r="A148" s="92"/>
      <c r="B148" s="29"/>
      <c r="C148" s="29"/>
      <c r="D148" s="92"/>
      <c r="E148" s="92"/>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row>
    <row r="149" ht="12.75" customHeight="1">
      <c r="A149" s="92"/>
      <c r="B149" s="29"/>
      <c r="C149" s="29"/>
      <c r="D149" s="92"/>
      <c r="E149" s="92"/>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ht="12.75" customHeight="1">
      <c r="A150" s="92"/>
      <c r="B150" s="29"/>
      <c r="C150" s="29"/>
      <c r="D150" s="92"/>
      <c r="E150" s="92"/>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row>
    <row r="151" ht="12.75" customHeight="1">
      <c r="A151" s="92"/>
      <c r="B151" s="29"/>
      <c r="C151" s="29"/>
      <c r="D151" s="92"/>
      <c r="E151" s="92"/>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row>
    <row r="152" ht="12.75" customHeight="1">
      <c r="A152" s="92"/>
      <c r="B152" s="29"/>
      <c r="C152" s="29"/>
      <c r="D152" s="92"/>
      <c r="E152" s="92"/>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row>
    <row r="153" ht="12.75" customHeight="1">
      <c r="A153" s="92"/>
      <c r="B153" s="29"/>
      <c r="C153" s="29"/>
      <c r="D153" s="92"/>
      <c r="E153" s="92"/>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row>
    <row r="154" ht="12.75" customHeight="1">
      <c r="A154" s="92"/>
      <c r="B154" s="29"/>
      <c r="C154" s="29"/>
      <c r="D154" s="92"/>
      <c r="E154" s="92"/>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row>
    <row r="155" ht="12.75" customHeight="1">
      <c r="A155" s="92"/>
      <c r="B155" s="29"/>
      <c r="C155" s="29"/>
      <c r="D155" s="92"/>
      <c r="E155" s="92"/>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row>
    <row r="156" ht="12.75" customHeight="1">
      <c r="A156" s="92"/>
      <c r="B156" s="29"/>
      <c r="C156" s="29"/>
      <c r="D156" s="92"/>
      <c r="E156" s="92"/>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row>
    <row r="157" ht="12.75" customHeight="1">
      <c r="A157" s="92"/>
      <c r="B157" s="29"/>
      <c r="C157" s="29"/>
      <c r="D157" s="92"/>
      <c r="E157" s="92"/>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row>
    <row r="158" ht="12.75" customHeight="1">
      <c r="A158" s="92"/>
      <c r="B158" s="29"/>
      <c r="C158" s="29"/>
      <c r="D158" s="92"/>
      <c r="E158" s="92"/>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row>
    <row r="159" ht="12.75" customHeight="1">
      <c r="A159" s="92"/>
      <c r="B159" s="29"/>
      <c r="C159" s="29"/>
      <c r="D159" s="92"/>
      <c r="E159" s="92"/>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row>
    <row r="160" ht="12.75" customHeight="1">
      <c r="A160" s="92"/>
      <c r="B160" s="29"/>
      <c r="C160" s="29"/>
      <c r="D160" s="92"/>
      <c r="E160" s="92"/>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ht="12.75" customHeight="1">
      <c r="A161" s="92"/>
      <c r="B161" s="29"/>
      <c r="C161" s="29"/>
      <c r="D161" s="92"/>
      <c r="E161" s="92"/>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row>
    <row r="162" ht="12.75" customHeight="1">
      <c r="A162" s="92"/>
      <c r="B162" s="29"/>
      <c r="C162" s="29"/>
      <c r="D162" s="92"/>
      <c r="E162" s="92"/>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row>
    <row r="163" ht="12.75" customHeight="1">
      <c r="A163" s="92"/>
      <c r="B163" s="29"/>
      <c r="C163" s="29"/>
      <c r="D163" s="92"/>
      <c r="E163" s="92"/>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row>
    <row r="164" ht="12.75" customHeight="1">
      <c r="A164" s="92"/>
      <c r="B164" s="29"/>
      <c r="C164" s="29"/>
      <c r="D164" s="92"/>
      <c r="E164" s="92"/>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row>
    <row r="165" ht="12.75" customHeight="1">
      <c r="A165" s="92"/>
      <c r="B165" s="29"/>
      <c r="C165" s="29"/>
      <c r="D165" s="92"/>
      <c r="E165" s="92"/>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row>
    <row r="166" ht="12.75" customHeight="1">
      <c r="A166" s="92"/>
      <c r="B166" s="29"/>
      <c r="C166" s="29"/>
      <c r="D166" s="92"/>
      <c r="E166" s="92"/>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row>
    <row r="167" ht="12.75" customHeight="1">
      <c r="A167" s="92"/>
      <c r="B167" s="29"/>
      <c r="C167" s="29"/>
      <c r="D167" s="92"/>
      <c r="E167" s="92"/>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row>
    <row r="168" ht="12.75" customHeight="1">
      <c r="A168" s="92"/>
      <c r="B168" s="29"/>
      <c r="C168" s="29"/>
      <c r="D168" s="92"/>
      <c r="E168" s="92"/>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row>
    <row r="169" ht="12.75" customHeight="1">
      <c r="A169" s="92"/>
      <c r="B169" s="29"/>
      <c r="C169" s="29"/>
      <c r="D169" s="92"/>
      <c r="E169" s="92"/>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row>
    <row r="170" ht="12.75" customHeight="1">
      <c r="A170" s="92"/>
      <c r="B170" s="29"/>
      <c r="C170" s="29"/>
      <c r="D170" s="92"/>
      <c r="E170" s="92"/>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row>
    <row r="171" ht="12.75" customHeight="1">
      <c r="A171" s="92"/>
      <c r="B171" s="29"/>
      <c r="C171" s="29"/>
      <c r="D171" s="92"/>
      <c r="E171" s="92"/>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row>
    <row r="172" ht="12.75" customHeight="1">
      <c r="A172" s="92"/>
      <c r="B172" s="29"/>
      <c r="C172" s="29"/>
      <c r="D172" s="92"/>
      <c r="E172" s="92"/>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row>
    <row r="173" ht="12.75" customHeight="1">
      <c r="A173" s="92"/>
      <c r="B173" s="29"/>
      <c r="C173" s="29"/>
      <c r="D173" s="92"/>
      <c r="E173" s="92"/>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row>
    <row r="174" ht="12.75" customHeight="1">
      <c r="A174" s="92"/>
      <c r="B174" s="29"/>
      <c r="C174" s="29"/>
      <c r="D174" s="92"/>
      <c r="E174" s="92"/>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row>
    <row r="175" ht="12.75" customHeight="1">
      <c r="A175" s="92"/>
      <c r="B175" s="29"/>
      <c r="C175" s="29"/>
      <c r="D175" s="92"/>
      <c r="E175" s="92"/>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row>
    <row r="176" ht="12.75" customHeight="1">
      <c r="A176" s="92"/>
      <c r="B176" s="29"/>
      <c r="C176" s="29"/>
      <c r="D176" s="92"/>
      <c r="E176" s="92"/>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row>
    <row r="177" ht="12.75" customHeight="1">
      <c r="A177" s="92"/>
      <c r="B177" s="29"/>
      <c r="C177" s="29"/>
      <c r="D177" s="92"/>
      <c r="E177" s="92"/>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row>
    <row r="178" ht="12.75" customHeight="1">
      <c r="A178" s="92"/>
      <c r="B178" s="29"/>
      <c r="C178" s="29"/>
      <c r="D178" s="92"/>
      <c r="E178" s="92"/>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row>
    <row r="179" ht="12.75" customHeight="1">
      <c r="A179" s="92"/>
      <c r="B179" s="29"/>
      <c r="C179" s="29"/>
      <c r="D179" s="92"/>
      <c r="E179" s="92"/>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row>
    <row r="180" ht="12.75" customHeight="1">
      <c r="A180" s="92"/>
      <c r="B180" s="29"/>
      <c r="C180" s="29"/>
      <c r="D180" s="92"/>
      <c r="E180" s="92"/>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row>
    <row r="181" ht="12.75" customHeight="1">
      <c r="A181" s="92"/>
      <c r="B181" s="29"/>
      <c r="C181" s="29"/>
      <c r="D181" s="92"/>
      <c r="E181" s="92"/>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row>
    <row r="182" ht="12.75" customHeight="1">
      <c r="A182" s="92"/>
      <c r="B182" s="29"/>
      <c r="C182" s="29"/>
      <c r="D182" s="92"/>
      <c r="E182" s="92"/>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row>
    <row r="183" ht="12.75" customHeight="1">
      <c r="A183" s="92"/>
      <c r="B183" s="29"/>
      <c r="C183" s="29"/>
      <c r="D183" s="92"/>
      <c r="E183" s="92"/>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row>
    <row r="184" ht="12.75" customHeight="1">
      <c r="A184" s="92"/>
      <c r="B184" s="29"/>
      <c r="C184" s="29"/>
      <c r="D184" s="92"/>
      <c r="E184" s="92"/>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row>
    <row r="185" ht="12.75" customHeight="1">
      <c r="A185" s="92"/>
      <c r="B185" s="29"/>
      <c r="C185" s="29"/>
      <c r="D185" s="92"/>
      <c r="E185" s="92"/>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row>
    <row r="186" ht="12.75" customHeight="1">
      <c r="A186" s="92"/>
      <c r="B186" s="29"/>
      <c r="C186" s="29"/>
      <c r="D186" s="92"/>
      <c r="E186" s="92"/>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row>
    <row r="187" ht="12.75" customHeight="1">
      <c r="A187" s="92"/>
      <c r="B187" s="29"/>
      <c r="C187" s="29"/>
      <c r="D187" s="92"/>
      <c r="E187" s="92"/>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row>
    <row r="188" ht="12.75" customHeight="1">
      <c r="A188" s="92"/>
      <c r="B188" s="29"/>
      <c r="C188" s="29"/>
      <c r="D188" s="92"/>
      <c r="E188" s="92"/>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row>
    <row r="189" ht="12.75" customHeight="1">
      <c r="A189" s="92"/>
      <c r="B189" s="29"/>
      <c r="C189" s="29"/>
      <c r="D189" s="92"/>
      <c r="E189" s="92"/>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row>
    <row r="190" ht="12.75" customHeight="1">
      <c r="A190" s="92"/>
      <c r="B190" s="29"/>
      <c r="C190" s="29"/>
      <c r="D190" s="92"/>
      <c r="E190" s="92"/>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row>
    <row r="191" ht="12.75" customHeight="1">
      <c r="A191" s="92"/>
      <c r="B191" s="29"/>
      <c r="C191" s="29"/>
      <c r="D191" s="92"/>
      <c r="E191" s="92"/>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row>
    <row r="192" ht="12.75" customHeight="1">
      <c r="A192" s="92"/>
      <c r="B192" s="29"/>
      <c r="C192" s="29"/>
      <c r="D192" s="92"/>
      <c r="E192" s="92"/>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row>
    <row r="193" ht="12.75" customHeight="1">
      <c r="A193" s="92"/>
      <c r="B193" s="29"/>
      <c r="C193" s="29"/>
      <c r="D193" s="92"/>
      <c r="E193" s="92"/>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row>
    <row r="194" ht="12.75" customHeight="1">
      <c r="A194" s="92"/>
      <c r="B194" s="29"/>
      <c r="C194" s="29"/>
      <c r="D194" s="92"/>
      <c r="E194" s="92"/>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row>
    <row r="195" ht="12.75" customHeight="1">
      <c r="A195" s="92"/>
      <c r="B195" s="29"/>
      <c r="C195" s="29"/>
      <c r="D195" s="92"/>
      <c r="E195" s="92"/>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row>
    <row r="196" ht="12.75" customHeight="1">
      <c r="A196" s="92"/>
      <c r="B196" s="29"/>
      <c r="C196" s="29"/>
      <c r="D196" s="92"/>
      <c r="E196" s="92"/>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row>
    <row r="197" ht="12.75" customHeight="1">
      <c r="A197" s="92"/>
      <c r="B197" s="29"/>
      <c r="C197" s="29"/>
      <c r="D197" s="92"/>
      <c r="E197" s="92"/>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row>
    <row r="198" ht="12.75" customHeight="1">
      <c r="A198" s="92"/>
      <c r="B198" s="29"/>
      <c r="C198" s="29"/>
      <c r="D198" s="92"/>
      <c r="E198" s="92"/>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row>
    <row r="199" ht="12.75" customHeight="1">
      <c r="A199" s="92"/>
      <c r="B199" s="29"/>
      <c r="C199" s="29"/>
      <c r="D199" s="92"/>
      <c r="E199" s="92"/>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row>
    <row r="200" ht="12.75" customHeight="1">
      <c r="A200" s="92"/>
      <c r="B200" s="29"/>
      <c r="C200" s="29"/>
      <c r="D200" s="92"/>
      <c r="E200" s="92"/>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row>
    <row r="201" ht="12.75" customHeight="1">
      <c r="A201" s="92"/>
      <c r="B201" s="29"/>
      <c r="C201" s="29"/>
      <c r="D201" s="92"/>
      <c r="E201" s="92"/>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row>
    <row r="202" ht="12.75" customHeight="1">
      <c r="A202" s="92"/>
      <c r="B202" s="29"/>
      <c r="C202" s="29"/>
      <c r="D202" s="92"/>
      <c r="E202" s="92"/>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row>
    <row r="203" ht="12.75" customHeight="1">
      <c r="A203" s="92"/>
      <c r="B203" s="29"/>
      <c r="C203" s="29"/>
      <c r="D203" s="92"/>
      <c r="E203" s="92"/>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row>
    <row r="204" ht="12.75" customHeight="1">
      <c r="A204" s="92"/>
      <c r="B204" s="29"/>
      <c r="C204" s="29"/>
      <c r="D204" s="92"/>
      <c r="E204" s="92"/>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row>
    <row r="205" ht="12.75" customHeight="1">
      <c r="A205" s="92"/>
      <c r="B205" s="29"/>
      <c r="C205" s="29"/>
      <c r="D205" s="92"/>
      <c r="E205" s="92"/>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row>
    <row r="206" ht="12.75" customHeight="1">
      <c r="A206" s="92"/>
      <c r="B206" s="29"/>
      <c r="C206" s="29"/>
      <c r="D206" s="92"/>
      <c r="E206" s="92"/>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row>
    <row r="207" ht="12.75" customHeight="1">
      <c r="A207" s="92"/>
      <c r="B207" s="29"/>
      <c r="C207" s="29"/>
      <c r="D207" s="92"/>
      <c r="E207" s="92"/>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row>
    <row r="208" ht="12.75" customHeight="1">
      <c r="A208" s="92"/>
      <c r="B208" s="29"/>
      <c r="C208" s="29"/>
      <c r="D208" s="92"/>
      <c r="E208" s="92"/>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row>
    <row r="209" ht="12.75" customHeight="1">
      <c r="A209" s="92"/>
      <c r="B209" s="29"/>
      <c r="C209" s="29"/>
      <c r="D209" s="92"/>
      <c r="E209" s="92"/>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row>
    <row r="210" ht="12.75" customHeight="1">
      <c r="A210" s="92"/>
      <c r="B210" s="29"/>
      <c r="C210" s="29"/>
      <c r="D210" s="92"/>
      <c r="E210" s="92"/>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row>
    <row r="211" ht="12.75" customHeight="1">
      <c r="A211" s="92"/>
      <c r="B211" s="29"/>
      <c r="C211" s="29"/>
      <c r="D211" s="92"/>
      <c r="E211" s="92"/>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row>
    <row r="212" ht="12.75" customHeight="1">
      <c r="A212" s="92"/>
      <c r="B212" s="29"/>
      <c r="C212" s="29"/>
      <c r="D212" s="92"/>
      <c r="E212" s="92"/>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row>
    <row r="213" ht="12.75" customHeight="1">
      <c r="A213" s="92"/>
      <c r="B213" s="29"/>
      <c r="C213" s="29"/>
      <c r="D213" s="92"/>
      <c r="E213" s="92"/>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row>
    <row r="214" ht="12.75" customHeight="1">
      <c r="A214" s="92"/>
      <c r="B214" s="29"/>
      <c r="C214" s="29"/>
      <c r="D214" s="92"/>
      <c r="E214" s="92"/>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row>
    <row r="215" ht="12.75" customHeight="1">
      <c r="A215" s="92"/>
      <c r="B215" s="29"/>
      <c r="C215" s="29"/>
      <c r="D215" s="92"/>
      <c r="E215" s="92"/>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row>
    <row r="216" ht="12.75" customHeight="1">
      <c r="A216" s="92"/>
      <c r="B216" s="29"/>
      <c r="C216" s="29"/>
      <c r="D216" s="92"/>
      <c r="E216" s="92"/>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row>
    <row r="217" ht="12.75" customHeight="1">
      <c r="A217" s="92"/>
      <c r="B217" s="29"/>
      <c r="C217" s="29"/>
      <c r="D217" s="92"/>
      <c r="E217" s="92"/>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row>
    <row r="218" ht="12.75" customHeight="1">
      <c r="A218" s="92"/>
      <c r="B218" s="29"/>
      <c r="C218" s="29"/>
      <c r="D218" s="92"/>
      <c r="E218" s="92"/>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row>
    <row r="219" ht="12.75" customHeight="1">
      <c r="A219" s="92"/>
      <c r="B219" s="29"/>
      <c r="C219" s="29"/>
      <c r="D219" s="92"/>
      <c r="E219" s="92"/>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row>
    <row r="220" ht="12.75" customHeight="1">
      <c r="A220" s="92"/>
      <c r="B220" s="29"/>
      <c r="C220" s="29"/>
      <c r="D220" s="92"/>
      <c r="E220" s="92"/>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row>
    <row r="221" ht="12.75" customHeight="1">
      <c r="A221" s="92"/>
      <c r="B221" s="29"/>
      <c r="C221" s="29"/>
      <c r="D221" s="92"/>
      <c r="E221" s="92"/>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row>
    <row r="222" ht="12.75" customHeight="1">
      <c r="A222" s="92"/>
      <c r="B222" s="29"/>
      <c r="C222" s="29"/>
      <c r="D222" s="92"/>
      <c r="E222" s="92"/>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row>
    <row r="223" ht="12.75" customHeight="1">
      <c r="A223" s="92"/>
      <c r="B223" s="29"/>
      <c r="C223" s="29"/>
      <c r="D223" s="92"/>
      <c r="E223" s="92"/>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row>
    <row r="224" ht="12.75" customHeight="1">
      <c r="A224" s="92"/>
      <c r="B224" s="29"/>
      <c r="C224" s="29"/>
      <c r="D224" s="92"/>
      <c r="E224" s="92"/>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row>
    <row r="225" ht="12.75" customHeight="1">
      <c r="A225" s="92"/>
      <c r="B225" s="29"/>
      <c r="C225" s="29"/>
      <c r="D225" s="92"/>
      <c r="E225" s="92"/>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row>
    <row r="226" ht="12.75" customHeight="1">
      <c r="A226" s="92"/>
      <c r="B226" s="29"/>
      <c r="C226" s="29"/>
      <c r="D226" s="92"/>
      <c r="E226" s="92"/>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ht="12.75" customHeight="1">
      <c r="A227" s="92"/>
      <c r="B227" s="29"/>
      <c r="C227" s="29"/>
      <c r="D227" s="92"/>
      <c r="E227" s="92"/>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row r="228" ht="12.75" customHeight="1">
      <c r="A228" s="92"/>
      <c r="B228" s="29"/>
      <c r="C228" s="29"/>
      <c r="D228" s="92"/>
      <c r="E228" s="92"/>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row>
    <row r="229" ht="12.75" customHeight="1">
      <c r="A229" s="92"/>
      <c r="B229" s="29"/>
      <c r="C229" s="29"/>
      <c r="D229" s="92"/>
      <c r="E229" s="92"/>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row>
    <row r="230" ht="12.75" customHeight="1">
      <c r="A230" s="92"/>
      <c r="B230" s="29"/>
      <c r="C230" s="29"/>
      <c r="D230" s="92"/>
      <c r="E230" s="92"/>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row>
    <row r="231" ht="12.75" customHeight="1">
      <c r="A231" s="92"/>
      <c r="B231" s="29"/>
      <c r="C231" s="29"/>
      <c r="D231" s="92"/>
      <c r="E231" s="92"/>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ht="12.75" customHeight="1">
      <c r="A232" s="92"/>
      <c r="B232" s="29"/>
      <c r="C232" s="29"/>
      <c r="D232" s="92"/>
      <c r="E232" s="92"/>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row>
    <row r="233" ht="12.75" customHeight="1">
      <c r="A233" s="92"/>
      <c r="B233" s="29"/>
      <c r="C233" s="29"/>
      <c r="D233" s="92"/>
      <c r="E233" s="92"/>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row r="234" ht="12.75" customHeight="1">
      <c r="A234" s="92"/>
      <c r="B234" s="29"/>
      <c r="C234" s="29"/>
      <c r="D234" s="92"/>
      <c r="E234" s="92"/>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row>
    <row r="235" ht="12.75" customHeight="1">
      <c r="A235" s="92"/>
      <c r="B235" s="29"/>
      <c r="C235" s="29"/>
      <c r="D235" s="92"/>
      <c r="E235" s="92"/>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row>
    <row r="236" ht="12.75" customHeight="1">
      <c r="A236" s="92"/>
      <c r="B236" s="29"/>
      <c r="C236" s="29"/>
      <c r="D236" s="92"/>
      <c r="E236" s="92"/>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row>
    <row r="237" ht="12.75" customHeight="1">
      <c r="A237" s="92"/>
      <c r="B237" s="29"/>
      <c r="C237" s="29"/>
      <c r="D237" s="92"/>
      <c r="E237" s="92"/>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row>
    <row r="238" ht="12.75" customHeight="1">
      <c r="A238" s="92"/>
      <c r="B238" s="29"/>
      <c r="C238" s="29"/>
      <c r="D238" s="92"/>
      <c r="E238" s="92"/>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row>
    <row r="239" ht="12.75" customHeight="1">
      <c r="A239" s="92"/>
      <c r="B239" s="29"/>
      <c r="C239" s="29"/>
      <c r="D239" s="92"/>
      <c r="E239" s="92"/>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row>
    <row r="240" ht="12.75" customHeight="1">
      <c r="A240" s="92"/>
      <c r="B240" s="29"/>
      <c r="C240" s="29"/>
      <c r="D240" s="92"/>
      <c r="E240" s="92"/>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row>
    <row r="241" ht="12.75" customHeight="1">
      <c r="A241" s="92"/>
      <c r="B241" s="29"/>
      <c r="C241" s="29"/>
      <c r="D241" s="92"/>
      <c r="E241" s="92"/>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row>
    <row r="242" ht="12.75" customHeight="1">
      <c r="A242" s="92"/>
      <c r="B242" s="29"/>
      <c r="C242" s="29"/>
      <c r="D242" s="92"/>
      <c r="E242" s="92"/>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row>
    <row r="243" ht="12.75" customHeight="1">
      <c r="A243" s="92"/>
      <c r="B243" s="29"/>
      <c r="C243" s="29"/>
      <c r="D243" s="92"/>
      <c r="E243" s="92"/>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row>
    <row r="244" ht="12.75" customHeight="1">
      <c r="A244" s="92"/>
      <c r="B244" s="29"/>
      <c r="C244" s="29"/>
      <c r="D244" s="92"/>
      <c r="E244" s="92"/>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row>
    <row r="245" ht="12.75" customHeight="1">
      <c r="A245" s="92"/>
      <c r="B245" s="29"/>
      <c r="C245" s="29"/>
      <c r="D245" s="92"/>
      <c r="E245" s="92"/>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row>
    <row r="246" ht="12.75" customHeight="1">
      <c r="A246" s="92"/>
      <c r="B246" s="29"/>
      <c r="C246" s="29"/>
      <c r="D246" s="92"/>
      <c r="E246" s="92"/>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row>
    <row r="247" ht="12.75" customHeight="1">
      <c r="A247" s="92"/>
      <c r="B247" s="29"/>
      <c r="C247" s="29"/>
      <c r="D247" s="92"/>
      <c r="E247" s="92"/>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row>
    <row r="248" ht="12.75" customHeight="1">
      <c r="A248" s="92"/>
      <c r="B248" s="29"/>
      <c r="C248" s="29"/>
      <c r="D248" s="92"/>
      <c r="E248" s="92"/>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row>
    <row r="249" ht="12.75" customHeight="1">
      <c r="A249" s="92"/>
      <c r="B249" s="29"/>
      <c r="C249" s="29"/>
      <c r="D249" s="92"/>
      <c r="E249" s="92"/>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row>
    <row r="250" ht="12.75" customHeight="1">
      <c r="A250" s="92"/>
      <c r="B250" s="29"/>
      <c r="C250" s="29"/>
      <c r="D250" s="92"/>
      <c r="E250" s="92"/>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row>
    <row r="251" ht="12.75" customHeight="1">
      <c r="A251" s="92"/>
      <c r="B251" s="29"/>
      <c r="C251" s="29"/>
      <c r="D251" s="92"/>
      <c r="E251" s="92"/>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row>
    <row r="252" ht="12.75" customHeight="1">
      <c r="A252" s="92"/>
      <c r="B252" s="29"/>
      <c r="C252" s="29"/>
      <c r="D252" s="92"/>
      <c r="E252" s="92"/>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row>
    <row r="253" ht="12.75" customHeight="1">
      <c r="A253" s="92"/>
      <c r="B253" s="29"/>
      <c r="C253" s="29"/>
      <c r="D253" s="92"/>
      <c r="E253" s="92"/>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row>
    <row r="254" ht="12.75" customHeight="1">
      <c r="A254" s="92"/>
      <c r="B254" s="29"/>
      <c r="C254" s="29"/>
      <c r="D254" s="92"/>
      <c r="E254" s="92"/>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row>
    <row r="255" ht="12.75" customHeight="1">
      <c r="A255" s="92"/>
      <c r="B255" s="29"/>
      <c r="C255" s="29"/>
      <c r="D255" s="92"/>
      <c r="E255" s="92"/>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row>
    <row r="256" ht="12.75" customHeight="1">
      <c r="A256" s="92"/>
      <c r="B256" s="29"/>
      <c r="C256" s="29"/>
      <c r="D256" s="92"/>
      <c r="E256" s="92"/>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row>
    <row r="257" ht="12.75" customHeight="1">
      <c r="A257" s="92"/>
      <c r="B257" s="29"/>
      <c r="C257" s="29"/>
      <c r="D257" s="92"/>
      <c r="E257" s="92"/>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row>
    <row r="258" ht="12.75" customHeight="1">
      <c r="A258" s="92"/>
      <c r="B258" s="29"/>
      <c r="C258" s="29"/>
      <c r="D258" s="92"/>
      <c r="E258" s="92"/>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row>
    <row r="259" ht="12.75" customHeight="1">
      <c r="A259" s="92"/>
      <c r="B259" s="29"/>
      <c r="C259" s="29"/>
      <c r="D259" s="92"/>
      <c r="E259" s="92"/>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row>
    <row r="260" ht="12.75" customHeight="1">
      <c r="A260" s="92"/>
      <c r="B260" s="29"/>
      <c r="C260" s="29"/>
      <c r="D260" s="92"/>
      <c r="E260" s="92"/>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row>
    <row r="261" ht="12.75" customHeight="1">
      <c r="A261" s="92"/>
      <c r="B261" s="29"/>
      <c r="C261" s="29"/>
      <c r="D261" s="92"/>
      <c r="E261" s="92"/>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row>
    <row r="262" ht="12.75" customHeight="1">
      <c r="A262" s="92"/>
      <c r="B262" s="29"/>
      <c r="C262" s="29"/>
      <c r="D262" s="92"/>
      <c r="E262" s="92"/>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row>
    <row r="263" ht="12.75" customHeight="1">
      <c r="A263" s="92"/>
      <c r="B263" s="29"/>
      <c r="C263" s="29"/>
      <c r="D263" s="92"/>
      <c r="E263" s="92"/>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row>
    <row r="264" ht="12.75" customHeight="1">
      <c r="A264" s="92"/>
      <c r="B264" s="29"/>
      <c r="C264" s="29"/>
      <c r="D264" s="92"/>
      <c r="E264" s="92"/>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row>
    <row r="265" ht="12.75" customHeight="1">
      <c r="A265" s="92"/>
      <c r="B265" s="29"/>
      <c r="C265" s="29"/>
      <c r="D265" s="92"/>
      <c r="E265" s="92"/>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row>
    <row r="266" ht="12.75" customHeight="1">
      <c r="A266" s="92"/>
      <c r="B266" s="29"/>
      <c r="C266" s="29"/>
      <c r="D266" s="92"/>
      <c r="E266" s="92"/>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row>
    <row r="267" ht="12.75" customHeight="1">
      <c r="A267" s="92"/>
      <c r="B267" s="29"/>
      <c r="C267" s="29"/>
      <c r="D267" s="92"/>
      <c r="E267" s="92"/>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row>
    <row r="268" ht="12.75" customHeight="1">
      <c r="A268" s="92"/>
      <c r="B268" s="29"/>
      <c r="C268" s="29"/>
      <c r="D268" s="92"/>
      <c r="E268" s="92"/>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row>
    <row r="269" ht="12.75" customHeight="1">
      <c r="A269" s="92"/>
      <c r="B269" s="29"/>
      <c r="C269" s="29"/>
      <c r="D269" s="92"/>
      <c r="E269" s="92"/>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row>
    <row r="270" ht="12.75" customHeight="1">
      <c r="A270" s="92"/>
      <c r="B270" s="29"/>
      <c r="C270" s="29"/>
      <c r="D270" s="92"/>
      <c r="E270" s="92"/>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row>
    <row r="271" ht="12.75" customHeight="1">
      <c r="A271" s="92"/>
      <c r="B271" s="29"/>
      <c r="C271" s="29"/>
      <c r="D271" s="92"/>
      <c r="E271" s="92"/>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row>
    <row r="272" ht="12.75" customHeight="1">
      <c r="A272" s="92"/>
      <c r="B272" s="29"/>
      <c r="C272" s="29"/>
      <c r="D272" s="92"/>
      <c r="E272" s="92"/>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row>
    <row r="273" ht="12.75" customHeight="1">
      <c r="A273" s="92"/>
      <c r="B273" s="29"/>
      <c r="C273" s="29"/>
      <c r="D273" s="92"/>
      <c r="E273" s="92"/>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row>
    <row r="274" ht="12.75" customHeight="1">
      <c r="A274" s="92"/>
      <c r="B274" s="29"/>
      <c r="C274" s="29"/>
      <c r="D274" s="92"/>
      <c r="E274" s="92"/>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row>
    <row r="275" ht="12.75" customHeight="1">
      <c r="A275" s="92"/>
      <c r="B275" s="29"/>
      <c r="C275" s="29"/>
      <c r="D275" s="92"/>
      <c r="E275" s="92"/>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row>
    <row r="276" ht="12.75" customHeight="1">
      <c r="A276" s="92"/>
      <c r="B276" s="29"/>
      <c r="C276" s="29"/>
      <c r="D276" s="92"/>
      <c r="E276" s="92"/>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row>
    <row r="277" ht="12.75" customHeight="1">
      <c r="A277" s="92"/>
      <c r="B277" s="29"/>
      <c r="C277" s="29"/>
      <c r="D277" s="92"/>
      <c r="E277" s="92"/>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row>
    <row r="278" ht="12.75" customHeight="1">
      <c r="A278" s="92"/>
      <c r="B278" s="29"/>
      <c r="C278" s="29"/>
      <c r="D278" s="92"/>
      <c r="E278" s="92"/>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row>
    <row r="279" ht="12.75" customHeight="1">
      <c r="A279" s="92"/>
      <c r="B279" s="29"/>
      <c r="C279" s="29"/>
      <c r="D279" s="92"/>
      <c r="E279" s="92"/>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row>
    <row r="280" ht="12.75" customHeight="1">
      <c r="A280" s="92"/>
      <c r="B280" s="29"/>
      <c r="C280" s="29"/>
      <c r="D280" s="92"/>
      <c r="E280" s="92"/>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row>
    <row r="281" ht="12.75" customHeight="1">
      <c r="A281" s="92"/>
      <c r="B281" s="29"/>
      <c r="C281" s="29"/>
      <c r="D281" s="92"/>
      <c r="E281" s="92"/>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row>
    <row r="282" ht="12.75" customHeight="1">
      <c r="A282" s="92"/>
      <c r="B282" s="29"/>
      <c r="C282" s="29"/>
      <c r="D282" s="92"/>
      <c r="E282" s="92"/>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row>
    <row r="283" ht="12.75" customHeight="1">
      <c r="A283" s="92"/>
      <c r="B283" s="29"/>
      <c r="C283" s="29"/>
      <c r="D283" s="92"/>
      <c r="E283" s="92"/>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row>
    <row r="284" ht="12.75" customHeight="1">
      <c r="A284" s="92"/>
      <c r="B284" s="29"/>
      <c r="C284" s="29"/>
      <c r="D284" s="92"/>
      <c r="E284" s="92"/>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row>
    <row r="285" ht="12.75" customHeight="1">
      <c r="A285" s="92"/>
      <c r="B285" s="29"/>
      <c r="C285" s="29"/>
      <c r="D285" s="92"/>
      <c r="E285" s="92"/>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row>
    <row r="286" ht="12.75" customHeight="1">
      <c r="A286" s="92"/>
      <c r="B286" s="29"/>
      <c r="C286" s="29"/>
      <c r="D286" s="92"/>
      <c r="E286" s="92"/>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row>
    <row r="287" ht="12.75" customHeight="1">
      <c r="A287" s="92"/>
      <c r="B287" s="29"/>
      <c r="C287" s="29"/>
      <c r="D287" s="92"/>
      <c r="E287" s="92"/>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row>
    <row r="288" ht="12.75" customHeight="1">
      <c r="A288" s="92"/>
      <c r="B288" s="29"/>
      <c r="C288" s="29"/>
      <c r="D288" s="92"/>
      <c r="E288" s="92"/>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row>
    <row r="289" ht="12.75" customHeight="1">
      <c r="A289" s="92"/>
      <c r="B289" s="29"/>
      <c r="C289" s="29"/>
      <c r="D289" s="92"/>
      <c r="E289" s="92"/>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row>
    <row r="290" ht="12.75" customHeight="1">
      <c r="A290" s="92"/>
      <c r="B290" s="29"/>
      <c r="C290" s="29"/>
      <c r="D290" s="92"/>
      <c r="E290" s="92"/>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row>
    <row r="291" ht="12.75" customHeight="1">
      <c r="A291" s="92"/>
      <c r="B291" s="29"/>
      <c r="C291" s="29"/>
      <c r="D291" s="92"/>
      <c r="E291" s="92"/>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row>
    <row r="292" ht="12.75" customHeight="1">
      <c r="A292" s="92"/>
      <c r="B292" s="29"/>
      <c r="C292" s="29"/>
      <c r="D292" s="92"/>
      <c r="E292" s="92"/>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row>
    <row r="293" ht="12.75" customHeight="1">
      <c r="A293" s="92"/>
      <c r="B293" s="29"/>
      <c r="C293" s="29"/>
      <c r="D293" s="92"/>
      <c r="E293" s="92"/>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row>
    <row r="294" ht="12.75" customHeight="1">
      <c r="A294" s="92"/>
      <c r="B294" s="29"/>
      <c r="C294" s="29"/>
      <c r="D294" s="92"/>
      <c r="E294" s="92"/>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row>
    <row r="295" ht="12.75" customHeight="1">
      <c r="A295" s="92"/>
      <c r="B295" s="29"/>
      <c r="C295" s="29"/>
      <c r="D295" s="92"/>
      <c r="E295" s="92"/>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row>
    <row r="296" ht="12.75" customHeight="1">
      <c r="A296" s="92"/>
      <c r="B296" s="29"/>
      <c r="C296" s="29"/>
      <c r="D296" s="92"/>
      <c r="E296" s="92"/>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row>
    <row r="297" ht="12.75" customHeight="1">
      <c r="A297" s="92"/>
      <c r="B297" s="29"/>
      <c r="C297" s="29"/>
      <c r="D297" s="92"/>
      <c r="E297" s="92"/>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row>
    <row r="298" ht="12.75" customHeight="1">
      <c r="A298" s="92"/>
      <c r="B298" s="29"/>
      <c r="C298" s="29"/>
      <c r="D298" s="92"/>
      <c r="E298" s="92"/>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row>
    <row r="299" ht="12.75" customHeight="1">
      <c r="A299" s="92"/>
      <c r="B299" s="29"/>
      <c r="C299" s="29"/>
      <c r="D299" s="92"/>
      <c r="E299" s="92"/>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row>
    <row r="300" ht="12.75" customHeight="1">
      <c r="A300" s="92"/>
      <c r="B300" s="29"/>
      <c r="C300" s="29"/>
      <c r="D300" s="92"/>
      <c r="E300" s="92"/>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row>
    <row r="301" ht="12.75" customHeight="1">
      <c r="A301" s="92"/>
      <c r="B301" s="29"/>
      <c r="C301" s="29"/>
      <c r="D301" s="92"/>
      <c r="E301" s="92"/>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row>
    <row r="302" ht="12.75" customHeight="1">
      <c r="A302" s="92"/>
      <c r="B302" s="29"/>
      <c r="C302" s="29"/>
      <c r="D302" s="92"/>
      <c r="E302" s="92"/>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row>
    <row r="303" ht="12.75" customHeight="1">
      <c r="A303" s="92"/>
      <c r="B303" s="29"/>
      <c r="C303" s="29"/>
      <c r="D303" s="92"/>
      <c r="E303" s="92"/>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row>
    <row r="304" ht="12.75" customHeight="1">
      <c r="A304" s="92"/>
      <c r="B304" s="29"/>
      <c r="C304" s="29"/>
      <c r="D304" s="92"/>
      <c r="E304" s="92"/>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row>
    <row r="305" ht="12.75" customHeight="1">
      <c r="A305" s="92"/>
      <c r="B305" s="29"/>
      <c r="C305" s="29"/>
      <c r="D305" s="92"/>
      <c r="E305" s="92"/>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row>
    <row r="306" ht="12.75" customHeight="1">
      <c r="A306" s="92"/>
      <c r="B306" s="29"/>
      <c r="C306" s="29"/>
      <c r="D306" s="92"/>
      <c r="E306" s="92"/>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row>
    <row r="307" ht="12.75" customHeight="1">
      <c r="A307" s="92"/>
      <c r="B307" s="29"/>
      <c r="C307" s="29"/>
      <c r="D307" s="92"/>
      <c r="E307" s="92"/>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row>
    <row r="308" ht="12.75" customHeight="1">
      <c r="A308" s="92"/>
      <c r="B308" s="29"/>
      <c r="C308" s="29"/>
      <c r="D308" s="92"/>
      <c r="E308" s="92"/>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row>
    <row r="309" ht="12.75" customHeight="1">
      <c r="A309" s="92"/>
      <c r="B309" s="29"/>
      <c r="C309" s="29"/>
      <c r="D309" s="92"/>
      <c r="E309" s="92"/>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row>
    <row r="310" ht="12.75" customHeight="1">
      <c r="A310" s="92"/>
      <c r="B310" s="29"/>
      <c r="C310" s="29"/>
      <c r="D310" s="92"/>
      <c r="E310" s="92"/>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row>
    <row r="311" ht="12.75" customHeight="1">
      <c r="A311" s="92"/>
      <c r="B311" s="29"/>
      <c r="C311" s="29"/>
      <c r="D311" s="92"/>
      <c r="E311" s="92"/>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row>
    <row r="312" ht="12.75" customHeight="1">
      <c r="A312" s="92"/>
      <c r="B312" s="29"/>
      <c r="C312" s="29"/>
      <c r="D312" s="92"/>
      <c r="E312" s="92"/>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row>
    <row r="313" ht="12.75" customHeight="1">
      <c r="A313" s="92"/>
      <c r="B313" s="29"/>
      <c r="C313" s="29"/>
      <c r="D313" s="92"/>
      <c r="E313" s="92"/>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row>
    <row r="314" ht="12.75" customHeight="1">
      <c r="A314" s="92"/>
      <c r="B314" s="29"/>
      <c r="C314" s="29"/>
      <c r="D314" s="92"/>
      <c r="E314" s="92"/>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row>
    <row r="315" ht="12.75" customHeight="1">
      <c r="A315" s="92"/>
      <c r="B315" s="29"/>
      <c r="C315" s="29"/>
      <c r="D315" s="92"/>
      <c r="E315" s="92"/>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row>
    <row r="316" ht="12.75" customHeight="1">
      <c r="A316" s="92"/>
      <c r="B316" s="29"/>
      <c r="C316" s="29"/>
      <c r="D316" s="92"/>
      <c r="E316" s="92"/>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row>
    <row r="317" ht="12.75" customHeight="1">
      <c r="A317" s="92"/>
      <c r="B317" s="29"/>
      <c r="C317" s="29"/>
      <c r="D317" s="92"/>
      <c r="E317" s="92"/>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row>
    <row r="318" ht="12.75" customHeight="1">
      <c r="A318" s="92"/>
      <c r="B318" s="29"/>
      <c r="C318" s="29"/>
      <c r="D318" s="92"/>
      <c r="E318" s="92"/>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row>
    <row r="319" ht="12.75" customHeight="1">
      <c r="A319" s="92"/>
      <c r="B319" s="29"/>
      <c r="C319" s="29"/>
      <c r="D319" s="92"/>
      <c r="E319" s="92"/>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row>
    <row r="320" ht="12.75" customHeight="1">
      <c r="A320" s="92"/>
      <c r="B320" s="29"/>
      <c r="C320" s="29"/>
      <c r="D320" s="92"/>
      <c r="E320" s="92"/>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row>
    <row r="321" ht="12.75" customHeight="1">
      <c r="A321" s="92"/>
      <c r="B321" s="29"/>
      <c r="C321" s="29"/>
      <c r="D321" s="92"/>
      <c r="E321" s="92"/>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row>
    <row r="322" ht="12.75" customHeight="1">
      <c r="A322" s="92"/>
      <c r="B322" s="29"/>
      <c r="C322" s="29"/>
      <c r="D322" s="92"/>
      <c r="E322" s="92"/>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row>
    <row r="323" ht="12.75" customHeight="1">
      <c r="A323" s="92"/>
      <c r="B323" s="29"/>
      <c r="C323" s="29"/>
      <c r="D323" s="92"/>
      <c r="E323" s="92"/>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row>
    <row r="324" ht="12.75" customHeight="1">
      <c r="A324" s="92"/>
      <c r="B324" s="29"/>
      <c r="C324" s="29"/>
      <c r="D324" s="92"/>
      <c r="E324" s="92"/>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row>
    <row r="325" ht="12.75" customHeight="1">
      <c r="A325" s="92"/>
      <c r="B325" s="29"/>
      <c r="C325" s="29"/>
      <c r="D325" s="92"/>
      <c r="E325" s="92"/>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row>
    <row r="326" ht="12.75" customHeight="1">
      <c r="A326" s="92"/>
      <c r="B326" s="29"/>
      <c r="C326" s="29"/>
      <c r="D326" s="92"/>
      <c r="E326" s="92"/>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row>
    <row r="327" ht="12.75" customHeight="1">
      <c r="A327" s="92"/>
      <c r="B327" s="29"/>
      <c r="C327" s="29"/>
      <c r="D327" s="92"/>
      <c r="E327" s="92"/>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row>
    <row r="328" ht="12.75" customHeight="1">
      <c r="A328" s="92"/>
      <c r="B328" s="29"/>
      <c r="C328" s="29"/>
      <c r="D328" s="92"/>
      <c r="E328" s="92"/>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row>
    <row r="329" ht="12.75" customHeight="1">
      <c r="A329" s="92"/>
      <c r="B329" s="29"/>
      <c r="C329" s="29"/>
      <c r="D329" s="92"/>
      <c r="E329" s="92"/>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row>
    <row r="330" ht="12.75" customHeight="1">
      <c r="A330" s="92"/>
      <c r="B330" s="29"/>
      <c r="C330" s="29"/>
      <c r="D330" s="92"/>
      <c r="E330" s="92"/>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row>
    <row r="331" ht="12.75" customHeight="1">
      <c r="A331" s="92"/>
      <c r="B331" s="29"/>
      <c r="C331" s="29"/>
      <c r="D331" s="92"/>
      <c r="E331" s="92"/>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row>
    <row r="332" ht="12.75" customHeight="1">
      <c r="A332" s="92"/>
      <c r="B332" s="29"/>
      <c r="C332" s="29"/>
      <c r="D332" s="92"/>
      <c r="E332" s="92"/>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row>
    <row r="333" ht="12.75" customHeight="1">
      <c r="A333" s="92"/>
      <c r="B333" s="29"/>
      <c r="C333" s="29"/>
      <c r="D333" s="92"/>
      <c r="E333" s="92"/>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row>
    <row r="334" ht="12.75" customHeight="1">
      <c r="A334" s="92"/>
      <c r="B334" s="29"/>
      <c r="C334" s="29"/>
      <c r="D334" s="92"/>
      <c r="E334" s="92"/>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row>
    <row r="335" ht="12.75" customHeight="1">
      <c r="A335" s="92"/>
      <c r="B335" s="29"/>
      <c r="C335" s="29"/>
      <c r="D335" s="92"/>
      <c r="E335" s="92"/>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row>
    <row r="336" ht="12.75" customHeight="1">
      <c r="A336" s="92"/>
      <c r="B336" s="29"/>
      <c r="C336" s="29"/>
      <c r="D336" s="92"/>
      <c r="E336" s="92"/>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row>
    <row r="337" ht="12.75" customHeight="1">
      <c r="A337" s="92"/>
      <c r="B337" s="29"/>
      <c r="C337" s="29"/>
      <c r="D337" s="92"/>
      <c r="E337" s="92"/>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row>
    <row r="338" ht="12.75" customHeight="1">
      <c r="A338" s="92"/>
      <c r="B338" s="29"/>
      <c r="C338" s="29"/>
      <c r="D338" s="92"/>
      <c r="E338" s="92"/>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row>
    <row r="339" ht="12.75" customHeight="1">
      <c r="A339" s="92"/>
      <c r="B339" s="29"/>
      <c r="C339" s="29"/>
      <c r="D339" s="92"/>
      <c r="E339" s="92"/>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row>
    <row r="340" ht="12.75" customHeight="1">
      <c r="A340" s="92"/>
      <c r="B340" s="29"/>
      <c r="C340" s="29"/>
      <c r="D340" s="92"/>
      <c r="E340" s="92"/>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row>
    <row r="341" ht="12.75" customHeight="1">
      <c r="A341" s="92"/>
      <c r="B341" s="29"/>
      <c r="C341" s="29"/>
      <c r="D341" s="92"/>
      <c r="E341" s="92"/>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row>
    <row r="342" ht="12.75" customHeight="1">
      <c r="A342" s="92"/>
      <c r="B342" s="29"/>
      <c r="C342" s="29"/>
      <c r="D342" s="92"/>
      <c r="E342" s="92"/>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row>
    <row r="343" ht="12.75" customHeight="1">
      <c r="A343" s="92"/>
      <c r="B343" s="29"/>
      <c r="C343" s="29"/>
      <c r="D343" s="92"/>
      <c r="E343" s="92"/>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row>
    <row r="344" ht="12.75" customHeight="1">
      <c r="A344" s="92"/>
      <c r="B344" s="29"/>
      <c r="C344" s="29"/>
      <c r="D344" s="92"/>
      <c r="E344" s="92"/>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row>
    <row r="345" ht="12.75" customHeight="1">
      <c r="A345" s="92"/>
      <c r="B345" s="29"/>
      <c r="C345" s="29"/>
      <c r="D345" s="92"/>
      <c r="E345" s="92"/>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row>
    <row r="346" ht="12.75" customHeight="1">
      <c r="A346" s="92"/>
      <c r="B346" s="29"/>
      <c r="C346" s="29"/>
      <c r="D346" s="92"/>
      <c r="E346" s="92"/>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row>
    <row r="347" ht="12.75" customHeight="1">
      <c r="A347" s="92"/>
      <c r="B347" s="29"/>
      <c r="C347" s="29"/>
      <c r="D347" s="92"/>
      <c r="E347" s="92"/>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row>
    <row r="348" ht="12.75" customHeight="1">
      <c r="A348" s="92"/>
      <c r="B348" s="29"/>
      <c r="C348" s="29"/>
      <c r="D348" s="92"/>
      <c r="E348" s="92"/>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row>
    <row r="349" ht="12.75" customHeight="1">
      <c r="A349" s="92"/>
      <c r="B349" s="29"/>
      <c r="C349" s="29"/>
      <c r="D349" s="92"/>
      <c r="E349" s="92"/>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row>
    <row r="350" ht="12.75" customHeight="1">
      <c r="A350" s="92"/>
      <c r="B350" s="29"/>
      <c r="C350" s="29"/>
      <c r="D350" s="92"/>
      <c r="E350" s="92"/>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row>
    <row r="351" ht="12.75" customHeight="1">
      <c r="A351" s="92"/>
      <c r="B351" s="29"/>
      <c r="C351" s="29"/>
      <c r="D351" s="92"/>
      <c r="E351" s="92"/>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row>
    <row r="352" ht="12.75" customHeight="1">
      <c r="A352" s="92"/>
      <c r="B352" s="29"/>
      <c r="C352" s="29"/>
      <c r="D352" s="92"/>
      <c r="E352" s="92"/>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row>
    <row r="353" ht="12.75" customHeight="1">
      <c r="A353" s="92"/>
      <c r="B353" s="29"/>
      <c r="C353" s="29"/>
      <c r="D353" s="92"/>
      <c r="E353" s="92"/>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row>
    <row r="354" ht="12.75" customHeight="1">
      <c r="A354" s="92"/>
      <c r="B354" s="29"/>
      <c r="C354" s="29"/>
      <c r="D354" s="92"/>
      <c r="E354" s="92"/>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row>
    <row r="355" ht="12.75" customHeight="1">
      <c r="A355" s="92"/>
      <c r="B355" s="29"/>
      <c r="C355" s="29"/>
      <c r="D355" s="92"/>
      <c r="E355" s="92"/>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row>
    <row r="356" ht="12.75" customHeight="1">
      <c r="A356" s="92"/>
      <c r="B356" s="29"/>
      <c r="C356" s="29"/>
      <c r="D356" s="92"/>
      <c r="E356" s="92"/>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row>
    <row r="357" ht="12.75" customHeight="1">
      <c r="A357" s="92"/>
      <c r="B357" s="29"/>
      <c r="C357" s="29"/>
      <c r="D357" s="92"/>
      <c r="E357" s="92"/>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row>
    <row r="358" ht="12.75" customHeight="1">
      <c r="A358" s="92"/>
      <c r="B358" s="29"/>
      <c r="C358" s="29"/>
      <c r="D358" s="92"/>
      <c r="E358" s="92"/>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row>
    <row r="359" ht="12.75" customHeight="1">
      <c r="A359" s="92"/>
      <c r="B359" s="29"/>
      <c r="C359" s="29"/>
      <c r="D359" s="92"/>
      <c r="E359" s="92"/>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row>
    <row r="360" ht="12.75" customHeight="1">
      <c r="A360" s="92"/>
      <c r="B360" s="29"/>
      <c r="C360" s="29"/>
      <c r="D360" s="92"/>
      <c r="E360" s="92"/>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row>
    <row r="361" ht="12.75" customHeight="1">
      <c r="A361" s="92"/>
      <c r="B361" s="29"/>
      <c r="C361" s="29"/>
      <c r="D361" s="92"/>
      <c r="E361" s="92"/>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row>
    <row r="362" ht="12.75" customHeight="1">
      <c r="A362" s="92"/>
      <c r="B362" s="29"/>
      <c r="C362" s="29"/>
      <c r="D362" s="92"/>
      <c r="E362" s="92"/>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ht="12.75" customHeight="1">
      <c r="A363" s="92"/>
      <c r="B363" s="29"/>
      <c r="C363" s="29"/>
      <c r="D363" s="92"/>
      <c r="E363" s="92"/>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ht="12.75" customHeight="1">
      <c r="A364" s="92"/>
      <c r="B364" s="29"/>
      <c r="C364" s="29"/>
      <c r="D364" s="92"/>
      <c r="E364" s="92"/>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row>
    <row r="365" ht="12.75" customHeight="1">
      <c r="A365" s="92"/>
      <c r="B365" s="29"/>
      <c r="C365" s="29"/>
      <c r="D365" s="92"/>
      <c r="E365" s="92"/>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row>
    <row r="366" ht="12.75" customHeight="1">
      <c r="A366" s="92"/>
      <c r="B366" s="29"/>
      <c r="C366" s="29"/>
      <c r="D366" s="92"/>
      <c r="E366" s="92"/>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row>
    <row r="367" ht="12.75" customHeight="1">
      <c r="A367" s="92"/>
      <c r="B367" s="29"/>
      <c r="C367" s="29"/>
      <c r="D367" s="92"/>
      <c r="E367" s="92"/>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row>
    <row r="368" ht="12.75" customHeight="1">
      <c r="A368" s="92"/>
      <c r="B368" s="29"/>
      <c r="C368" s="29"/>
      <c r="D368" s="92"/>
      <c r="E368" s="92"/>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row>
    <row r="369" ht="12.75" customHeight="1">
      <c r="A369" s="92"/>
      <c r="B369" s="29"/>
      <c r="C369" s="29"/>
      <c r="D369" s="92"/>
      <c r="E369" s="92"/>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row>
    <row r="370" ht="12.75" customHeight="1">
      <c r="A370" s="92"/>
      <c r="B370" s="29"/>
      <c r="C370" s="29"/>
      <c r="D370" s="92"/>
      <c r="E370" s="92"/>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row>
    <row r="371" ht="12.75" customHeight="1">
      <c r="A371" s="92"/>
      <c r="B371" s="29"/>
      <c r="C371" s="29"/>
      <c r="D371" s="92"/>
      <c r="E371" s="92"/>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row>
    <row r="372" ht="12.75" customHeight="1">
      <c r="A372" s="92"/>
      <c r="B372" s="29"/>
      <c r="C372" s="29"/>
      <c r="D372" s="92"/>
      <c r="E372" s="92"/>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row>
    <row r="373" ht="12.75" customHeight="1">
      <c r="A373" s="92"/>
      <c r="B373" s="29"/>
      <c r="C373" s="29"/>
      <c r="D373" s="92"/>
      <c r="E373" s="92"/>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row>
    <row r="374" ht="12.75" customHeight="1">
      <c r="A374" s="92"/>
      <c r="B374" s="29"/>
      <c r="C374" s="29"/>
      <c r="D374" s="92"/>
      <c r="E374" s="92"/>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row>
    <row r="375" ht="12.75" customHeight="1">
      <c r="A375" s="92"/>
      <c r="B375" s="29"/>
      <c r="C375" s="29"/>
      <c r="D375" s="92"/>
      <c r="E375" s="92"/>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row>
    <row r="376" ht="12.75" customHeight="1">
      <c r="A376" s="92"/>
      <c r="B376" s="29"/>
      <c r="C376" s="29"/>
      <c r="D376" s="92"/>
      <c r="E376" s="92"/>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row>
    <row r="377" ht="12.75" customHeight="1">
      <c r="A377" s="92"/>
      <c r="B377" s="29"/>
      <c r="C377" s="29"/>
      <c r="D377" s="92"/>
      <c r="E377" s="92"/>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row>
    <row r="378" ht="12.75" customHeight="1">
      <c r="A378" s="92"/>
      <c r="B378" s="29"/>
      <c r="C378" s="29"/>
      <c r="D378" s="92"/>
      <c r="E378" s="92"/>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row>
    <row r="379" ht="12.75" customHeight="1">
      <c r="A379" s="92"/>
      <c r="B379" s="29"/>
      <c r="C379" s="29"/>
      <c r="D379" s="92"/>
      <c r="E379" s="92"/>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row>
    <row r="380" ht="12.75" customHeight="1">
      <c r="A380" s="92"/>
      <c r="B380" s="29"/>
      <c r="C380" s="29"/>
      <c r="D380" s="92"/>
      <c r="E380" s="92"/>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row>
    <row r="381" ht="12.75" customHeight="1">
      <c r="A381" s="92"/>
      <c r="B381" s="29"/>
      <c r="C381" s="29"/>
      <c r="D381" s="92"/>
      <c r="E381" s="92"/>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row>
    <row r="382" ht="12.75" customHeight="1">
      <c r="A382" s="92"/>
      <c r="B382" s="29"/>
      <c r="C382" s="29"/>
      <c r="D382" s="92"/>
      <c r="E382" s="92"/>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row>
    <row r="383" ht="12.75" customHeight="1">
      <c r="A383" s="92"/>
      <c r="B383" s="29"/>
      <c r="C383" s="29"/>
      <c r="D383" s="92"/>
      <c r="E383" s="92"/>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row>
    <row r="384" ht="12.75" customHeight="1">
      <c r="A384" s="92"/>
      <c r="B384" s="29"/>
      <c r="C384" s="29"/>
      <c r="D384" s="92"/>
      <c r="E384" s="92"/>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row>
    <row r="385" ht="12.75" customHeight="1">
      <c r="A385" s="92"/>
      <c r="B385" s="29"/>
      <c r="C385" s="29"/>
      <c r="D385" s="92"/>
      <c r="E385" s="92"/>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row>
    <row r="386" ht="12.75" customHeight="1">
      <c r="A386" s="92"/>
      <c r="B386" s="29"/>
      <c r="C386" s="29"/>
      <c r="D386" s="92"/>
      <c r="E386" s="92"/>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row>
    <row r="387" ht="12.75" customHeight="1">
      <c r="A387" s="92"/>
      <c r="B387" s="29"/>
      <c r="C387" s="29"/>
      <c r="D387" s="92"/>
      <c r="E387" s="92"/>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row>
    <row r="388" ht="12.75" customHeight="1">
      <c r="A388" s="92"/>
      <c r="B388" s="29"/>
      <c r="C388" s="29"/>
      <c r="D388" s="92"/>
      <c r="E388" s="92"/>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row>
    <row r="389" ht="12.75" customHeight="1">
      <c r="A389" s="92"/>
      <c r="B389" s="29"/>
      <c r="C389" s="29"/>
      <c r="D389" s="92"/>
      <c r="E389" s="92"/>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row>
    <row r="390" ht="12.75" customHeight="1">
      <c r="A390" s="92"/>
      <c r="B390" s="29"/>
      <c r="C390" s="29"/>
      <c r="D390" s="92"/>
      <c r="E390" s="92"/>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row>
    <row r="391" ht="12.75" customHeight="1">
      <c r="A391" s="92"/>
      <c r="B391" s="29"/>
      <c r="C391" s="29"/>
      <c r="D391" s="92"/>
      <c r="E391" s="92"/>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row>
    <row r="392" ht="12.75" customHeight="1">
      <c r="A392" s="92"/>
      <c r="B392" s="29"/>
      <c r="C392" s="29"/>
      <c r="D392" s="92"/>
      <c r="E392" s="92"/>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row>
    <row r="393" ht="12.75" customHeight="1">
      <c r="A393" s="92"/>
      <c r="B393" s="29"/>
      <c r="C393" s="29"/>
      <c r="D393" s="92"/>
      <c r="E393" s="92"/>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row>
    <row r="394" ht="12.75" customHeight="1">
      <c r="A394" s="92"/>
      <c r="B394" s="29"/>
      <c r="C394" s="29"/>
      <c r="D394" s="92"/>
      <c r="E394" s="92"/>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row>
    <row r="395" ht="12.75" customHeight="1">
      <c r="A395" s="92"/>
      <c r="B395" s="29"/>
      <c r="C395" s="29"/>
      <c r="D395" s="92"/>
      <c r="E395" s="92"/>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row>
    <row r="396" ht="12.75" customHeight="1">
      <c r="A396" s="92"/>
      <c r="B396" s="29"/>
      <c r="C396" s="29"/>
      <c r="D396" s="92"/>
      <c r="E396" s="92"/>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row>
    <row r="397" ht="12.75" customHeight="1">
      <c r="A397" s="92"/>
      <c r="B397" s="29"/>
      <c r="C397" s="29"/>
      <c r="D397" s="92"/>
      <c r="E397" s="92"/>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row>
    <row r="398" ht="12.75" customHeight="1">
      <c r="A398" s="92"/>
      <c r="B398" s="29"/>
      <c r="C398" s="29"/>
      <c r="D398" s="92"/>
      <c r="E398" s="92"/>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row>
    <row r="399" ht="12.75" customHeight="1">
      <c r="A399" s="92"/>
      <c r="B399" s="29"/>
      <c r="C399" s="29"/>
      <c r="D399" s="92"/>
      <c r="E399" s="92"/>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row>
    <row r="400" ht="12.75" customHeight="1">
      <c r="A400" s="92"/>
      <c r="B400" s="29"/>
      <c r="C400" s="29"/>
      <c r="D400" s="92"/>
      <c r="E400" s="92"/>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row>
    <row r="401" ht="12.75" customHeight="1">
      <c r="A401" s="92"/>
      <c r="B401" s="29"/>
      <c r="C401" s="29"/>
      <c r="D401" s="92"/>
      <c r="E401" s="92"/>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row>
    <row r="402" ht="12.75" customHeight="1">
      <c r="A402" s="92"/>
      <c r="B402" s="29"/>
      <c r="C402" s="29"/>
      <c r="D402" s="92"/>
      <c r="E402" s="92"/>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row>
    <row r="403" ht="12.75" customHeight="1">
      <c r="A403" s="92"/>
      <c r="B403" s="29"/>
      <c r="C403" s="29"/>
      <c r="D403" s="92"/>
      <c r="E403" s="92"/>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row>
    <row r="404" ht="12.75" customHeight="1">
      <c r="A404" s="92"/>
      <c r="B404" s="29"/>
      <c r="C404" s="29"/>
      <c r="D404" s="92"/>
      <c r="E404" s="92"/>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row>
    <row r="405" ht="12.75" customHeight="1">
      <c r="A405" s="92"/>
      <c r="B405" s="29"/>
      <c r="C405" s="29"/>
      <c r="D405" s="92"/>
      <c r="E405" s="92"/>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row>
    <row r="406" ht="12.75" customHeight="1">
      <c r="A406" s="92"/>
      <c r="B406" s="29"/>
      <c r="C406" s="29"/>
      <c r="D406" s="92"/>
      <c r="E406" s="92"/>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row>
    <row r="407" ht="12.75" customHeight="1">
      <c r="A407" s="92"/>
      <c r="B407" s="29"/>
      <c r="C407" s="29"/>
      <c r="D407" s="92"/>
      <c r="E407" s="92"/>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row>
    <row r="408" ht="12.75" customHeight="1">
      <c r="A408" s="92"/>
      <c r="B408" s="29"/>
      <c r="C408" s="29"/>
      <c r="D408" s="92"/>
      <c r="E408" s="92"/>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row>
    <row r="409" ht="12.75" customHeight="1">
      <c r="A409" s="92"/>
      <c r="B409" s="29"/>
      <c r="C409" s="29"/>
      <c r="D409" s="92"/>
      <c r="E409" s="92"/>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row>
    <row r="410" ht="12.75" customHeight="1">
      <c r="A410" s="92"/>
      <c r="B410" s="29"/>
      <c r="C410" s="29"/>
      <c r="D410" s="92"/>
      <c r="E410" s="92"/>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row>
    <row r="411" ht="12.75" customHeight="1">
      <c r="A411" s="92"/>
      <c r="B411" s="29"/>
      <c r="C411" s="29"/>
      <c r="D411" s="92"/>
      <c r="E411" s="92"/>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row>
    <row r="412" ht="12.75" customHeight="1">
      <c r="A412" s="92"/>
      <c r="B412" s="29"/>
      <c r="C412" s="29"/>
      <c r="D412" s="92"/>
      <c r="E412" s="92"/>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row>
    <row r="413" ht="12.75" customHeight="1">
      <c r="A413" s="92"/>
      <c r="B413" s="29"/>
      <c r="C413" s="29"/>
      <c r="D413" s="92"/>
      <c r="E413" s="92"/>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row>
    <row r="414" ht="12.75" customHeight="1">
      <c r="A414" s="92"/>
      <c r="B414" s="29"/>
      <c r="C414" s="29"/>
      <c r="D414" s="92"/>
      <c r="E414" s="92"/>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row>
    <row r="415" ht="12.75" customHeight="1">
      <c r="A415" s="92"/>
      <c r="B415" s="29"/>
      <c r="C415" s="29"/>
      <c r="D415" s="92"/>
      <c r="E415" s="92"/>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row>
    <row r="416" ht="12.75" customHeight="1">
      <c r="A416" s="92"/>
      <c r="B416" s="29"/>
      <c r="C416" s="29"/>
      <c r="D416" s="92"/>
      <c r="E416" s="92"/>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row>
    <row r="417" ht="12.75" customHeight="1">
      <c r="A417" s="92"/>
      <c r="B417" s="29"/>
      <c r="C417" s="29"/>
      <c r="D417" s="92"/>
      <c r="E417" s="92"/>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row>
    <row r="418" ht="12.75" customHeight="1">
      <c r="A418" s="92"/>
      <c r="B418" s="29"/>
      <c r="C418" s="29"/>
      <c r="D418" s="92"/>
      <c r="E418" s="92"/>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row>
    <row r="419" ht="12.75" customHeight="1">
      <c r="A419" s="92"/>
      <c r="B419" s="29"/>
      <c r="C419" s="29"/>
      <c r="D419" s="92"/>
      <c r="E419" s="92"/>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row>
    <row r="420" ht="12.75" customHeight="1">
      <c r="A420" s="92"/>
      <c r="B420" s="29"/>
      <c r="C420" s="29"/>
      <c r="D420" s="92"/>
      <c r="E420" s="92"/>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row>
    <row r="421" ht="12.75" customHeight="1">
      <c r="A421" s="92"/>
      <c r="B421" s="29"/>
      <c r="C421" s="29"/>
      <c r="D421" s="92"/>
      <c r="E421" s="92"/>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row>
    <row r="422" ht="12.75" customHeight="1">
      <c r="A422" s="92"/>
      <c r="B422" s="29"/>
      <c r="C422" s="29"/>
      <c r="D422" s="92"/>
      <c r="E422" s="92"/>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row>
    <row r="423" ht="12.75" customHeight="1">
      <c r="A423" s="92"/>
      <c r="B423" s="29"/>
      <c r="C423" s="29"/>
      <c r="D423" s="92"/>
      <c r="E423" s="92"/>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row>
    <row r="424" ht="12.75" customHeight="1">
      <c r="A424" s="92"/>
      <c r="B424" s="29"/>
      <c r="C424" s="29"/>
      <c r="D424" s="92"/>
      <c r="E424" s="92"/>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row>
    <row r="425" ht="12.75" customHeight="1">
      <c r="A425" s="92"/>
      <c r="B425" s="29"/>
      <c r="C425" s="29"/>
      <c r="D425" s="92"/>
      <c r="E425" s="92"/>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row>
    <row r="426" ht="12.75" customHeight="1">
      <c r="A426" s="92"/>
      <c r="B426" s="29"/>
      <c r="C426" s="29"/>
      <c r="D426" s="92"/>
      <c r="E426" s="92"/>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row>
    <row r="427" ht="12.75" customHeight="1">
      <c r="A427" s="92"/>
      <c r="B427" s="29"/>
      <c r="C427" s="29"/>
      <c r="D427" s="92"/>
      <c r="E427" s="92"/>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row>
    <row r="428" ht="12.75" customHeight="1">
      <c r="A428" s="92"/>
      <c r="B428" s="29"/>
      <c r="C428" s="29"/>
      <c r="D428" s="92"/>
      <c r="E428" s="92"/>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row>
    <row r="429" ht="12.75" customHeight="1">
      <c r="A429" s="92"/>
      <c r="B429" s="29"/>
      <c r="C429" s="29"/>
      <c r="D429" s="92"/>
      <c r="E429" s="92"/>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row>
    <row r="430" ht="12.75" customHeight="1">
      <c r="A430" s="92"/>
      <c r="B430" s="29"/>
      <c r="C430" s="29"/>
      <c r="D430" s="92"/>
      <c r="E430" s="92"/>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row>
    <row r="431" ht="12.75" customHeight="1">
      <c r="A431" s="92"/>
      <c r="B431" s="29"/>
      <c r="C431" s="29"/>
      <c r="D431" s="92"/>
      <c r="E431" s="92"/>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row>
    <row r="432" ht="12.75" customHeight="1">
      <c r="A432" s="92"/>
      <c r="B432" s="29"/>
      <c r="C432" s="29"/>
      <c r="D432" s="92"/>
      <c r="E432" s="92"/>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row>
    <row r="433" ht="12.75" customHeight="1">
      <c r="A433" s="92"/>
      <c r="B433" s="29"/>
      <c r="C433" s="29"/>
      <c r="D433" s="92"/>
      <c r="E433" s="92"/>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row>
    <row r="434" ht="12.75" customHeight="1">
      <c r="A434" s="92"/>
      <c r="B434" s="29"/>
      <c r="C434" s="29"/>
      <c r="D434" s="92"/>
      <c r="E434" s="92"/>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row>
    <row r="435" ht="12.75" customHeight="1">
      <c r="A435" s="92"/>
      <c r="B435" s="29"/>
      <c r="C435" s="29"/>
      <c r="D435" s="92"/>
      <c r="E435" s="92"/>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row>
    <row r="436" ht="12.75" customHeight="1">
      <c r="A436" s="92"/>
      <c r="B436" s="29"/>
      <c r="C436" s="29"/>
      <c r="D436" s="92"/>
      <c r="E436" s="92"/>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row>
    <row r="437" ht="12.75" customHeight="1">
      <c r="A437" s="92"/>
      <c r="B437" s="29"/>
      <c r="C437" s="29"/>
      <c r="D437" s="92"/>
      <c r="E437" s="92"/>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row>
    <row r="438" ht="12.75" customHeight="1">
      <c r="A438" s="92"/>
      <c r="B438" s="29"/>
      <c r="C438" s="29"/>
      <c r="D438" s="92"/>
      <c r="E438" s="92"/>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row>
    <row r="439" ht="12.75" customHeight="1">
      <c r="A439" s="92"/>
      <c r="B439" s="29"/>
      <c r="C439" s="29"/>
      <c r="D439" s="92"/>
      <c r="E439" s="92"/>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row>
    <row r="440" ht="12.75" customHeight="1">
      <c r="A440" s="92"/>
      <c r="B440" s="29"/>
      <c r="C440" s="29"/>
      <c r="D440" s="92"/>
      <c r="E440" s="92"/>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row>
    <row r="441" ht="12.75" customHeight="1">
      <c r="A441" s="92"/>
      <c r="B441" s="29"/>
      <c r="C441" s="29"/>
      <c r="D441" s="92"/>
      <c r="E441" s="92"/>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row>
    <row r="442" ht="12.75" customHeight="1">
      <c r="A442" s="92"/>
      <c r="B442" s="29"/>
      <c r="C442" s="29"/>
      <c r="D442" s="92"/>
      <c r="E442" s="92"/>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row>
    <row r="443" ht="12.75" customHeight="1">
      <c r="A443" s="92"/>
      <c r="B443" s="29"/>
      <c r="C443" s="29"/>
      <c r="D443" s="92"/>
      <c r="E443" s="92"/>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row>
    <row r="444" ht="12.75" customHeight="1">
      <c r="A444" s="92"/>
      <c r="B444" s="29"/>
      <c r="C444" s="29"/>
      <c r="D444" s="92"/>
      <c r="E444" s="92"/>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row>
    <row r="445" ht="12.75" customHeight="1">
      <c r="A445" s="92"/>
      <c r="B445" s="29"/>
      <c r="C445" s="29"/>
      <c r="D445" s="92"/>
      <c r="E445" s="92"/>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row>
    <row r="446" ht="12.75" customHeight="1">
      <c r="A446" s="92"/>
      <c r="B446" s="29"/>
      <c r="C446" s="29"/>
      <c r="D446" s="92"/>
      <c r="E446" s="92"/>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row>
    <row r="447" ht="12.75" customHeight="1">
      <c r="A447" s="92"/>
      <c r="B447" s="29"/>
      <c r="C447" s="29"/>
      <c r="D447" s="92"/>
      <c r="E447" s="92"/>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row>
    <row r="448" ht="12.75" customHeight="1">
      <c r="A448" s="92"/>
      <c r="B448" s="29"/>
      <c r="C448" s="29"/>
      <c r="D448" s="92"/>
      <c r="E448" s="92"/>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row>
    <row r="449" ht="12.75" customHeight="1">
      <c r="A449" s="92"/>
      <c r="B449" s="29"/>
      <c r="C449" s="29"/>
      <c r="D449" s="92"/>
      <c r="E449" s="92"/>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row>
    <row r="450" ht="12.75" customHeight="1">
      <c r="A450" s="92"/>
      <c r="B450" s="29"/>
      <c r="C450" s="29"/>
      <c r="D450" s="92"/>
      <c r="E450" s="92"/>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row>
    <row r="451" ht="12.75" customHeight="1">
      <c r="A451" s="92"/>
      <c r="B451" s="29"/>
      <c r="C451" s="29"/>
      <c r="D451" s="92"/>
      <c r="E451" s="92"/>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row>
    <row r="452" ht="12.75" customHeight="1">
      <c r="A452" s="92"/>
      <c r="B452" s="29"/>
      <c r="C452" s="29"/>
      <c r="D452" s="92"/>
      <c r="E452" s="92"/>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row>
    <row r="453" ht="12.75" customHeight="1">
      <c r="A453" s="92"/>
      <c r="B453" s="29"/>
      <c r="C453" s="29"/>
      <c r="D453" s="92"/>
      <c r="E453" s="92"/>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row>
    <row r="454" ht="12.75" customHeight="1">
      <c r="A454" s="92"/>
      <c r="B454" s="29"/>
      <c r="C454" s="29"/>
      <c r="D454" s="92"/>
      <c r="E454" s="92"/>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row>
    <row r="455" ht="12.75" customHeight="1">
      <c r="A455" s="92"/>
      <c r="B455" s="29"/>
      <c r="C455" s="29"/>
      <c r="D455" s="92"/>
      <c r="E455" s="92"/>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row>
    <row r="456" ht="12.75" customHeight="1">
      <c r="A456" s="92"/>
      <c r="B456" s="29"/>
      <c r="C456" s="29"/>
      <c r="D456" s="92"/>
      <c r="E456" s="92"/>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row>
    <row r="457" ht="12.75" customHeight="1">
      <c r="A457" s="92"/>
      <c r="B457" s="29"/>
      <c r="C457" s="29"/>
      <c r="D457" s="92"/>
      <c r="E457" s="92"/>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row>
    <row r="458" ht="12.75" customHeight="1">
      <c r="A458" s="92"/>
      <c r="B458" s="29"/>
      <c r="C458" s="29"/>
      <c r="D458" s="92"/>
      <c r="E458" s="92"/>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row>
    <row r="459" ht="12.75" customHeight="1">
      <c r="A459" s="92"/>
      <c r="B459" s="29"/>
      <c r="C459" s="29"/>
      <c r="D459" s="92"/>
      <c r="E459" s="92"/>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row>
    <row r="460" ht="12.75" customHeight="1">
      <c r="A460" s="92"/>
      <c r="B460" s="29"/>
      <c r="C460" s="29"/>
      <c r="D460" s="92"/>
      <c r="E460" s="92"/>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row>
    <row r="461" ht="12.75" customHeight="1">
      <c r="A461" s="92"/>
      <c r="B461" s="29"/>
      <c r="C461" s="29"/>
      <c r="D461" s="92"/>
      <c r="E461" s="92"/>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row>
    <row r="462" ht="12.75" customHeight="1">
      <c r="A462" s="92"/>
      <c r="B462" s="29"/>
      <c r="C462" s="29"/>
      <c r="D462" s="92"/>
      <c r="E462" s="92"/>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row>
    <row r="463" ht="12.75" customHeight="1">
      <c r="A463" s="92"/>
      <c r="B463" s="29"/>
      <c r="C463" s="29"/>
      <c r="D463" s="92"/>
      <c r="E463" s="92"/>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row>
    <row r="464" ht="12.75" customHeight="1">
      <c r="A464" s="92"/>
      <c r="B464" s="29"/>
      <c r="C464" s="29"/>
      <c r="D464" s="92"/>
      <c r="E464" s="92"/>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row>
    <row r="465" ht="12.75" customHeight="1">
      <c r="A465" s="92"/>
      <c r="B465" s="29"/>
      <c r="C465" s="29"/>
      <c r="D465" s="92"/>
      <c r="E465" s="92"/>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row>
    <row r="466" ht="12.75" customHeight="1">
      <c r="A466" s="92"/>
      <c r="B466" s="29"/>
      <c r="C466" s="29"/>
      <c r="D466" s="92"/>
      <c r="E466" s="92"/>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row>
    <row r="467" ht="12.75" customHeight="1">
      <c r="A467" s="92"/>
      <c r="B467" s="29"/>
      <c r="C467" s="29"/>
      <c r="D467" s="92"/>
      <c r="E467" s="92"/>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row>
    <row r="468" ht="12.75" customHeight="1">
      <c r="A468" s="92"/>
      <c r="B468" s="29"/>
      <c r="C468" s="29"/>
      <c r="D468" s="92"/>
      <c r="E468" s="92"/>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row>
    <row r="469" ht="12.75" customHeight="1">
      <c r="A469" s="92"/>
      <c r="B469" s="29"/>
      <c r="C469" s="29"/>
      <c r="D469" s="92"/>
      <c r="E469" s="92"/>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row>
    <row r="470" ht="12.75" customHeight="1">
      <c r="A470" s="92"/>
      <c r="B470" s="29"/>
      <c r="C470" s="29"/>
      <c r="D470" s="92"/>
      <c r="E470" s="92"/>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row>
    <row r="471" ht="12.75" customHeight="1">
      <c r="A471" s="92"/>
      <c r="B471" s="29"/>
      <c r="C471" s="29"/>
      <c r="D471" s="92"/>
      <c r="E471" s="92"/>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row>
    <row r="472" ht="12.75" customHeight="1">
      <c r="A472" s="92"/>
      <c r="B472" s="29"/>
      <c r="C472" s="29"/>
      <c r="D472" s="92"/>
      <c r="E472" s="92"/>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row>
    <row r="473" ht="12.75" customHeight="1">
      <c r="A473" s="92"/>
      <c r="B473" s="29"/>
      <c r="C473" s="29"/>
      <c r="D473" s="92"/>
      <c r="E473" s="92"/>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row>
    <row r="474" ht="12.75" customHeight="1">
      <c r="A474" s="92"/>
      <c r="B474" s="29"/>
      <c r="C474" s="29"/>
      <c r="D474" s="92"/>
      <c r="E474" s="92"/>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row>
    <row r="475" ht="12.75" customHeight="1">
      <c r="A475" s="92"/>
      <c r="B475" s="29"/>
      <c r="C475" s="29"/>
      <c r="D475" s="92"/>
      <c r="E475" s="92"/>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row>
    <row r="476" ht="12.75" customHeight="1">
      <c r="A476" s="92"/>
      <c r="B476" s="29"/>
      <c r="C476" s="29"/>
      <c r="D476" s="92"/>
      <c r="E476" s="92"/>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row>
    <row r="477" ht="12.75" customHeight="1">
      <c r="A477" s="92"/>
      <c r="B477" s="29"/>
      <c r="C477" s="29"/>
      <c r="D477" s="92"/>
      <c r="E477" s="92"/>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row>
    <row r="478" ht="12.75" customHeight="1">
      <c r="A478" s="92"/>
      <c r="B478" s="29"/>
      <c r="C478" s="29"/>
      <c r="D478" s="92"/>
      <c r="E478" s="92"/>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row>
    <row r="479" ht="12.75" customHeight="1">
      <c r="A479" s="92"/>
      <c r="B479" s="29"/>
      <c r="C479" s="29"/>
      <c r="D479" s="92"/>
      <c r="E479" s="92"/>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row>
    <row r="480" ht="12.75" customHeight="1">
      <c r="A480" s="92"/>
      <c r="B480" s="29"/>
      <c r="C480" s="29"/>
      <c r="D480" s="92"/>
      <c r="E480" s="92"/>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row>
    <row r="481" ht="12.75" customHeight="1">
      <c r="A481" s="92"/>
      <c r="B481" s="29"/>
      <c r="C481" s="29"/>
      <c r="D481" s="92"/>
      <c r="E481" s="92"/>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row>
    <row r="482" ht="12.75" customHeight="1">
      <c r="A482" s="92"/>
      <c r="B482" s="29"/>
      <c r="C482" s="29"/>
      <c r="D482" s="92"/>
      <c r="E482" s="92"/>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row>
    <row r="483" ht="12.75" customHeight="1">
      <c r="A483" s="92"/>
      <c r="B483" s="29"/>
      <c r="C483" s="29"/>
      <c r="D483" s="92"/>
      <c r="E483" s="92"/>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row>
    <row r="484" ht="12.75" customHeight="1">
      <c r="A484" s="92"/>
      <c r="B484" s="29"/>
      <c r="C484" s="29"/>
      <c r="D484" s="92"/>
      <c r="E484" s="92"/>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row>
    <row r="485" ht="12.75" customHeight="1">
      <c r="A485" s="92"/>
      <c r="B485" s="29"/>
      <c r="C485" s="29"/>
      <c r="D485" s="92"/>
      <c r="E485" s="92"/>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row>
    <row r="486" ht="12.75" customHeight="1">
      <c r="A486" s="92"/>
      <c r="B486" s="29"/>
      <c r="C486" s="29"/>
      <c r="D486" s="92"/>
      <c r="E486" s="92"/>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row>
    <row r="487" ht="12.75" customHeight="1">
      <c r="A487" s="92"/>
      <c r="B487" s="29"/>
      <c r="C487" s="29"/>
      <c r="D487" s="92"/>
      <c r="E487" s="92"/>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row>
    <row r="488" ht="12.75" customHeight="1">
      <c r="A488" s="92"/>
      <c r="B488" s="29"/>
      <c r="C488" s="29"/>
      <c r="D488" s="92"/>
      <c r="E488" s="92"/>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row>
    <row r="489" ht="12.75" customHeight="1">
      <c r="A489" s="92"/>
      <c r="B489" s="29"/>
      <c r="C489" s="29"/>
      <c r="D489" s="92"/>
      <c r="E489" s="92"/>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row>
    <row r="490" ht="12.75" customHeight="1">
      <c r="A490" s="92"/>
      <c r="B490" s="29"/>
      <c r="C490" s="29"/>
      <c r="D490" s="92"/>
      <c r="E490" s="92"/>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row>
    <row r="491" ht="12.75" customHeight="1">
      <c r="A491" s="92"/>
      <c r="B491" s="29"/>
      <c r="C491" s="29"/>
      <c r="D491" s="92"/>
      <c r="E491" s="92"/>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row>
    <row r="492" ht="12.75" customHeight="1">
      <c r="A492" s="92"/>
      <c r="B492" s="29"/>
      <c r="C492" s="29"/>
      <c r="D492" s="92"/>
      <c r="E492" s="92"/>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row>
    <row r="493" ht="12.75" customHeight="1">
      <c r="A493" s="92"/>
      <c r="B493" s="29"/>
      <c r="C493" s="29"/>
      <c r="D493" s="92"/>
      <c r="E493" s="92"/>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row>
    <row r="494" ht="12.75" customHeight="1">
      <c r="A494" s="92"/>
      <c r="B494" s="29"/>
      <c r="C494" s="29"/>
      <c r="D494" s="92"/>
      <c r="E494" s="92"/>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row>
    <row r="495" ht="12.75" customHeight="1">
      <c r="A495" s="92"/>
      <c r="B495" s="29"/>
      <c r="C495" s="29"/>
      <c r="D495" s="92"/>
      <c r="E495" s="92"/>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row>
    <row r="496" ht="12.75" customHeight="1">
      <c r="A496" s="92"/>
      <c r="B496" s="29"/>
      <c r="C496" s="29"/>
      <c r="D496" s="92"/>
      <c r="E496" s="92"/>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row>
    <row r="497" ht="12.75" customHeight="1">
      <c r="A497" s="92"/>
      <c r="B497" s="29"/>
      <c r="C497" s="29"/>
      <c r="D497" s="92"/>
      <c r="E497" s="92"/>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row>
    <row r="498" ht="12.75" customHeight="1">
      <c r="A498" s="92"/>
      <c r="B498" s="29"/>
      <c r="C498" s="29"/>
      <c r="D498" s="92"/>
      <c r="E498" s="92"/>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row>
    <row r="499" ht="12.75" customHeight="1">
      <c r="A499" s="92"/>
      <c r="B499" s="29"/>
      <c r="C499" s="29"/>
      <c r="D499" s="92"/>
      <c r="E499" s="92"/>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row>
    <row r="500" ht="12.75" customHeight="1">
      <c r="A500" s="92"/>
      <c r="B500" s="29"/>
      <c r="C500" s="29"/>
      <c r="D500" s="92"/>
      <c r="E500" s="92"/>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row>
    <row r="501" ht="12.75" customHeight="1">
      <c r="A501" s="92"/>
      <c r="B501" s="29"/>
      <c r="C501" s="29"/>
      <c r="D501" s="92"/>
      <c r="E501" s="92"/>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row>
    <row r="502" ht="12.75" customHeight="1">
      <c r="A502" s="92"/>
      <c r="B502" s="29"/>
      <c r="C502" s="29"/>
      <c r="D502" s="92"/>
      <c r="E502" s="92"/>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row>
    <row r="503" ht="12.75" customHeight="1">
      <c r="A503" s="92"/>
      <c r="B503" s="29"/>
      <c r="C503" s="29"/>
      <c r="D503" s="92"/>
      <c r="E503" s="92"/>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row>
    <row r="504" ht="12.75" customHeight="1">
      <c r="A504" s="92"/>
      <c r="B504" s="29"/>
      <c r="C504" s="29"/>
      <c r="D504" s="92"/>
      <c r="E504" s="92"/>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row>
    <row r="505" ht="12.75" customHeight="1">
      <c r="A505" s="92"/>
      <c r="B505" s="29"/>
      <c r="C505" s="29"/>
      <c r="D505" s="92"/>
      <c r="E505" s="92"/>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row>
    <row r="506" ht="12.75" customHeight="1">
      <c r="A506" s="92"/>
      <c r="B506" s="29"/>
      <c r="C506" s="29"/>
      <c r="D506" s="92"/>
      <c r="E506" s="92"/>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row>
    <row r="507" ht="12.75" customHeight="1">
      <c r="A507" s="92"/>
      <c r="B507" s="29"/>
      <c r="C507" s="29"/>
      <c r="D507" s="92"/>
      <c r="E507" s="92"/>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row>
    <row r="508" ht="12.75" customHeight="1">
      <c r="A508" s="92"/>
      <c r="B508" s="29"/>
      <c r="C508" s="29"/>
      <c r="D508" s="92"/>
      <c r="E508" s="92"/>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row>
    <row r="509" ht="12.75" customHeight="1">
      <c r="A509" s="92"/>
      <c r="B509" s="29"/>
      <c r="C509" s="29"/>
      <c r="D509" s="92"/>
      <c r="E509" s="92"/>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row>
    <row r="510" ht="12.75" customHeight="1">
      <c r="A510" s="92"/>
      <c r="B510" s="29"/>
      <c r="C510" s="29"/>
      <c r="D510" s="92"/>
      <c r="E510" s="92"/>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row>
    <row r="511" ht="12.75" customHeight="1">
      <c r="A511" s="92"/>
      <c r="B511" s="29"/>
      <c r="C511" s="29"/>
      <c r="D511" s="92"/>
      <c r="E511" s="92"/>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row>
    <row r="512" ht="12.75" customHeight="1">
      <c r="A512" s="92"/>
      <c r="B512" s="29"/>
      <c r="C512" s="29"/>
      <c r="D512" s="92"/>
      <c r="E512" s="92"/>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row>
    <row r="513" ht="12.75" customHeight="1">
      <c r="A513" s="92"/>
      <c r="B513" s="29"/>
      <c r="C513" s="29"/>
      <c r="D513" s="92"/>
      <c r="E513" s="92"/>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row>
    <row r="514" ht="12.75" customHeight="1">
      <c r="A514" s="92"/>
      <c r="B514" s="29"/>
      <c r="C514" s="29"/>
      <c r="D514" s="92"/>
      <c r="E514" s="92"/>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row>
    <row r="515" ht="12.75" customHeight="1">
      <c r="A515" s="92"/>
      <c r="B515" s="29"/>
      <c r="C515" s="29"/>
      <c r="D515" s="92"/>
      <c r="E515" s="92"/>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row>
    <row r="516" ht="12.75" customHeight="1">
      <c r="A516" s="92"/>
      <c r="B516" s="29"/>
      <c r="C516" s="29"/>
      <c r="D516" s="92"/>
      <c r="E516" s="92"/>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row>
    <row r="517" ht="12.75" customHeight="1">
      <c r="A517" s="92"/>
      <c r="B517" s="29"/>
      <c r="C517" s="29"/>
      <c r="D517" s="92"/>
      <c r="E517" s="92"/>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row>
    <row r="518" ht="12.75" customHeight="1">
      <c r="A518" s="92"/>
      <c r="B518" s="29"/>
      <c r="C518" s="29"/>
      <c r="D518" s="92"/>
      <c r="E518" s="92"/>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row>
    <row r="519" ht="12.75" customHeight="1">
      <c r="A519" s="92"/>
      <c r="B519" s="29"/>
      <c r="C519" s="29"/>
      <c r="D519" s="92"/>
      <c r="E519" s="92"/>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row>
    <row r="520" ht="12.75" customHeight="1">
      <c r="A520" s="92"/>
      <c r="B520" s="29"/>
      <c r="C520" s="29"/>
      <c r="D520" s="92"/>
      <c r="E520" s="92"/>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row>
    <row r="521" ht="12.75" customHeight="1">
      <c r="A521" s="92"/>
      <c r="B521" s="29"/>
      <c r="C521" s="29"/>
      <c r="D521" s="92"/>
      <c r="E521" s="92"/>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row>
    <row r="522" ht="12.75" customHeight="1">
      <c r="A522" s="92"/>
      <c r="B522" s="29"/>
      <c r="C522" s="29"/>
      <c r="D522" s="92"/>
      <c r="E522" s="92"/>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row>
    <row r="523" ht="12.75" customHeight="1">
      <c r="A523" s="92"/>
      <c r="B523" s="29"/>
      <c r="C523" s="29"/>
      <c r="D523" s="92"/>
      <c r="E523" s="92"/>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row>
    <row r="524" ht="12.75" customHeight="1">
      <c r="A524" s="92"/>
      <c r="B524" s="29"/>
      <c r="C524" s="29"/>
      <c r="D524" s="92"/>
      <c r="E524" s="92"/>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row>
    <row r="525" ht="12.75" customHeight="1">
      <c r="A525" s="92"/>
      <c r="B525" s="29"/>
      <c r="C525" s="29"/>
      <c r="D525" s="92"/>
      <c r="E525" s="92"/>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row>
    <row r="526" ht="12.75" customHeight="1">
      <c r="A526" s="92"/>
      <c r="B526" s="29"/>
      <c r="C526" s="29"/>
      <c r="D526" s="92"/>
      <c r="E526" s="92"/>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row>
    <row r="527" ht="12.75" customHeight="1">
      <c r="A527" s="92"/>
      <c r="B527" s="29"/>
      <c r="C527" s="29"/>
      <c r="D527" s="92"/>
      <c r="E527" s="92"/>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row>
    <row r="528" ht="12.75" customHeight="1">
      <c r="A528" s="92"/>
      <c r="B528" s="29"/>
      <c r="C528" s="29"/>
      <c r="D528" s="92"/>
      <c r="E528" s="92"/>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row>
    <row r="529" ht="12.75" customHeight="1">
      <c r="A529" s="92"/>
      <c r="B529" s="29"/>
      <c r="C529" s="29"/>
      <c r="D529" s="92"/>
      <c r="E529" s="92"/>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row>
    <row r="530" ht="12.75" customHeight="1">
      <c r="A530" s="92"/>
      <c r="B530" s="29"/>
      <c r="C530" s="29"/>
      <c r="D530" s="92"/>
      <c r="E530" s="92"/>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row>
    <row r="531" ht="12.75" customHeight="1">
      <c r="A531" s="92"/>
      <c r="B531" s="29"/>
      <c r="C531" s="29"/>
      <c r="D531" s="92"/>
      <c r="E531" s="92"/>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row>
    <row r="532" ht="12.75" customHeight="1">
      <c r="A532" s="92"/>
      <c r="B532" s="29"/>
      <c r="C532" s="29"/>
      <c r="D532" s="92"/>
      <c r="E532" s="92"/>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row>
    <row r="533" ht="12.75" customHeight="1">
      <c r="A533" s="92"/>
      <c r="B533" s="29"/>
      <c r="C533" s="29"/>
      <c r="D533" s="92"/>
      <c r="E533" s="92"/>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row>
    <row r="534" ht="12.75" customHeight="1">
      <c r="A534" s="92"/>
      <c r="B534" s="29"/>
      <c r="C534" s="29"/>
      <c r="D534" s="92"/>
      <c r="E534" s="92"/>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row>
    <row r="535" ht="12.75" customHeight="1">
      <c r="A535" s="92"/>
      <c r="B535" s="29"/>
      <c r="C535" s="29"/>
      <c r="D535" s="92"/>
      <c r="E535" s="92"/>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row>
    <row r="536" ht="12.75" customHeight="1">
      <c r="A536" s="92"/>
      <c r="B536" s="29"/>
      <c r="C536" s="29"/>
      <c r="D536" s="92"/>
      <c r="E536" s="92"/>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row>
    <row r="537" ht="12.75" customHeight="1">
      <c r="A537" s="92"/>
      <c r="B537" s="29"/>
      <c r="C537" s="29"/>
      <c r="D537" s="92"/>
      <c r="E537" s="92"/>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row>
    <row r="538" ht="12.75" customHeight="1">
      <c r="A538" s="92"/>
      <c r="B538" s="29"/>
      <c r="C538" s="29"/>
      <c r="D538" s="92"/>
      <c r="E538" s="92"/>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row>
    <row r="539" ht="12.75" customHeight="1">
      <c r="A539" s="92"/>
      <c r="B539" s="29"/>
      <c r="C539" s="29"/>
      <c r="D539" s="92"/>
      <c r="E539" s="92"/>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row>
    <row r="540" ht="12.75" customHeight="1">
      <c r="A540" s="92"/>
      <c r="B540" s="29"/>
      <c r="C540" s="29"/>
      <c r="D540" s="92"/>
      <c r="E540" s="92"/>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row>
    <row r="541" ht="12.75" customHeight="1">
      <c r="A541" s="92"/>
      <c r="B541" s="29"/>
      <c r="C541" s="29"/>
      <c r="D541" s="92"/>
      <c r="E541" s="92"/>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row>
    <row r="542" ht="12.75" customHeight="1">
      <c r="A542" s="92"/>
      <c r="B542" s="29"/>
      <c r="C542" s="29"/>
      <c r="D542" s="92"/>
      <c r="E542" s="92"/>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row>
    <row r="543" ht="12.75" customHeight="1">
      <c r="A543" s="92"/>
      <c r="B543" s="29"/>
      <c r="C543" s="29"/>
      <c r="D543" s="92"/>
      <c r="E543" s="92"/>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row>
    <row r="544" ht="12.75" customHeight="1">
      <c r="A544" s="92"/>
      <c r="B544" s="29"/>
      <c r="C544" s="29"/>
      <c r="D544" s="92"/>
      <c r="E544" s="92"/>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row>
    <row r="545" ht="12.75" customHeight="1">
      <c r="A545" s="92"/>
      <c r="B545" s="29"/>
      <c r="C545" s="29"/>
      <c r="D545" s="92"/>
      <c r="E545" s="92"/>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row>
    <row r="546" ht="12.75" customHeight="1">
      <c r="A546" s="92"/>
      <c r="B546" s="29"/>
      <c r="C546" s="29"/>
      <c r="D546" s="92"/>
      <c r="E546" s="92"/>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row>
    <row r="547" ht="12.75" customHeight="1">
      <c r="A547" s="92"/>
      <c r="B547" s="29"/>
      <c r="C547" s="29"/>
      <c r="D547" s="92"/>
      <c r="E547" s="92"/>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row>
    <row r="548" ht="12.75" customHeight="1">
      <c r="A548" s="92"/>
      <c r="B548" s="29"/>
      <c r="C548" s="29"/>
      <c r="D548" s="92"/>
      <c r="E548" s="92"/>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row>
    <row r="549" ht="12.75" customHeight="1">
      <c r="A549" s="92"/>
      <c r="B549" s="29"/>
      <c r="C549" s="29"/>
      <c r="D549" s="92"/>
      <c r="E549" s="92"/>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row>
    <row r="550" ht="12.75" customHeight="1">
      <c r="A550" s="92"/>
      <c r="B550" s="29"/>
      <c r="C550" s="29"/>
      <c r="D550" s="92"/>
      <c r="E550" s="92"/>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row>
    <row r="551" ht="12.75" customHeight="1">
      <c r="A551" s="92"/>
      <c r="B551" s="29"/>
      <c r="C551" s="29"/>
      <c r="D551" s="92"/>
      <c r="E551" s="92"/>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row>
    <row r="552" ht="12.75" customHeight="1">
      <c r="A552" s="92"/>
      <c r="B552" s="29"/>
      <c r="C552" s="29"/>
      <c r="D552" s="92"/>
      <c r="E552" s="92"/>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row>
    <row r="553" ht="12.75" customHeight="1">
      <c r="A553" s="92"/>
      <c r="B553" s="29"/>
      <c r="C553" s="29"/>
      <c r="D553" s="92"/>
      <c r="E553" s="92"/>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row>
    <row r="554" ht="12.75" customHeight="1">
      <c r="A554" s="92"/>
      <c r="B554" s="29"/>
      <c r="C554" s="29"/>
      <c r="D554" s="92"/>
      <c r="E554" s="92"/>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row>
    <row r="555" ht="12.75" customHeight="1">
      <c r="A555" s="92"/>
      <c r="B555" s="29"/>
      <c r="C555" s="29"/>
      <c r="D555" s="92"/>
      <c r="E555" s="92"/>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row>
    <row r="556" ht="12.75" customHeight="1">
      <c r="A556" s="92"/>
      <c r="B556" s="29"/>
      <c r="C556" s="29"/>
      <c r="D556" s="92"/>
      <c r="E556" s="92"/>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row>
    <row r="557" ht="12.75" customHeight="1">
      <c r="A557" s="92"/>
      <c r="B557" s="29"/>
      <c r="C557" s="29"/>
      <c r="D557" s="92"/>
      <c r="E557" s="92"/>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row>
    <row r="558" ht="12.75" customHeight="1">
      <c r="A558" s="92"/>
      <c r="B558" s="29"/>
      <c r="C558" s="29"/>
      <c r="D558" s="92"/>
      <c r="E558" s="92"/>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row>
    <row r="559" ht="12.75" customHeight="1">
      <c r="A559" s="92"/>
      <c r="B559" s="29"/>
      <c r="C559" s="29"/>
      <c r="D559" s="92"/>
      <c r="E559" s="92"/>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row>
    <row r="560" ht="12.75" customHeight="1">
      <c r="A560" s="92"/>
      <c r="B560" s="29"/>
      <c r="C560" s="29"/>
      <c r="D560" s="92"/>
      <c r="E560" s="92"/>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row>
    <row r="561" ht="12.75" customHeight="1">
      <c r="A561" s="92"/>
      <c r="B561" s="29"/>
      <c r="C561" s="29"/>
      <c r="D561" s="92"/>
      <c r="E561" s="92"/>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row>
    <row r="562" ht="12.75" customHeight="1">
      <c r="A562" s="92"/>
      <c r="B562" s="29"/>
      <c r="C562" s="29"/>
      <c r="D562" s="92"/>
      <c r="E562" s="92"/>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row>
    <row r="563" ht="12.75" customHeight="1">
      <c r="A563" s="92"/>
      <c r="B563" s="29"/>
      <c r="C563" s="29"/>
      <c r="D563" s="92"/>
      <c r="E563" s="92"/>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row>
    <row r="564" ht="12.75" customHeight="1">
      <c r="A564" s="92"/>
      <c r="B564" s="29"/>
      <c r="C564" s="29"/>
      <c r="D564" s="92"/>
      <c r="E564" s="92"/>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row>
    <row r="565" ht="12.75" customHeight="1">
      <c r="A565" s="92"/>
      <c r="B565" s="29"/>
      <c r="C565" s="29"/>
      <c r="D565" s="92"/>
      <c r="E565" s="92"/>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row>
    <row r="566" ht="12.75" customHeight="1">
      <c r="A566" s="92"/>
      <c r="B566" s="29"/>
      <c r="C566" s="29"/>
      <c r="D566" s="92"/>
      <c r="E566" s="92"/>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row>
    <row r="567" ht="12.75" customHeight="1">
      <c r="A567" s="92"/>
      <c r="B567" s="29"/>
      <c r="C567" s="29"/>
      <c r="D567" s="92"/>
      <c r="E567" s="92"/>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row>
    <row r="568" ht="12.75" customHeight="1">
      <c r="A568" s="92"/>
      <c r="B568" s="29"/>
      <c r="C568" s="29"/>
      <c r="D568" s="92"/>
      <c r="E568" s="92"/>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row>
    <row r="569" ht="12.75" customHeight="1">
      <c r="A569" s="92"/>
      <c r="B569" s="29"/>
      <c r="C569" s="29"/>
      <c r="D569" s="92"/>
      <c r="E569" s="92"/>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row>
    <row r="570" ht="12.75" customHeight="1">
      <c r="A570" s="92"/>
      <c r="B570" s="29"/>
      <c r="C570" s="29"/>
      <c r="D570" s="92"/>
      <c r="E570" s="92"/>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row>
    <row r="571" ht="12.75" customHeight="1">
      <c r="A571" s="92"/>
      <c r="B571" s="29"/>
      <c r="C571" s="29"/>
      <c r="D571" s="92"/>
      <c r="E571" s="92"/>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row>
    <row r="572" ht="12.75" customHeight="1">
      <c r="A572" s="92"/>
      <c r="B572" s="29"/>
      <c r="C572" s="29"/>
      <c r="D572" s="92"/>
      <c r="E572" s="92"/>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row>
    <row r="573" ht="12.75" customHeight="1">
      <c r="A573" s="92"/>
      <c r="B573" s="29"/>
      <c r="C573" s="29"/>
      <c r="D573" s="92"/>
      <c r="E573" s="92"/>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row>
    <row r="574" ht="12.75" customHeight="1">
      <c r="A574" s="92"/>
      <c r="B574" s="29"/>
      <c r="C574" s="29"/>
      <c r="D574" s="92"/>
      <c r="E574" s="92"/>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row>
    <row r="575" ht="12.75" customHeight="1">
      <c r="A575" s="92"/>
      <c r="B575" s="29"/>
      <c r="C575" s="29"/>
      <c r="D575" s="92"/>
      <c r="E575" s="92"/>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row>
    <row r="576" ht="12.75" customHeight="1">
      <c r="A576" s="92"/>
      <c r="B576" s="29"/>
      <c r="C576" s="29"/>
      <c r="D576" s="92"/>
      <c r="E576" s="92"/>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row>
    <row r="577" ht="12.75" customHeight="1">
      <c r="A577" s="92"/>
      <c r="B577" s="29"/>
      <c r="C577" s="29"/>
      <c r="D577" s="92"/>
      <c r="E577" s="92"/>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row>
    <row r="578" ht="12.75" customHeight="1">
      <c r="A578" s="92"/>
      <c r="B578" s="29"/>
      <c r="C578" s="29"/>
      <c r="D578" s="92"/>
      <c r="E578" s="92"/>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row>
    <row r="579" ht="12.75" customHeight="1">
      <c r="A579" s="92"/>
      <c r="B579" s="29"/>
      <c r="C579" s="29"/>
      <c r="D579" s="92"/>
      <c r="E579" s="92"/>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row>
    <row r="580" ht="12.75" customHeight="1">
      <c r="A580" s="92"/>
      <c r="B580" s="29"/>
      <c r="C580" s="29"/>
      <c r="D580" s="92"/>
      <c r="E580" s="92"/>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row>
    <row r="581" ht="12.75" customHeight="1">
      <c r="A581" s="92"/>
      <c r="B581" s="29"/>
      <c r="C581" s="29"/>
      <c r="D581" s="92"/>
      <c r="E581" s="92"/>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row>
    <row r="582" ht="12.75" customHeight="1">
      <c r="A582" s="92"/>
      <c r="B582" s="29"/>
      <c r="C582" s="29"/>
      <c r="D582" s="92"/>
      <c r="E582" s="92"/>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row>
    <row r="583" ht="12.75" customHeight="1">
      <c r="A583" s="92"/>
      <c r="B583" s="29"/>
      <c r="C583" s="29"/>
      <c r="D583" s="92"/>
      <c r="E583" s="92"/>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row>
    <row r="584" ht="12.75" customHeight="1">
      <c r="A584" s="92"/>
      <c r="B584" s="29"/>
      <c r="C584" s="29"/>
      <c r="D584" s="92"/>
      <c r="E584" s="92"/>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row>
    <row r="585" ht="12.75" customHeight="1">
      <c r="A585" s="92"/>
      <c r="B585" s="29"/>
      <c r="C585" s="29"/>
      <c r="D585" s="92"/>
      <c r="E585" s="92"/>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row>
    <row r="586" ht="12.75" customHeight="1">
      <c r="A586" s="92"/>
      <c r="B586" s="29"/>
      <c r="C586" s="29"/>
      <c r="D586" s="92"/>
      <c r="E586" s="92"/>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row>
    <row r="587" ht="12.75" customHeight="1">
      <c r="A587" s="92"/>
      <c r="B587" s="29"/>
      <c r="C587" s="29"/>
      <c r="D587" s="92"/>
      <c r="E587" s="92"/>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row>
    <row r="588" ht="12.75" customHeight="1">
      <c r="A588" s="92"/>
      <c r="B588" s="29"/>
      <c r="C588" s="29"/>
      <c r="D588" s="92"/>
      <c r="E588" s="92"/>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row>
    <row r="589" ht="12.75" customHeight="1">
      <c r="A589" s="92"/>
      <c r="B589" s="29"/>
      <c r="C589" s="29"/>
      <c r="D589" s="92"/>
      <c r="E589" s="92"/>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row>
    <row r="590" ht="12.75" customHeight="1">
      <c r="A590" s="92"/>
      <c r="B590" s="29"/>
      <c r="C590" s="29"/>
      <c r="D590" s="92"/>
      <c r="E590" s="92"/>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row>
    <row r="591" ht="12.75" customHeight="1">
      <c r="A591" s="92"/>
      <c r="B591" s="29"/>
      <c r="C591" s="29"/>
      <c r="D591" s="92"/>
      <c r="E591" s="92"/>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row>
    <row r="592" ht="12.75" customHeight="1">
      <c r="A592" s="92"/>
      <c r="B592" s="29"/>
      <c r="C592" s="29"/>
      <c r="D592" s="92"/>
      <c r="E592" s="92"/>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row>
    <row r="593" ht="12.75" customHeight="1">
      <c r="A593" s="92"/>
      <c r="B593" s="29"/>
      <c r="C593" s="29"/>
      <c r="D593" s="92"/>
      <c r="E593" s="92"/>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row>
    <row r="594" ht="12.75" customHeight="1">
      <c r="A594" s="92"/>
      <c r="B594" s="29"/>
      <c r="C594" s="29"/>
      <c r="D594" s="92"/>
      <c r="E594" s="92"/>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row>
    <row r="595" ht="12.75" customHeight="1">
      <c r="A595" s="92"/>
      <c r="B595" s="29"/>
      <c r="C595" s="29"/>
      <c r="D595" s="92"/>
      <c r="E595" s="92"/>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row>
    <row r="596" ht="12.75" customHeight="1">
      <c r="A596" s="92"/>
      <c r="B596" s="29"/>
      <c r="C596" s="29"/>
      <c r="D596" s="92"/>
      <c r="E596" s="92"/>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row>
    <row r="597" ht="12.75" customHeight="1">
      <c r="A597" s="92"/>
      <c r="B597" s="29"/>
      <c r="C597" s="29"/>
      <c r="D597" s="92"/>
      <c r="E597" s="92"/>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row>
    <row r="598" ht="12.75" customHeight="1">
      <c r="A598" s="92"/>
      <c r="B598" s="29"/>
      <c r="C598" s="29"/>
      <c r="D598" s="92"/>
      <c r="E598" s="92"/>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row>
    <row r="599" ht="12.75" customHeight="1">
      <c r="A599" s="92"/>
      <c r="B599" s="29"/>
      <c r="C599" s="29"/>
      <c r="D599" s="92"/>
      <c r="E599" s="92"/>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row>
    <row r="600" ht="12.75" customHeight="1">
      <c r="A600" s="92"/>
      <c r="B600" s="29"/>
      <c r="C600" s="29"/>
      <c r="D600" s="92"/>
      <c r="E600" s="92"/>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row>
    <row r="601" ht="12.75" customHeight="1">
      <c r="A601" s="92"/>
      <c r="B601" s="29"/>
      <c r="C601" s="29"/>
      <c r="D601" s="92"/>
      <c r="E601" s="92"/>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row>
    <row r="602" ht="12.75" customHeight="1">
      <c r="A602" s="92"/>
      <c r="B602" s="29"/>
      <c r="C602" s="29"/>
      <c r="D602" s="92"/>
      <c r="E602" s="92"/>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row>
    <row r="603" ht="12.75" customHeight="1">
      <c r="A603" s="92"/>
      <c r="B603" s="29"/>
      <c r="C603" s="29"/>
      <c r="D603" s="92"/>
      <c r="E603" s="92"/>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row>
    <row r="604" ht="12.75" customHeight="1">
      <c r="A604" s="92"/>
      <c r="B604" s="29"/>
      <c r="C604" s="29"/>
      <c r="D604" s="92"/>
      <c r="E604" s="92"/>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row>
    <row r="605" ht="12.75" customHeight="1">
      <c r="A605" s="92"/>
      <c r="B605" s="29"/>
      <c r="C605" s="29"/>
      <c r="D605" s="92"/>
      <c r="E605" s="92"/>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row>
    <row r="606" ht="12.75" customHeight="1">
      <c r="A606" s="92"/>
      <c r="B606" s="29"/>
      <c r="C606" s="29"/>
      <c r="D606" s="92"/>
      <c r="E606" s="92"/>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row>
    <row r="607" ht="12.75" customHeight="1">
      <c r="A607" s="92"/>
      <c r="B607" s="29"/>
      <c r="C607" s="29"/>
      <c r="D607" s="92"/>
      <c r="E607" s="92"/>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row>
    <row r="608" ht="12.75" customHeight="1">
      <c r="A608" s="92"/>
      <c r="B608" s="29"/>
      <c r="C608" s="29"/>
      <c r="D608" s="92"/>
      <c r="E608" s="92"/>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row>
    <row r="609" ht="12.75" customHeight="1">
      <c r="A609" s="92"/>
      <c r="B609" s="29"/>
      <c r="C609" s="29"/>
      <c r="D609" s="92"/>
      <c r="E609" s="92"/>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row>
    <row r="610" ht="12.75" customHeight="1">
      <c r="A610" s="92"/>
      <c r="B610" s="29"/>
      <c r="C610" s="29"/>
      <c r="D610" s="92"/>
      <c r="E610" s="92"/>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row>
    <row r="611" ht="12.75" customHeight="1">
      <c r="A611" s="92"/>
      <c r="B611" s="29"/>
      <c r="C611" s="29"/>
      <c r="D611" s="92"/>
      <c r="E611" s="92"/>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row>
    <row r="612" ht="12.75" customHeight="1">
      <c r="A612" s="92"/>
      <c r="B612" s="29"/>
      <c r="C612" s="29"/>
      <c r="D612" s="92"/>
      <c r="E612" s="92"/>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row>
    <row r="613" ht="12.75" customHeight="1">
      <c r="A613" s="92"/>
      <c r="B613" s="29"/>
      <c r="C613" s="29"/>
      <c r="D613" s="92"/>
      <c r="E613" s="92"/>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row>
    <row r="614" ht="12.75" customHeight="1">
      <c r="A614" s="92"/>
      <c r="B614" s="29"/>
      <c r="C614" s="29"/>
      <c r="D614" s="92"/>
      <c r="E614" s="92"/>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row>
    <row r="615" ht="12.75" customHeight="1">
      <c r="A615" s="92"/>
      <c r="B615" s="29"/>
      <c r="C615" s="29"/>
      <c r="D615" s="92"/>
      <c r="E615" s="92"/>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row>
    <row r="616" ht="12.75" customHeight="1">
      <c r="A616" s="92"/>
      <c r="B616" s="29"/>
      <c r="C616" s="29"/>
      <c r="D616" s="92"/>
      <c r="E616" s="92"/>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row>
    <row r="617" ht="12.75" customHeight="1">
      <c r="A617" s="92"/>
      <c r="B617" s="29"/>
      <c r="C617" s="29"/>
      <c r="D617" s="92"/>
      <c r="E617" s="92"/>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row>
    <row r="618" ht="12.75" customHeight="1">
      <c r="A618" s="92"/>
      <c r="B618" s="29"/>
      <c r="C618" s="29"/>
      <c r="D618" s="92"/>
      <c r="E618" s="92"/>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row>
    <row r="619" ht="12.75" customHeight="1">
      <c r="A619" s="92"/>
      <c r="B619" s="29"/>
      <c r="C619" s="29"/>
      <c r="D619" s="92"/>
      <c r="E619" s="92"/>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row>
    <row r="620" ht="12.75" customHeight="1">
      <c r="A620" s="92"/>
      <c r="B620" s="29"/>
      <c r="C620" s="29"/>
      <c r="D620" s="92"/>
      <c r="E620" s="92"/>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row>
    <row r="621" ht="12.75" customHeight="1">
      <c r="A621" s="92"/>
      <c r="B621" s="29"/>
      <c r="C621" s="29"/>
      <c r="D621" s="92"/>
      <c r="E621" s="92"/>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row>
    <row r="622" ht="12.75" customHeight="1">
      <c r="A622" s="92"/>
      <c r="B622" s="29"/>
      <c r="C622" s="29"/>
      <c r="D622" s="92"/>
      <c r="E622" s="92"/>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row>
    <row r="623" ht="12.75" customHeight="1">
      <c r="A623" s="92"/>
      <c r="B623" s="29"/>
      <c r="C623" s="29"/>
      <c r="D623" s="92"/>
      <c r="E623" s="92"/>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row>
    <row r="624" ht="12.75" customHeight="1">
      <c r="A624" s="92"/>
      <c r="B624" s="29"/>
      <c r="C624" s="29"/>
      <c r="D624" s="92"/>
      <c r="E624" s="92"/>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row>
    <row r="625" ht="12.75" customHeight="1">
      <c r="A625" s="92"/>
      <c r="B625" s="29"/>
      <c r="C625" s="29"/>
      <c r="D625" s="92"/>
      <c r="E625" s="92"/>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row>
    <row r="626" ht="12.75" customHeight="1">
      <c r="A626" s="92"/>
      <c r="B626" s="29"/>
      <c r="C626" s="29"/>
      <c r="D626" s="92"/>
      <c r="E626" s="92"/>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row>
    <row r="627" ht="12.75" customHeight="1">
      <c r="A627" s="92"/>
      <c r="B627" s="29"/>
      <c r="C627" s="29"/>
      <c r="D627" s="92"/>
      <c r="E627" s="92"/>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row>
    <row r="628" ht="12.75" customHeight="1">
      <c r="A628" s="92"/>
      <c r="B628" s="29"/>
      <c r="C628" s="29"/>
      <c r="D628" s="92"/>
      <c r="E628" s="92"/>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row>
    <row r="629" ht="12.75" customHeight="1">
      <c r="A629" s="92"/>
      <c r="B629" s="29"/>
      <c r="C629" s="29"/>
      <c r="D629" s="92"/>
      <c r="E629" s="92"/>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row>
    <row r="630" ht="12.75" customHeight="1">
      <c r="A630" s="92"/>
      <c r="B630" s="29"/>
      <c r="C630" s="29"/>
      <c r="D630" s="92"/>
      <c r="E630" s="92"/>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row>
    <row r="631" ht="12.75" customHeight="1">
      <c r="A631" s="92"/>
      <c r="B631" s="29"/>
      <c r="C631" s="29"/>
      <c r="D631" s="92"/>
      <c r="E631" s="92"/>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row>
    <row r="632" ht="12.75" customHeight="1">
      <c r="A632" s="92"/>
      <c r="B632" s="29"/>
      <c r="C632" s="29"/>
      <c r="D632" s="92"/>
      <c r="E632" s="92"/>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row>
    <row r="633" ht="12.75" customHeight="1">
      <c r="A633" s="92"/>
      <c r="B633" s="29"/>
      <c r="C633" s="29"/>
      <c r="D633" s="92"/>
      <c r="E633" s="92"/>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row>
    <row r="634" ht="12.75" customHeight="1">
      <c r="A634" s="92"/>
      <c r="B634" s="29"/>
      <c r="C634" s="29"/>
      <c r="D634" s="92"/>
      <c r="E634" s="92"/>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row>
    <row r="635" ht="12.75" customHeight="1">
      <c r="A635" s="92"/>
      <c r="B635" s="29"/>
      <c r="C635" s="29"/>
      <c r="D635" s="92"/>
      <c r="E635" s="92"/>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row>
    <row r="636" ht="12.75" customHeight="1">
      <c r="A636" s="92"/>
      <c r="B636" s="29"/>
      <c r="C636" s="29"/>
      <c r="D636" s="92"/>
      <c r="E636" s="92"/>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row>
    <row r="637" ht="12.75" customHeight="1">
      <c r="A637" s="92"/>
      <c r="B637" s="29"/>
      <c r="C637" s="29"/>
      <c r="D637" s="92"/>
      <c r="E637" s="92"/>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row>
    <row r="638" ht="12.75" customHeight="1">
      <c r="A638" s="92"/>
      <c r="B638" s="29"/>
      <c r="C638" s="29"/>
      <c r="D638" s="92"/>
      <c r="E638" s="92"/>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row>
    <row r="639" ht="12.75" customHeight="1">
      <c r="A639" s="92"/>
      <c r="B639" s="29"/>
      <c r="C639" s="29"/>
      <c r="D639" s="92"/>
      <c r="E639" s="92"/>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row>
    <row r="640" ht="12.75" customHeight="1">
      <c r="A640" s="92"/>
      <c r="B640" s="29"/>
      <c r="C640" s="29"/>
      <c r="D640" s="92"/>
      <c r="E640" s="92"/>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row>
    <row r="641" ht="12.75" customHeight="1">
      <c r="A641" s="92"/>
      <c r="B641" s="29"/>
      <c r="C641" s="29"/>
      <c r="D641" s="92"/>
      <c r="E641" s="92"/>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row>
    <row r="642" ht="12.75" customHeight="1">
      <c r="A642" s="92"/>
      <c r="B642" s="29"/>
      <c r="C642" s="29"/>
      <c r="D642" s="92"/>
      <c r="E642" s="92"/>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row>
    <row r="643" ht="12.75" customHeight="1">
      <c r="A643" s="92"/>
      <c r="B643" s="29"/>
      <c r="C643" s="29"/>
      <c r="D643" s="92"/>
      <c r="E643" s="92"/>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row>
    <row r="644" ht="12.75" customHeight="1">
      <c r="A644" s="92"/>
      <c r="B644" s="29"/>
      <c r="C644" s="29"/>
      <c r="D644" s="92"/>
      <c r="E644" s="92"/>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row>
    <row r="645" ht="12.75" customHeight="1">
      <c r="A645" s="92"/>
      <c r="B645" s="29"/>
      <c r="C645" s="29"/>
      <c r="D645" s="92"/>
      <c r="E645" s="92"/>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row>
    <row r="646" ht="12.75" customHeight="1">
      <c r="A646" s="92"/>
      <c r="B646" s="29"/>
      <c r="C646" s="29"/>
      <c r="D646" s="92"/>
      <c r="E646" s="92"/>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row>
    <row r="647" ht="12.75" customHeight="1">
      <c r="A647" s="92"/>
      <c r="B647" s="29"/>
      <c r="C647" s="29"/>
      <c r="D647" s="92"/>
      <c r="E647" s="92"/>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row>
    <row r="648" ht="12.75" customHeight="1">
      <c r="A648" s="92"/>
      <c r="B648" s="29"/>
      <c r="C648" s="29"/>
      <c r="D648" s="92"/>
      <c r="E648" s="92"/>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row>
    <row r="649" ht="12.75" customHeight="1">
      <c r="A649" s="92"/>
      <c r="B649" s="29"/>
      <c r="C649" s="29"/>
      <c r="D649" s="92"/>
      <c r="E649" s="92"/>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row>
    <row r="650" ht="12.75" customHeight="1">
      <c r="A650" s="92"/>
      <c r="B650" s="29"/>
      <c r="C650" s="29"/>
      <c r="D650" s="92"/>
      <c r="E650" s="92"/>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row>
    <row r="651" ht="12.75" customHeight="1">
      <c r="A651" s="92"/>
      <c r="B651" s="29"/>
      <c r="C651" s="29"/>
      <c r="D651" s="92"/>
      <c r="E651" s="92"/>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row>
    <row r="652" ht="12.75" customHeight="1">
      <c r="A652" s="92"/>
      <c r="B652" s="29"/>
      <c r="C652" s="29"/>
      <c r="D652" s="92"/>
      <c r="E652" s="92"/>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row>
    <row r="653" ht="12.75" customHeight="1">
      <c r="A653" s="92"/>
      <c r="B653" s="29"/>
      <c r="C653" s="29"/>
      <c r="D653" s="92"/>
      <c r="E653" s="92"/>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row>
    <row r="654" ht="12.75" customHeight="1">
      <c r="A654" s="92"/>
      <c r="B654" s="29"/>
      <c r="C654" s="29"/>
      <c r="D654" s="92"/>
      <c r="E654" s="92"/>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row>
    <row r="655" ht="12.75" customHeight="1">
      <c r="A655" s="92"/>
      <c r="B655" s="29"/>
      <c r="C655" s="29"/>
      <c r="D655" s="92"/>
      <c r="E655" s="92"/>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row>
    <row r="656" ht="12.75" customHeight="1">
      <c r="A656" s="92"/>
      <c r="B656" s="29"/>
      <c r="C656" s="29"/>
      <c r="D656" s="92"/>
      <c r="E656" s="92"/>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row>
    <row r="657" ht="12.75" customHeight="1">
      <c r="A657" s="92"/>
      <c r="B657" s="29"/>
      <c r="C657" s="29"/>
      <c r="D657" s="92"/>
      <c r="E657" s="92"/>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row>
    <row r="658" ht="12.75" customHeight="1">
      <c r="A658" s="92"/>
      <c r="B658" s="29"/>
      <c r="C658" s="29"/>
      <c r="D658" s="92"/>
      <c r="E658" s="92"/>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row>
    <row r="659" ht="12.75" customHeight="1">
      <c r="A659" s="92"/>
      <c r="B659" s="29"/>
      <c r="C659" s="29"/>
      <c r="D659" s="92"/>
      <c r="E659" s="92"/>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row>
    <row r="660" ht="12.75" customHeight="1">
      <c r="A660" s="92"/>
      <c r="B660" s="29"/>
      <c r="C660" s="29"/>
      <c r="D660" s="92"/>
      <c r="E660" s="92"/>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row>
    <row r="661" ht="12.75" customHeight="1">
      <c r="A661" s="92"/>
      <c r="B661" s="29"/>
      <c r="C661" s="29"/>
      <c r="D661" s="92"/>
      <c r="E661" s="92"/>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row>
    <row r="662" ht="12.75" customHeight="1">
      <c r="A662" s="92"/>
      <c r="B662" s="29"/>
      <c r="C662" s="29"/>
      <c r="D662" s="92"/>
      <c r="E662" s="92"/>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row>
    <row r="663" ht="12.75" customHeight="1">
      <c r="A663" s="92"/>
      <c r="B663" s="29"/>
      <c r="C663" s="29"/>
      <c r="D663" s="92"/>
      <c r="E663" s="92"/>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row>
    <row r="664" ht="12.75" customHeight="1">
      <c r="A664" s="92"/>
      <c r="B664" s="29"/>
      <c r="C664" s="29"/>
      <c r="D664" s="92"/>
      <c r="E664" s="92"/>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row>
    <row r="665" ht="12.75" customHeight="1">
      <c r="A665" s="92"/>
      <c r="B665" s="29"/>
      <c r="C665" s="29"/>
      <c r="D665" s="92"/>
      <c r="E665" s="92"/>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row>
    <row r="666" ht="12.75" customHeight="1">
      <c r="A666" s="92"/>
      <c r="B666" s="29"/>
      <c r="C666" s="29"/>
      <c r="D666" s="92"/>
      <c r="E666" s="92"/>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row>
    <row r="667" ht="12.75" customHeight="1">
      <c r="A667" s="92"/>
      <c r="B667" s="29"/>
      <c r="C667" s="29"/>
      <c r="D667" s="92"/>
      <c r="E667" s="92"/>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row>
    <row r="668" ht="12.75" customHeight="1">
      <c r="A668" s="92"/>
      <c r="B668" s="29"/>
      <c r="C668" s="29"/>
      <c r="D668" s="92"/>
      <c r="E668" s="92"/>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row>
    <row r="669" ht="12.75" customHeight="1">
      <c r="A669" s="92"/>
      <c r="B669" s="29"/>
      <c r="C669" s="29"/>
      <c r="D669" s="92"/>
      <c r="E669" s="92"/>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row>
    <row r="670" ht="12.75" customHeight="1">
      <c r="A670" s="92"/>
      <c r="B670" s="29"/>
      <c r="C670" s="29"/>
      <c r="D670" s="92"/>
      <c r="E670" s="92"/>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row>
    <row r="671" ht="12.75" customHeight="1">
      <c r="A671" s="92"/>
      <c r="B671" s="29"/>
      <c r="C671" s="29"/>
      <c r="D671" s="92"/>
      <c r="E671" s="92"/>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row>
    <row r="672" ht="12.75" customHeight="1">
      <c r="A672" s="92"/>
      <c r="B672" s="29"/>
      <c r="C672" s="29"/>
      <c r="D672" s="92"/>
      <c r="E672" s="92"/>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row>
    <row r="673" ht="12.75" customHeight="1">
      <c r="A673" s="92"/>
      <c r="B673" s="29"/>
      <c r="C673" s="29"/>
      <c r="D673" s="92"/>
      <c r="E673" s="92"/>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row>
    <row r="674" ht="12.75" customHeight="1">
      <c r="A674" s="92"/>
      <c r="B674" s="29"/>
      <c r="C674" s="29"/>
      <c r="D674" s="92"/>
      <c r="E674" s="92"/>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row>
    <row r="675" ht="12.75" customHeight="1">
      <c r="A675" s="92"/>
      <c r="B675" s="29"/>
      <c r="C675" s="29"/>
      <c r="D675" s="92"/>
      <c r="E675" s="92"/>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row>
    <row r="676" ht="12.75" customHeight="1">
      <c r="A676" s="92"/>
      <c r="B676" s="29"/>
      <c r="C676" s="29"/>
      <c r="D676" s="92"/>
      <c r="E676" s="92"/>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row>
    <row r="677" ht="12.75" customHeight="1">
      <c r="A677" s="92"/>
      <c r="B677" s="29"/>
      <c r="C677" s="29"/>
      <c r="D677" s="92"/>
      <c r="E677" s="92"/>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row>
    <row r="678" ht="12.75" customHeight="1">
      <c r="A678" s="92"/>
      <c r="B678" s="29"/>
      <c r="C678" s="29"/>
      <c r="D678" s="92"/>
      <c r="E678" s="92"/>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row>
    <row r="679" ht="12.75" customHeight="1">
      <c r="A679" s="92"/>
      <c r="B679" s="29"/>
      <c r="C679" s="29"/>
      <c r="D679" s="92"/>
      <c r="E679" s="92"/>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row>
    <row r="680" ht="12.75" customHeight="1">
      <c r="A680" s="92"/>
      <c r="B680" s="29"/>
      <c r="C680" s="29"/>
      <c r="D680" s="92"/>
      <c r="E680" s="92"/>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row>
    <row r="681" ht="12.75" customHeight="1">
      <c r="A681" s="92"/>
      <c r="B681" s="29"/>
      <c r="C681" s="29"/>
      <c r="D681" s="92"/>
      <c r="E681" s="92"/>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row>
    <row r="682" ht="12.75" customHeight="1">
      <c r="A682" s="92"/>
      <c r="B682" s="29"/>
      <c r="C682" s="29"/>
      <c r="D682" s="92"/>
      <c r="E682" s="92"/>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row>
    <row r="683" ht="12.75" customHeight="1">
      <c r="A683" s="92"/>
      <c r="B683" s="29"/>
      <c r="C683" s="29"/>
      <c r="D683" s="92"/>
      <c r="E683" s="92"/>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row>
    <row r="684" ht="12.75" customHeight="1">
      <c r="A684" s="92"/>
      <c r="B684" s="29"/>
      <c r="C684" s="29"/>
      <c r="D684" s="92"/>
      <c r="E684" s="92"/>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row>
    <row r="685" ht="12.75" customHeight="1">
      <c r="A685" s="92"/>
      <c r="B685" s="29"/>
      <c r="C685" s="29"/>
      <c r="D685" s="92"/>
      <c r="E685" s="92"/>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row>
    <row r="686" ht="12.75" customHeight="1">
      <c r="A686" s="92"/>
      <c r="B686" s="29"/>
      <c r="C686" s="29"/>
      <c r="D686" s="92"/>
      <c r="E686" s="92"/>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row>
    <row r="687" ht="12.75" customHeight="1">
      <c r="A687" s="92"/>
      <c r="B687" s="29"/>
      <c r="C687" s="29"/>
      <c r="D687" s="92"/>
      <c r="E687" s="92"/>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row>
    <row r="688" ht="12.75" customHeight="1">
      <c r="A688" s="92"/>
      <c r="B688" s="29"/>
      <c r="C688" s="29"/>
      <c r="D688" s="92"/>
      <c r="E688" s="92"/>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row>
    <row r="689" ht="12.75" customHeight="1">
      <c r="A689" s="92"/>
      <c r="B689" s="29"/>
      <c r="C689" s="29"/>
      <c r="D689" s="92"/>
      <c r="E689" s="92"/>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row>
    <row r="690" ht="12.75" customHeight="1">
      <c r="A690" s="92"/>
      <c r="B690" s="29"/>
      <c r="C690" s="29"/>
      <c r="D690" s="92"/>
      <c r="E690" s="92"/>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row>
    <row r="691" ht="12.75" customHeight="1">
      <c r="A691" s="92"/>
      <c r="B691" s="29"/>
      <c r="C691" s="29"/>
      <c r="D691" s="92"/>
      <c r="E691" s="92"/>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row>
    <row r="692" ht="12.75" customHeight="1">
      <c r="A692" s="92"/>
      <c r="B692" s="29"/>
      <c r="C692" s="29"/>
      <c r="D692" s="92"/>
      <c r="E692" s="92"/>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row>
    <row r="693" ht="12.75" customHeight="1">
      <c r="A693" s="92"/>
      <c r="B693" s="29"/>
      <c r="C693" s="29"/>
      <c r="D693" s="92"/>
      <c r="E693" s="92"/>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row>
    <row r="694" ht="12.75" customHeight="1">
      <c r="A694" s="92"/>
      <c r="B694" s="29"/>
      <c r="C694" s="29"/>
      <c r="D694" s="92"/>
      <c r="E694" s="92"/>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row>
    <row r="695" ht="12.75" customHeight="1">
      <c r="A695" s="92"/>
      <c r="B695" s="29"/>
      <c r="C695" s="29"/>
      <c r="D695" s="92"/>
      <c r="E695" s="92"/>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row>
    <row r="696" ht="12.75" customHeight="1">
      <c r="A696" s="92"/>
      <c r="B696" s="29"/>
      <c r="C696" s="29"/>
      <c r="D696" s="92"/>
      <c r="E696" s="92"/>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row>
    <row r="697" ht="12.75" customHeight="1">
      <c r="A697" s="92"/>
      <c r="B697" s="29"/>
      <c r="C697" s="29"/>
      <c r="D697" s="92"/>
      <c r="E697" s="92"/>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row>
    <row r="698" ht="12.75" customHeight="1">
      <c r="A698" s="92"/>
      <c r="B698" s="29"/>
      <c r="C698" s="29"/>
      <c r="D698" s="92"/>
      <c r="E698" s="92"/>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row>
    <row r="699" ht="12.75" customHeight="1">
      <c r="A699" s="92"/>
      <c r="B699" s="29"/>
      <c r="C699" s="29"/>
      <c r="D699" s="92"/>
      <c r="E699" s="92"/>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row>
    <row r="700" ht="12.75" customHeight="1">
      <c r="A700" s="92"/>
      <c r="B700" s="29"/>
      <c r="C700" s="29"/>
      <c r="D700" s="92"/>
      <c r="E700" s="92"/>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row>
    <row r="701" ht="12.75" customHeight="1">
      <c r="A701" s="92"/>
      <c r="B701" s="29"/>
      <c r="C701" s="29"/>
      <c r="D701" s="92"/>
      <c r="E701" s="92"/>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row>
    <row r="702" ht="12.75" customHeight="1">
      <c r="A702" s="92"/>
      <c r="B702" s="29"/>
      <c r="C702" s="29"/>
      <c r="D702" s="92"/>
      <c r="E702" s="92"/>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row>
    <row r="703" ht="12.75" customHeight="1">
      <c r="A703" s="92"/>
      <c r="B703" s="29"/>
      <c r="C703" s="29"/>
      <c r="D703" s="92"/>
      <c r="E703" s="92"/>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row>
    <row r="704" ht="12.75" customHeight="1">
      <c r="A704" s="92"/>
      <c r="B704" s="29"/>
      <c r="C704" s="29"/>
      <c r="D704" s="92"/>
      <c r="E704" s="92"/>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row>
    <row r="705" ht="12.75" customHeight="1">
      <c r="A705" s="92"/>
      <c r="B705" s="29"/>
      <c r="C705" s="29"/>
      <c r="D705" s="92"/>
      <c r="E705" s="92"/>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row>
    <row r="706" ht="12.75" customHeight="1">
      <c r="A706" s="92"/>
      <c r="B706" s="29"/>
      <c r="C706" s="29"/>
      <c r="D706" s="92"/>
      <c r="E706" s="92"/>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row>
    <row r="707" ht="12.75" customHeight="1">
      <c r="A707" s="92"/>
      <c r="B707" s="29"/>
      <c r="C707" s="29"/>
      <c r="D707" s="92"/>
      <c r="E707" s="92"/>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row>
    <row r="708" ht="12.75" customHeight="1">
      <c r="A708" s="92"/>
      <c r="B708" s="29"/>
      <c r="C708" s="29"/>
      <c r="D708" s="92"/>
      <c r="E708" s="92"/>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row>
    <row r="709" ht="12.75" customHeight="1">
      <c r="A709" s="92"/>
      <c r="B709" s="29"/>
      <c r="C709" s="29"/>
      <c r="D709" s="92"/>
      <c r="E709" s="92"/>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row>
    <row r="710" ht="12.75" customHeight="1">
      <c r="A710" s="92"/>
      <c r="B710" s="29"/>
      <c r="C710" s="29"/>
      <c r="D710" s="92"/>
      <c r="E710" s="92"/>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row>
    <row r="711" ht="12.75" customHeight="1">
      <c r="A711" s="92"/>
      <c r="B711" s="29"/>
      <c r="C711" s="29"/>
      <c r="D711" s="92"/>
      <c r="E711" s="92"/>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row>
    <row r="712" ht="12.75" customHeight="1">
      <c r="A712" s="92"/>
      <c r="B712" s="29"/>
      <c r="C712" s="29"/>
      <c r="D712" s="92"/>
      <c r="E712" s="92"/>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row>
    <row r="713" ht="12.75" customHeight="1">
      <c r="A713" s="92"/>
      <c r="B713" s="29"/>
      <c r="C713" s="29"/>
      <c r="D713" s="92"/>
      <c r="E713" s="92"/>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row>
    <row r="714" ht="12.75" customHeight="1">
      <c r="A714" s="92"/>
      <c r="B714" s="29"/>
      <c r="C714" s="29"/>
      <c r="D714" s="92"/>
      <c r="E714" s="92"/>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row>
    <row r="715" ht="12.75" customHeight="1">
      <c r="A715" s="92"/>
      <c r="B715" s="29"/>
      <c r="C715" s="29"/>
      <c r="D715" s="92"/>
      <c r="E715" s="92"/>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row>
    <row r="716" ht="12.75" customHeight="1">
      <c r="A716" s="92"/>
      <c r="B716" s="29"/>
      <c r="C716" s="29"/>
      <c r="D716" s="92"/>
      <c r="E716" s="92"/>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row>
    <row r="717" ht="12.75" customHeight="1">
      <c r="A717" s="92"/>
      <c r="B717" s="29"/>
      <c r="C717" s="29"/>
      <c r="D717" s="92"/>
      <c r="E717" s="92"/>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row>
    <row r="718" ht="12.75" customHeight="1">
      <c r="A718" s="92"/>
      <c r="B718" s="29"/>
      <c r="C718" s="29"/>
      <c r="D718" s="92"/>
      <c r="E718" s="92"/>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row>
    <row r="719" ht="12.75" customHeight="1">
      <c r="A719" s="92"/>
      <c r="B719" s="29"/>
      <c r="C719" s="29"/>
      <c r="D719" s="92"/>
      <c r="E719" s="92"/>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row>
    <row r="720" ht="12.75" customHeight="1">
      <c r="A720" s="92"/>
      <c r="B720" s="29"/>
      <c r="C720" s="29"/>
      <c r="D720" s="92"/>
      <c r="E720" s="92"/>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row>
    <row r="721" ht="12.75" customHeight="1">
      <c r="A721" s="92"/>
      <c r="B721" s="29"/>
      <c r="C721" s="29"/>
      <c r="D721" s="92"/>
      <c r="E721" s="92"/>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row>
    <row r="722" ht="12.75" customHeight="1">
      <c r="A722" s="92"/>
      <c r="B722" s="29"/>
      <c r="C722" s="29"/>
      <c r="D722" s="92"/>
      <c r="E722" s="92"/>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row>
    <row r="723" ht="12.75" customHeight="1">
      <c r="A723" s="92"/>
      <c r="B723" s="29"/>
      <c r="C723" s="29"/>
      <c r="D723" s="92"/>
      <c r="E723" s="92"/>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row>
    <row r="724" ht="12.75" customHeight="1">
      <c r="A724" s="92"/>
      <c r="B724" s="29"/>
      <c r="C724" s="29"/>
      <c r="D724" s="92"/>
      <c r="E724" s="92"/>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row>
    <row r="725" ht="12.75" customHeight="1">
      <c r="A725" s="92"/>
      <c r="B725" s="29"/>
      <c r="C725" s="29"/>
      <c r="D725" s="92"/>
      <c r="E725" s="92"/>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row>
    <row r="726" ht="12.75" customHeight="1">
      <c r="A726" s="92"/>
      <c r="B726" s="29"/>
      <c r="C726" s="29"/>
      <c r="D726" s="92"/>
      <c r="E726" s="92"/>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row>
    <row r="727" ht="12.75" customHeight="1">
      <c r="A727" s="92"/>
      <c r="B727" s="29"/>
      <c r="C727" s="29"/>
      <c r="D727" s="92"/>
      <c r="E727" s="92"/>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row>
    <row r="728" ht="12.75" customHeight="1">
      <c r="A728" s="92"/>
      <c r="B728" s="29"/>
      <c r="C728" s="29"/>
      <c r="D728" s="92"/>
      <c r="E728" s="92"/>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row>
    <row r="729" ht="12.75" customHeight="1">
      <c r="A729" s="92"/>
      <c r="B729" s="29"/>
      <c r="C729" s="29"/>
      <c r="D729" s="92"/>
      <c r="E729" s="92"/>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row>
    <row r="730" ht="12.75" customHeight="1">
      <c r="A730" s="92"/>
      <c r="B730" s="29"/>
      <c r="C730" s="29"/>
      <c r="D730" s="92"/>
      <c r="E730" s="92"/>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row>
    <row r="731" ht="12.75" customHeight="1">
      <c r="A731" s="92"/>
      <c r="B731" s="29"/>
      <c r="C731" s="29"/>
      <c r="D731" s="92"/>
      <c r="E731" s="92"/>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row>
    <row r="732" ht="12.75" customHeight="1">
      <c r="A732" s="92"/>
      <c r="B732" s="29"/>
      <c r="C732" s="29"/>
      <c r="D732" s="92"/>
      <c r="E732" s="92"/>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row>
    <row r="733" ht="12.75" customHeight="1">
      <c r="A733" s="92"/>
      <c r="B733" s="29"/>
      <c r="C733" s="29"/>
      <c r="D733" s="92"/>
      <c r="E733" s="92"/>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row>
    <row r="734" ht="12.75" customHeight="1">
      <c r="A734" s="92"/>
      <c r="B734" s="29"/>
      <c r="C734" s="29"/>
      <c r="D734" s="92"/>
      <c r="E734" s="92"/>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row>
    <row r="735" ht="12.75" customHeight="1">
      <c r="A735" s="92"/>
      <c r="B735" s="29"/>
      <c r="C735" s="29"/>
      <c r="D735" s="92"/>
      <c r="E735" s="92"/>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row>
    <row r="736" ht="12.75" customHeight="1">
      <c r="A736" s="92"/>
      <c r="B736" s="29"/>
      <c r="C736" s="29"/>
      <c r="D736" s="92"/>
      <c r="E736" s="92"/>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row>
    <row r="737" ht="12.75" customHeight="1">
      <c r="A737" s="92"/>
      <c r="B737" s="29"/>
      <c r="C737" s="29"/>
      <c r="D737" s="92"/>
      <c r="E737" s="92"/>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row>
    <row r="738" ht="12.75" customHeight="1">
      <c r="A738" s="92"/>
      <c r="B738" s="29"/>
      <c r="C738" s="29"/>
      <c r="D738" s="92"/>
      <c r="E738" s="92"/>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row>
    <row r="739" ht="12.75" customHeight="1">
      <c r="A739" s="92"/>
      <c r="B739" s="29"/>
      <c r="C739" s="29"/>
      <c r="D739" s="92"/>
      <c r="E739" s="92"/>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row>
    <row r="740" ht="12.75" customHeight="1">
      <c r="A740" s="92"/>
      <c r="B740" s="29"/>
      <c r="C740" s="29"/>
      <c r="D740" s="92"/>
      <c r="E740" s="92"/>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row>
    <row r="741" ht="12.75" customHeight="1">
      <c r="A741" s="92"/>
      <c r="B741" s="29"/>
      <c r="C741" s="29"/>
      <c r="D741" s="92"/>
      <c r="E741" s="92"/>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row>
    <row r="742" ht="12.75" customHeight="1">
      <c r="A742" s="92"/>
      <c r="B742" s="29"/>
      <c r="C742" s="29"/>
      <c r="D742" s="92"/>
      <c r="E742" s="92"/>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row>
    <row r="743" ht="12.75" customHeight="1">
      <c r="A743" s="92"/>
      <c r="B743" s="29"/>
      <c r="C743" s="29"/>
      <c r="D743" s="92"/>
      <c r="E743" s="92"/>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row>
    <row r="744" ht="12.75" customHeight="1">
      <c r="A744" s="92"/>
      <c r="B744" s="29"/>
      <c r="C744" s="29"/>
      <c r="D744" s="92"/>
      <c r="E744" s="92"/>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row>
    <row r="745" ht="12.75" customHeight="1">
      <c r="A745" s="92"/>
      <c r="B745" s="29"/>
      <c r="C745" s="29"/>
      <c r="D745" s="92"/>
      <c r="E745" s="92"/>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row>
    <row r="746" ht="12.75" customHeight="1">
      <c r="A746" s="92"/>
      <c r="B746" s="29"/>
      <c r="C746" s="29"/>
      <c r="D746" s="92"/>
      <c r="E746" s="92"/>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row>
    <row r="747" ht="12.75" customHeight="1">
      <c r="A747" s="92"/>
      <c r="B747" s="29"/>
      <c r="C747" s="29"/>
      <c r="D747" s="92"/>
      <c r="E747" s="92"/>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row>
    <row r="748" ht="12.75" customHeight="1">
      <c r="A748" s="92"/>
      <c r="B748" s="29"/>
      <c r="C748" s="29"/>
      <c r="D748" s="92"/>
      <c r="E748" s="92"/>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row>
    <row r="749" ht="12.75" customHeight="1">
      <c r="A749" s="92"/>
      <c r="B749" s="29"/>
      <c r="C749" s="29"/>
      <c r="D749" s="92"/>
      <c r="E749" s="92"/>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row>
    <row r="750" ht="12.75" customHeight="1">
      <c r="A750" s="92"/>
      <c r="B750" s="29"/>
      <c r="C750" s="29"/>
      <c r="D750" s="92"/>
      <c r="E750" s="92"/>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row>
    <row r="751" ht="12.75" customHeight="1">
      <c r="A751" s="92"/>
      <c r="B751" s="29"/>
      <c r="C751" s="29"/>
      <c r="D751" s="92"/>
      <c r="E751" s="92"/>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row>
    <row r="752" ht="12.75" customHeight="1">
      <c r="A752" s="92"/>
      <c r="B752" s="29"/>
      <c r="C752" s="29"/>
      <c r="D752" s="92"/>
      <c r="E752" s="92"/>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row>
    <row r="753" ht="12.75" customHeight="1">
      <c r="A753" s="92"/>
      <c r="B753" s="29"/>
      <c r="C753" s="29"/>
      <c r="D753" s="92"/>
      <c r="E753" s="92"/>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row>
    <row r="754" ht="12.75" customHeight="1">
      <c r="A754" s="92"/>
      <c r="B754" s="29"/>
      <c r="C754" s="29"/>
      <c r="D754" s="92"/>
      <c r="E754" s="92"/>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row>
    <row r="755" ht="12.75" customHeight="1">
      <c r="A755" s="92"/>
      <c r="B755" s="29"/>
      <c r="C755" s="29"/>
      <c r="D755" s="92"/>
      <c r="E755" s="92"/>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row>
    <row r="756" ht="12.75" customHeight="1">
      <c r="A756" s="92"/>
      <c r="B756" s="29"/>
      <c r="C756" s="29"/>
      <c r="D756" s="92"/>
      <c r="E756" s="92"/>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row>
    <row r="757" ht="12.75" customHeight="1">
      <c r="A757" s="92"/>
      <c r="B757" s="29"/>
      <c r="C757" s="29"/>
      <c r="D757" s="92"/>
      <c r="E757" s="92"/>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row>
    <row r="758" ht="12.75" customHeight="1">
      <c r="A758" s="92"/>
      <c r="B758" s="29"/>
      <c r="C758" s="29"/>
      <c r="D758" s="92"/>
      <c r="E758" s="92"/>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row>
    <row r="759" ht="12.75" customHeight="1">
      <c r="A759" s="92"/>
      <c r="B759" s="29"/>
      <c r="C759" s="29"/>
      <c r="D759" s="92"/>
      <c r="E759" s="92"/>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row>
    <row r="760" ht="12.75" customHeight="1">
      <c r="A760" s="92"/>
      <c r="B760" s="29"/>
      <c r="C760" s="29"/>
      <c r="D760" s="92"/>
      <c r="E760" s="92"/>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row>
    <row r="761" ht="12.75" customHeight="1">
      <c r="A761" s="92"/>
      <c r="B761" s="29"/>
      <c r="C761" s="29"/>
      <c r="D761" s="92"/>
      <c r="E761" s="92"/>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row>
    <row r="762" ht="12.75" customHeight="1">
      <c r="A762" s="92"/>
      <c r="B762" s="29"/>
      <c r="C762" s="29"/>
      <c r="D762" s="92"/>
      <c r="E762" s="92"/>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row>
    <row r="763" ht="12.75" customHeight="1">
      <c r="A763" s="92"/>
      <c r="B763" s="29"/>
      <c r="C763" s="29"/>
      <c r="D763" s="92"/>
      <c r="E763" s="92"/>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row>
    <row r="764" ht="12.75" customHeight="1">
      <c r="A764" s="92"/>
      <c r="B764" s="29"/>
      <c r="C764" s="29"/>
      <c r="D764" s="92"/>
      <c r="E764" s="92"/>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row>
    <row r="765" ht="12.75" customHeight="1">
      <c r="A765" s="92"/>
      <c r="B765" s="29"/>
      <c r="C765" s="29"/>
      <c r="D765" s="92"/>
      <c r="E765" s="92"/>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row>
    <row r="766" ht="12.75" customHeight="1">
      <c r="A766" s="92"/>
      <c r="B766" s="29"/>
      <c r="C766" s="29"/>
      <c r="D766" s="92"/>
      <c r="E766" s="92"/>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row>
    <row r="767" ht="12.75" customHeight="1">
      <c r="A767" s="92"/>
      <c r="B767" s="29"/>
      <c r="C767" s="29"/>
      <c r="D767" s="92"/>
      <c r="E767" s="92"/>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row>
    <row r="768" ht="12.75" customHeight="1">
      <c r="A768" s="92"/>
      <c r="B768" s="29"/>
      <c r="C768" s="29"/>
      <c r="D768" s="92"/>
      <c r="E768" s="92"/>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row>
    <row r="769" ht="12.75" customHeight="1">
      <c r="A769" s="92"/>
      <c r="B769" s="29"/>
      <c r="C769" s="29"/>
      <c r="D769" s="92"/>
      <c r="E769" s="92"/>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row>
    <row r="770" ht="12.75" customHeight="1">
      <c r="A770" s="92"/>
      <c r="B770" s="29"/>
      <c r="C770" s="29"/>
      <c r="D770" s="92"/>
      <c r="E770" s="92"/>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row>
    <row r="771" ht="12.75" customHeight="1">
      <c r="A771" s="92"/>
      <c r="B771" s="29"/>
      <c r="C771" s="29"/>
      <c r="D771" s="92"/>
      <c r="E771" s="92"/>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row>
    <row r="772" ht="12.75" customHeight="1">
      <c r="A772" s="92"/>
      <c r="B772" s="29"/>
      <c r="C772" s="29"/>
      <c r="D772" s="92"/>
      <c r="E772" s="92"/>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row>
    <row r="773" ht="12.75" customHeight="1">
      <c r="A773" s="92"/>
      <c r="B773" s="29"/>
      <c r="C773" s="29"/>
      <c r="D773" s="92"/>
      <c r="E773" s="92"/>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row>
    <row r="774" ht="12.75" customHeight="1">
      <c r="A774" s="92"/>
      <c r="B774" s="29"/>
      <c r="C774" s="29"/>
      <c r="D774" s="92"/>
      <c r="E774" s="92"/>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row>
    <row r="775" ht="12.75" customHeight="1">
      <c r="A775" s="92"/>
      <c r="B775" s="29"/>
      <c r="C775" s="29"/>
      <c r="D775" s="92"/>
      <c r="E775" s="92"/>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row>
    <row r="776" ht="12.75" customHeight="1">
      <c r="A776" s="92"/>
      <c r="B776" s="29"/>
      <c r="C776" s="29"/>
      <c r="D776" s="92"/>
      <c r="E776" s="92"/>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row>
    <row r="777" ht="12.75" customHeight="1">
      <c r="A777" s="92"/>
      <c r="B777" s="29"/>
      <c r="C777" s="29"/>
      <c r="D777" s="92"/>
      <c r="E777" s="92"/>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row>
    <row r="778" ht="12.75" customHeight="1">
      <c r="A778" s="92"/>
      <c r="B778" s="29"/>
      <c r="C778" s="29"/>
      <c r="D778" s="92"/>
      <c r="E778" s="92"/>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row>
    <row r="779" ht="12.75" customHeight="1">
      <c r="A779" s="92"/>
      <c r="B779" s="29"/>
      <c r="C779" s="29"/>
      <c r="D779" s="92"/>
      <c r="E779" s="92"/>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row>
    <row r="780" ht="12.75" customHeight="1">
      <c r="A780" s="92"/>
      <c r="B780" s="29"/>
      <c r="C780" s="29"/>
      <c r="D780" s="92"/>
      <c r="E780" s="92"/>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row>
    <row r="781" ht="12.75" customHeight="1">
      <c r="A781" s="92"/>
      <c r="B781" s="29"/>
      <c r="C781" s="29"/>
      <c r="D781" s="92"/>
      <c r="E781" s="92"/>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row>
    <row r="782" ht="12.75" customHeight="1">
      <c r="A782" s="92"/>
      <c r="B782" s="29"/>
      <c r="C782" s="29"/>
      <c r="D782" s="92"/>
      <c r="E782" s="92"/>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row>
    <row r="783" ht="12.75" customHeight="1">
      <c r="A783" s="92"/>
      <c r="B783" s="29"/>
      <c r="C783" s="29"/>
      <c r="D783" s="92"/>
      <c r="E783" s="92"/>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row>
    <row r="784" ht="12.75" customHeight="1">
      <c r="A784" s="92"/>
      <c r="B784" s="29"/>
      <c r="C784" s="29"/>
      <c r="D784" s="92"/>
      <c r="E784" s="92"/>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row>
    <row r="785" ht="12.75" customHeight="1">
      <c r="A785" s="92"/>
      <c r="B785" s="29"/>
      <c r="C785" s="29"/>
      <c r="D785" s="92"/>
      <c r="E785" s="92"/>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row>
    <row r="786" ht="12.75" customHeight="1">
      <c r="A786" s="92"/>
      <c r="B786" s="29"/>
      <c r="C786" s="29"/>
      <c r="D786" s="92"/>
      <c r="E786" s="92"/>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row>
    <row r="787" ht="12.75" customHeight="1">
      <c r="A787" s="92"/>
      <c r="B787" s="29"/>
      <c r="C787" s="29"/>
      <c r="D787" s="92"/>
      <c r="E787" s="92"/>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row>
    <row r="788" ht="12.75" customHeight="1">
      <c r="A788" s="92"/>
      <c r="B788" s="29"/>
      <c r="C788" s="29"/>
      <c r="D788" s="92"/>
      <c r="E788" s="92"/>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row>
    <row r="789" ht="12.75" customHeight="1">
      <c r="A789" s="92"/>
      <c r="B789" s="29"/>
      <c r="C789" s="29"/>
      <c r="D789" s="92"/>
      <c r="E789" s="92"/>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row>
    <row r="790" ht="12.75" customHeight="1">
      <c r="A790" s="92"/>
      <c r="B790" s="29"/>
      <c r="C790" s="29"/>
      <c r="D790" s="92"/>
      <c r="E790" s="92"/>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row>
    <row r="791" ht="12.75" customHeight="1">
      <c r="A791" s="92"/>
      <c r="B791" s="29"/>
      <c r="C791" s="29"/>
      <c r="D791" s="92"/>
      <c r="E791" s="92"/>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row>
    <row r="792" ht="12.75" customHeight="1">
      <c r="A792" s="92"/>
      <c r="B792" s="29"/>
      <c r="C792" s="29"/>
      <c r="D792" s="92"/>
      <c r="E792" s="92"/>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row>
    <row r="793" ht="12.75" customHeight="1">
      <c r="A793" s="92"/>
      <c r="B793" s="29"/>
      <c r="C793" s="29"/>
      <c r="D793" s="92"/>
      <c r="E793" s="92"/>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row>
    <row r="794" ht="12.75" customHeight="1">
      <c r="A794" s="92"/>
      <c r="B794" s="29"/>
      <c r="C794" s="29"/>
      <c r="D794" s="92"/>
      <c r="E794" s="92"/>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row>
    <row r="795" ht="12.75" customHeight="1">
      <c r="A795" s="92"/>
      <c r="B795" s="29"/>
      <c r="C795" s="29"/>
      <c r="D795" s="92"/>
      <c r="E795" s="92"/>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row>
    <row r="796" ht="12.75" customHeight="1">
      <c r="A796" s="92"/>
      <c r="B796" s="29"/>
      <c r="C796" s="29"/>
      <c r="D796" s="92"/>
      <c r="E796" s="92"/>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row>
    <row r="797" ht="12.75" customHeight="1">
      <c r="A797" s="92"/>
      <c r="B797" s="29"/>
      <c r="C797" s="29"/>
      <c r="D797" s="92"/>
      <c r="E797" s="92"/>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row>
    <row r="798" ht="12.75" customHeight="1">
      <c r="A798" s="92"/>
      <c r="B798" s="29"/>
      <c r="C798" s="29"/>
      <c r="D798" s="92"/>
      <c r="E798" s="92"/>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row>
    <row r="799" ht="12.75" customHeight="1">
      <c r="A799" s="92"/>
      <c r="B799" s="29"/>
      <c r="C799" s="29"/>
      <c r="D799" s="92"/>
      <c r="E799" s="92"/>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row>
    <row r="800" ht="12.75" customHeight="1">
      <c r="A800" s="92"/>
      <c r="B800" s="29"/>
      <c r="C800" s="29"/>
      <c r="D800" s="92"/>
      <c r="E800" s="92"/>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row>
    <row r="801" ht="12.75" customHeight="1">
      <c r="A801" s="92"/>
      <c r="B801" s="29"/>
      <c r="C801" s="29"/>
      <c r="D801" s="92"/>
      <c r="E801" s="92"/>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row>
    <row r="802" ht="12.75" customHeight="1">
      <c r="A802" s="92"/>
      <c r="B802" s="29"/>
      <c r="C802" s="29"/>
      <c r="D802" s="92"/>
      <c r="E802" s="92"/>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row>
    <row r="803" ht="12.75" customHeight="1">
      <c r="A803" s="92"/>
      <c r="B803" s="29"/>
      <c r="C803" s="29"/>
      <c r="D803" s="92"/>
      <c r="E803" s="92"/>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row>
    <row r="804" ht="12.75" customHeight="1">
      <c r="A804" s="92"/>
      <c r="B804" s="29"/>
      <c r="C804" s="29"/>
      <c r="D804" s="92"/>
      <c r="E804" s="92"/>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row>
    <row r="805" ht="12.75" customHeight="1">
      <c r="A805" s="92"/>
      <c r="B805" s="29"/>
      <c r="C805" s="29"/>
      <c r="D805" s="92"/>
      <c r="E805" s="92"/>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row>
    <row r="806" ht="12.75" customHeight="1">
      <c r="A806" s="92"/>
      <c r="B806" s="29"/>
      <c r="C806" s="29"/>
      <c r="D806" s="92"/>
      <c r="E806" s="92"/>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row>
    <row r="807" ht="12.75" customHeight="1">
      <c r="A807" s="92"/>
      <c r="B807" s="29"/>
      <c r="C807" s="29"/>
      <c r="D807" s="92"/>
      <c r="E807" s="92"/>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row>
    <row r="808" ht="12.75" customHeight="1">
      <c r="A808" s="92"/>
      <c r="B808" s="29"/>
      <c r="C808" s="29"/>
      <c r="D808" s="92"/>
      <c r="E808" s="92"/>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row>
    <row r="809" ht="12.75" customHeight="1">
      <c r="A809" s="92"/>
      <c r="B809" s="29"/>
      <c r="C809" s="29"/>
      <c r="D809" s="92"/>
      <c r="E809" s="92"/>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row>
    <row r="810" ht="12.75" customHeight="1">
      <c r="A810" s="92"/>
      <c r="B810" s="29"/>
      <c r="C810" s="29"/>
      <c r="D810" s="92"/>
      <c r="E810" s="92"/>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row>
    <row r="811" ht="12.75" customHeight="1">
      <c r="A811" s="92"/>
      <c r="B811" s="29"/>
      <c r="C811" s="29"/>
      <c r="D811" s="92"/>
      <c r="E811" s="92"/>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row>
    <row r="812" ht="12.75" customHeight="1">
      <c r="A812" s="92"/>
      <c r="B812" s="29"/>
      <c r="C812" s="29"/>
      <c r="D812" s="92"/>
      <c r="E812" s="92"/>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row>
    <row r="813" ht="12.75" customHeight="1">
      <c r="A813" s="92"/>
      <c r="B813" s="29"/>
      <c r="C813" s="29"/>
      <c r="D813" s="92"/>
      <c r="E813" s="92"/>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row>
    <row r="814" ht="12.75" customHeight="1">
      <c r="A814" s="92"/>
      <c r="B814" s="29"/>
      <c r="C814" s="29"/>
      <c r="D814" s="92"/>
      <c r="E814" s="92"/>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row>
    <row r="815" ht="12.75" customHeight="1">
      <c r="A815" s="92"/>
      <c r="B815" s="29"/>
      <c r="C815" s="29"/>
      <c r="D815" s="92"/>
      <c r="E815" s="92"/>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row>
    <row r="816" ht="12.75" customHeight="1">
      <c r="A816" s="92"/>
      <c r="B816" s="29"/>
      <c r="C816" s="29"/>
      <c r="D816" s="92"/>
      <c r="E816" s="92"/>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row>
    <row r="817" ht="12.75" customHeight="1">
      <c r="A817" s="92"/>
      <c r="B817" s="29"/>
      <c r="C817" s="29"/>
      <c r="D817" s="92"/>
      <c r="E817" s="92"/>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row>
    <row r="818" ht="12.75" customHeight="1">
      <c r="A818" s="92"/>
      <c r="B818" s="29"/>
      <c r="C818" s="29"/>
      <c r="D818" s="92"/>
      <c r="E818" s="92"/>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row>
    <row r="819" ht="12.75" customHeight="1">
      <c r="A819" s="92"/>
      <c r="B819" s="29"/>
      <c r="C819" s="29"/>
      <c r="D819" s="92"/>
      <c r="E819" s="92"/>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row>
    <row r="820" ht="12.75" customHeight="1">
      <c r="A820" s="92"/>
      <c r="B820" s="29"/>
      <c r="C820" s="29"/>
      <c r="D820" s="92"/>
      <c r="E820" s="92"/>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row>
    <row r="821" ht="12.75" customHeight="1">
      <c r="A821" s="92"/>
      <c r="B821" s="29"/>
      <c r="C821" s="29"/>
      <c r="D821" s="92"/>
      <c r="E821" s="92"/>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row>
    <row r="822" ht="12.75" customHeight="1">
      <c r="A822" s="92"/>
      <c r="B822" s="29"/>
      <c r="C822" s="29"/>
      <c r="D822" s="92"/>
      <c r="E822" s="92"/>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row>
    <row r="823" ht="12.75" customHeight="1">
      <c r="A823" s="92"/>
      <c r="B823" s="29"/>
      <c r="C823" s="29"/>
      <c r="D823" s="92"/>
      <c r="E823" s="92"/>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row>
    <row r="824" ht="12.75" customHeight="1">
      <c r="A824" s="92"/>
      <c r="B824" s="29"/>
      <c r="C824" s="29"/>
      <c r="D824" s="92"/>
      <c r="E824" s="92"/>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row>
    <row r="825" ht="12.75" customHeight="1">
      <c r="A825" s="92"/>
      <c r="B825" s="29"/>
      <c r="C825" s="29"/>
      <c r="D825" s="92"/>
      <c r="E825" s="92"/>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row>
    <row r="826" ht="12.75" customHeight="1">
      <c r="A826" s="92"/>
      <c r="B826" s="29"/>
      <c r="C826" s="29"/>
      <c r="D826" s="92"/>
      <c r="E826" s="92"/>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row>
    <row r="827" ht="12.75" customHeight="1">
      <c r="A827" s="92"/>
      <c r="B827" s="29"/>
      <c r="C827" s="29"/>
      <c r="D827" s="92"/>
      <c r="E827" s="92"/>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row>
    <row r="828" ht="12.75" customHeight="1">
      <c r="A828" s="92"/>
      <c r="B828" s="29"/>
      <c r="C828" s="29"/>
      <c r="D828" s="92"/>
      <c r="E828" s="92"/>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row>
    <row r="829" ht="12.75" customHeight="1">
      <c r="A829" s="92"/>
      <c r="B829" s="29"/>
      <c r="C829" s="29"/>
      <c r="D829" s="92"/>
      <c r="E829" s="92"/>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row>
    <row r="830" ht="12.75" customHeight="1">
      <c r="A830" s="92"/>
      <c r="B830" s="29"/>
      <c r="C830" s="29"/>
      <c r="D830" s="92"/>
      <c r="E830" s="92"/>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row>
    <row r="831" ht="12.75" customHeight="1">
      <c r="A831" s="92"/>
      <c r="B831" s="29"/>
      <c r="C831" s="29"/>
      <c r="D831" s="92"/>
      <c r="E831" s="92"/>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row>
    <row r="832" ht="12.75" customHeight="1">
      <c r="A832" s="92"/>
      <c r="B832" s="29"/>
      <c r="C832" s="29"/>
      <c r="D832" s="92"/>
      <c r="E832" s="92"/>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row>
    <row r="833" ht="12.75" customHeight="1">
      <c r="A833" s="92"/>
      <c r="B833" s="29"/>
      <c r="C833" s="29"/>
      <c r="D833" s="92"/>
      <c r="E833" s="92"/>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row>
    <row r="834" ht="12.75" customHeight="1">
      <c r="A834" s="92"/>
      <c r="B834" s="29"/>
      <c r="C834" s="29"/>
      <c r="D834" s="92"/>
      <c r="E834" s="92"/>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row>
    <row r="835" ht="12.75" customHeight="1">
      <c r="A835" s="92"/>
      <c r="B835" s="29"/>
      <c r="C835" s="29"/>
      <c r="D835" s="92"/>
      <c r="E835" s="92"/>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row>
    <row r="836" ht="12.75" customHeight="1">
      <c r="A836" s="92"/>
      <c r="B836" s="29"/>
      <c r="C836" s="29"/>
      <c r="D836" s="92"/>
      <c r="E836" s="92"/>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row>
    <row r="837" ht="12.75" customHeight="1">
      <c r="A837" s="92"/>
      <c r="B837" s="29"/>
      <c r="C837" s="29"/>
      <c r="D837" s="92"/>
      <c r="E837" s="92"/>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row>
    <row r="838" ht="12.75" customHeight="1">
      <c r="A838" s="92"/>
      <c r="B838" s="29"/>
      <c r="C838" s="29"/>
      <c r="D838" s="92"/>
      <c r="E838" s="92"/>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row>
    <row r="839" ht="12.75" customHeight="1">
      <c r="A839" s="92"/>
      <c r="B839" s="29"/>
      <c r="C839" s="29"/>
      <c r="D839" s="92"/>
      <c r="E839" s="92"/>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row>
    <row r="840" ht="12.75" customHeight="1">
      <c r="A840" s="92"/>
      <c r="B840" s="29"/>
      <c r="C840" s="29"/>
      <c r="D840" s="92"/>
      <c r="E840" s="92"/>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row>
    <row r="841" ht="12.75" customHeight="1">
      <c r="A841" s="92"/>
      <c r="B841" s="29"/>
      <c r="C841" s="29"/>
      <c r="D841" s="92"/>
      <c r="E841" s="92"/>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row>
    <row r="842" ht="12.75" customHeight="1">
      <c r="A842" s="92"/>
      <c r="B842" s="29"/>
      <c r="C842" s="29"/>
      <c r="D842" s="92"/>
      <c r="E842" s="92"/>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row>
    <row r="843" ht="12.75" customHeight="1">
      <c r="A843" s="92"/>
      <c r="B843" s="29"/>
      <c r="C843" s="29"/>
      <c r="D843" s="92"/>
      <c r="E843" s="92"/>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row>
    <row r="844" ht="12.75" customHeight="1">
      <c r="A844" s="92"/>
      <c r="B844" s="29"/>
      <c r="C844" s="29"/>
      <c r="D844" s="92"/>
      <c r="E844" s="92"/>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row>
    <row r="845" ht="12.75" customHeight="1">
      <c r="A845" s="92"/>
      <c r="B845" s="29"/>
      <c r="C845" s="29"/>
      <c r="D845" s="92"/>
      <c r="E845" s="92"/>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row>
    <row r="846" ht="12.75" customHeight="1">
      <c r="A846" s="92"/>
      <c r="B846" s="29"/>
      <c r="C846" s="29"/>
      <c r="D846" s="92"/>
      <c r="E846" s="92"/>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row>
    <row r="847" ht="12.75" customHeight="1">
      <c r="A847" s="92"/>
      <c r="B847" s="29"/>
      <c r="C847" s="29"/>
      <c r="D847" s="92"/>
      <c r="E847" s="92"/>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row>
    <row r="848" ht="12.75" customHeight="1">
      <c r="A848" s="92"/>
      <c r="B848" s="29"/>
      <c r="C848" s="29"/>
      <c r="D848" s="92"/>
      <c r="E848" s="92"/>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row>
    <row r="849" ht="12.75" customHeight="1">
      <c r="A849" s="92"/>
      <c r="B849" s="29"/>
      <c r="C849" s="29"/>
      <c r="D849" s="92"/>
      <c r="E849" s="92"/>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row>
    <row r="850" ht="12.75" customHeight="1">
      <c r="A850" s="92"/>
      <c r="B850" s="29"/>
      <c r="C850" s="29"/>
      <c r="D850" s="92"/>
      <c r="E850" s="92"/>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row>
    <row r="851" ht="12.75" customHeight="1">
      <c r="A851" s="92"/>
      <c r="B851" s="29"/>
      <c r="C851" s="29"/>
      <c r="D851" s="92"/>
      <c r="E851" s="92"/>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row>
    <row r="852" ht="12.75" customHeight="1">
      <c r="A852" s="92"/>
      <c r="B852" s="29"/>
      <c r="C852" s="29"/>
      <c r="D852" s="92"/>
      <c r="E852" s="92"/>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row>
    <row r="853" ht="12.75" customHeight="1">
      <c r="A853" s="92"/>
      <c r="B853" s="29"/>
      <c r="C853" s="29"/>
      <c r="D853" s="92"/>
      <c r="E853" s="92"/>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row>
    <row r="854" ht="12.75" customHeight="1">
      <c r="A854" s="92"/>
      <c r="B854" s="29"/>
      <c r="C854" s="29"/>
      <c r="D854" s="92"/>
      <c r="E854" s="92"/>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row>
    <row r="855" ht="12.75" customHeight="1">
      <c r="A855" s="92"/>
      <c r="B855" s="29"/>
      <c r="C855" s="29"/>
      <c r="D855" s="92"/>
      <c r="E855" s="92"/>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row>
    <row r="856" ht="12.75" customHeight="1">
      <c r="A856" s="92"/>
      <c r="B856" s="29"/>
      <c r="C856" s="29"/>
      <c r="D856" s="92"/>
      <c r="E856" s="92"/>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row>
    <row r="857" ht="12.75" customHeight="1">
      <c r="A857" s="92"/>
      <c r="B857" s="29"/>
      <c r="C857" s="29"/>
      <c r="D857" s="92"/>
      <c r="E857" s="92"/>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row>
    <row r="858" ht="12.75" customHeight="1">
      <c r="A858" s="92"/>
      <c r="B858" s="29"/>
      <c r="C858" s="29"/>
      <c r="D858" s="92"/>
      <c r="E858" s="92"/>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row>
    <row r="859" ht="12.75" customHeight="1">
      <c r="A859" s="92"/>
      <c r="B859" s="29"/>
      <c r="C859" s="29"/>
      <c r="D859" s="92"/>
      <c r="E859" s="92"/>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row>
    <row r="860" ht="12.75" customHeight="1">
      <c r="A860" s="92"/>
      <c r="B860" s="29"/>
      <c r="C860" s="29"/>
      <c r="D860" s="92"/>
      <c r="E860" s="92"/>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row>
    <row r="861" ht="12.75" customHeight="1">
      <c r="A861" s="92"/>
      <c r="B861" s="29"/>
      <c r="C861" s="29"/>
      <c r="D861" s="92"/>
      <c r="E861" s="92"/>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row>
    <row r="862" ht="12.75" customHeight="1">
      <c r="A862" s="92"/>
      <c r="B862" s="29"/>
      <c r="C862" s="29"/>
      <c r="D862" s="92"/>
      <c r="E862" s="92"/>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row>
    <row r="863" ht="12.75" customHeight="1">
      <c r="A863" s="92"/>
      <c r="B863" s="29"/>
      <c r="C863" s="29"/>
      <c r="D863" s="92"/>
      <c r="E863" s="92"/>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row>
    <row r="864" ht="12.75" customHeight="1">
      <c r="A864" s="92"/>
      <c r="B864" s="29"/>
      <c r="C864" s="29"/>
      <c r="D864" s="92"/>
      <c r="E864" s="92"/>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row>
    <row r="865" ht="12.75" customHeight="1">
      <c r="A865" s="92"/>
      <c r="B865" s="29"/>
      <c r="C865" s="29"/>
      <c r="D865" s="92"/>
      <c r="E865" s="92"/>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row>
    <row r="866" ht="12.75" customHeight="1">
      <c r="A866" s="92"/>
      <c r="B866" s="29"/>
      <c r="C866" s="29"/>
      <c r="D866" s="92"/>
      <c r="E866" s="92"/>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row>
    <row r="867" ht="12.75" customHeight="1">
      <c r="A867" s="92"/>
      <c r="B867" s="29"/>
      <c r="C867" s="29"/>
      <c r="D867" s="92"/>
      <c r="E867" s="92"/>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row>
    <row r="868" ht="12.75" customHeight="1">
      <c r="A868" s="92"/>
      <c r="B868" s="29"/>
      <c r="C868" s="29"/>
      <c r="D868" s="92"/>
      <c r="E868" s="92"/>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row>
    <row r="869" ht="12.75" customHeight="1">
      <c r="A869" s="92"/>
      <c r="B869" s="29"/>
      <c r="C869" s="29"/>
      <c r="D869" s="92"/>
      <c r="E869" s="92"/>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row>
    <row r="870" ht="12.75" customHeight="1">
      <c r="A870" s="92"/>
      <c r="B870" s="29"/>
      <c r="C870" s="29"/>
      <c r="D870" s="92"/>
      <c r="E870" s="92"/>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row>
    <row r="871" ht="12.75" customHeight="1">
      <c r="A871" s="92"/>
      <c r="B871" s="29"/>
      <c r="C871" s="29"/>
      <c r="D871" s="92"/>
      <c r="E871" s="92"/>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row>
    <row r="872" ht="12.75" customHeight="1">
      <c r="A872" s="92"/>
      <c r="B872" s="29"/>
      <c r="C872" s="29"/>
      <c r="D872" s="92"/>
      <c r="E872" s="92"/>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row>
    <row r="873" ht="12.75" customHeight="1">
      <c r="A873" s="92"/>
      <c r="B873" s="29"/>
      <c r="C873" s="29"/>
      <c r="D873" s="92"/>
      <c r="E873" s="92"/>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row>
    <row r="874" ht="12.75" customHeight="1">
      <c r="A874" s="92"/>
      <c r="B874" s="29"/>
      <c r="C874" s="29"/>
      <c r="D874" s="92"/>
      <c r="E874" s="92"/>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row>
    <row r="875" ht="12.75" customHeight="1">
      <c r="A875" s="92"/>
      <c r="B875" s="29"/>
      <c r="C875" s="29"/>
      <c r="D875" s="92"/>
      <c r="E875" s="92"/>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row>
    <row r="876" ht="12.75" customHeight="1">
      <c r="A876" s="92"/>
      <c r="B876" s="29"/>
      <c r="C876" s="29"/>
      <c r="D876" s="92"/>
      <c r="E876" s="92"/>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row>
    <row r="877" ht="12.75" customHeight="1">
      <c r="A877" s="92"/>
      <c r="B877" s="29"/>
      <c r="C877" s="29"/>
      <c r="D877" s="92"/>
      <c r="E877" s="92"/>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row>
    <row r="878" ht="12.75" customHeight="1">
      <c r="A878" s="92"/>
      <c r="B878" s="29"/>
      <c r="C878" s="29"/>
      <c r="D878" s="92"/>
      <c r="E878" s="92"/>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row>
    <row r="879" ht="12.75" customHeight="1">
      <c r="A879" s="92"/>
      <c r="B879" s="29"/>
      <c r="C879" s="29"/>
      <c r="D879" s="92"/>
      <c r="E879" s="92"/>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row>
    <row r="880" ht="12.75" customHeight="1">
      <c r="A880" s="92"/>
      <c r="B880" s="29"/>
      <c r="C880" s="29"/>
      <c r="D880" s="92"/>
      <c r="E880" s="92"/>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row>
    <row r="881" ht="12.75" customHeight="1">
      <c r="A881" s="92"/>
      <c r="B881" s="29"/>
      <c r="C881" s="29"/>
      <c r="D881" s="92"/>
      <c r="E881" s="92"/>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row>
    <row r="882" ht="12.75" customHeight="1">
      <c r="A882" s="92"/>
      <c r="B882" s="29"/>
      <c r="C882" s="29"/>
      <c r="D882" s="92"/>
      <c r="E882" s="92"/>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row>
    <row r="883" ht="12.75" customHeight="1">
      <c r="A883" s="92"/>
      <c r="B883" s="29"/>
      <c r="C883" s="29"/>
      <c r="D883" s="92"/>
      <c r="E883" s="92"/>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row>
    <row r="884" ht="12.75" customHeight="1">
      <c r="A884" s="92"/>
      <c r="B884" s="29"/>
      <c r="C884" s="29"/>
      <c r="D884" s="92"/>
      <c r="E884" s="92"/>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row>
    <row r="885" ht="12.75" customHeight="1">
      <c r="A885" s="92"/>
      <c r="B885" s="29"/>
      <c r="C885" s="29"/>
      <c r="D885" s="92"/>
      <c r="E885" s="92"/>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row>
    <row r="886" ht="12.75" customHeight="1">
      <c r="A886" s="92"/>
      <c r="B886" s="29"/>
      <c r="C886" s="29"/>
      <c r="D886" s="92"/>
      <c r="E886" s="92"/>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row>
    <row r="887" ht="12.75" customHeight="1">
      <c r="A887" s="92"/>
      <c r="B887" s="29"/>
      <c r="C887" s="29"/>
      <c r="D887" s="92"/>
      <c r="E887" s="92"/>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row>
    <row r="888" ht="12.75" customHeight="1">
      <c r="A888" s="92"/>
      <c r="B888" s="29"/>
      <c r="C888" s="29"/>
      <c r="D888" s="92"/>
      <c r="E888" s="92"/>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row>
    <row r="889" ht="12.75" customHeight="1">
      <c r="A889" s="92"/>
      <c r="B889" s="29"/>
      <c r="C889" s="29"/>
      <c r="D889" s="92"/>
      <c r="E889" s="92"/>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row>
    <row r="890" ht="12.75" customHeight="1">
      <c r="A890" s="92"/>
      <c r="B890" s="29"/>
      <c r="C890" s="29"/>
      <c r="D890" s="92"/>
      <c r="E890" s="92"/>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row>
    <row r="891" ht="12.75" customHeight="1">
      <c r="A891" s="92"/>
      <c r="B891" s="29"/>
      <c r="C891" s="29"/>
      <c r="D891" s="92"/>
      <c r="E891" s="92"/>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row>
    <row r="892" ht="12.75" customHeight="1">
      <c r="A892" s="92"/>
      <c r="B892" s="29"/>
      <c r="C892" s="29"/>
      <c r="D892" s="92"/>
      <c r="E892" s="92"/>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row>
    <row r="893" ht="12.75" customHeight="1">
      <c r="A893" s="92"/>
      <c r="B893" s="29"/>
      <c r="C893" s="29"/>
      <c r="D893" s="92"/>
      <c r="E893" s="92"/>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row>
    <row r="894" ht="12.75" customHeight="1">
      <c r="A894" s="92"/>
      <c r="B894" s="29"/>
      <c r="C894" s="29"/>
      <c r="D894" s="92"/>
      <c r="E894" s="92"/>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row>
    <row r="895" ht="12.75" customHeight="1">
      <c r="A895" s="92"/>
      <c r="B895" s="29"/>
      <c r="C895" s="29"/>
      <c r="D895" s="92"/>
      <c r="E895" s="92"/>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row>
    <row r="896" ht="12.75" customHeight="1">
      <c r="A896" s="92"/>
      <c r="B896" s="29"/>
      <c r="C896" s="29"/>
      <c r="D896" s="92"/>
      <c r="E896" s="92"/>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row>
    <row r="897" ht="12.75" customHeight="1">
      <c r="A897" s="92"/>
      <c r="B897" s="29"/>
      <c r="C897" s="29"/>
      <c r="D897" s="92"/>
      <c r="E897" s="92"/>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row>
    <row r="898" ht="12.75" customHeight="1">
      <c r="A898" s="92"/>
      <c r="B898" s="29"/>
      <c r="C898" s="29"/>
      <c r="D898" s="92"/>
      <c r="E898" s="92"/>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row>
    <row r="899" ht="12.75" customHeight="1">
      <c r="A899" s="92"/>
      <c r="B899" s="29"/>
      <c r="C899" s="29"/>
      <c r="D899" s="92"/>
      <c r="E899" s="92"/>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row>
    <row r="900" ht="12.75" customHeight="1">
      <c r="A900" s="92"/>
      <c r="B900" s="29"/>
      <c r="C900" s="29"/>
      <c r="D900" s="92"/>
      <c r="E900" s="92"/>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row>
    <row r="901" ht="12.75" customHeight="1">
      <c r="A901" s="92"/>
      <c r="B901" s="29"/>
      <c r="C901" s="29"/>
      <c r="D901" s="92"/>
      <c r="E901" s="92"/>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row>
    <row r="902" ht="12.75" customHeight="1">
      <c r="A902" s="92"/>
      <c r="B902" s="29"/>
      <c r="C902" s="29"/>
      <c r="D902" s="92"/>
      <c r="E902" s="92"/>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row>
    <row r="903" ht="12.75" customHeight="1">
      <c r="A903" s="92"/>
      <c r="B903" s="29"/>
      <c r="C903" s="29"/>
      <c r="D903" s="92"/>
      <c r="E903" s="92"/>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row>
    <row r="904" ht="12.75" customHeight="1">
      <c r="A904" s="92"/>
      <c r="B904" s="29"/>
      <c r="C904" s="29"/>
      <c r="D904" s="92"/>
      <c r="E904" s="92"/>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row>
    <row r="905" ht="12.75" customHeight="1">
      <c r="A905" s="92"/>
      <c r="B905" s="29"/>
      <c r="C905" s="29"/>
      <c r="D905" s="92"/>
      <c r="E905" s="92"/>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row>
    <row r="906" ht="12.75" customHeight="1">
      <c r="A906" s="92"/>
      <c r="B906" s="29"/>
      <c r="C906" s="29"/>
      <c r="D906" s="92"/>
      <c r="E906" s="92"/>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row>
    <row r="907" ht="12.75" customHeight="1">
      <c r="A907" s="92"/>
      <c r="B907" s="29"/>
      <c r="C907" s="29"/>
      <c r="D907" s="92"/>
      <c r="E907" s="92"/>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row>
    <row r="908" ht="12.75" customHeight="1">
      <c r="A908" s="92"/>
      <c r="B908" s="29"/>
      <c r="C908" s="29"/>
      <c r="D908" s="92"/>
      <c r="E908" s="92"/>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row>
    <row r="909" ht="12.75" customHeight="1">
      <c r="A909" s="92"/>
      <c r="B909" s="29"/>
      <c r="C909" s="29"/>
      <c r="D909" s="92"/>
      <c r="E909" s="92"/>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row>
    <row r="910" ht="12.75" customHeight="1">
      <c r="A910" s="92"/>
      <c r="B910" s="29"/>
      <c r="C910" s="29"/>
      <c r="D910" s="92"/>
      <c r="E910" s="92"/>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row>
    <row r="911" ht="12.75" customHeight="1">
      <c r="A911" s="92"/>
      <c r="B911" s="29"/>
      <c r="C911" s="29"/>
      <c r="D911" s="92"/>
      <c r="E911" s="92"/>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row>
    <row r="912" ht="12.75" customHeight="1">
      <c r="A912" s="92"/>
      <c r="B912" s="29"/>
      <c r="C912" s="29"/>
      <c r="D912" s="92"/>
      <c r="E912" s="92"/>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row>
    <row r="913" ht="12.75" customHeight="1">
      <c r="A913" s="92"/>
      <c r="B913" s="29"/>
      <c r="C913" s="29"/>
      <c r="D913" s="92"/>
      <c r="E913" s="92"/>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row>
    <row r="914" ht="12.75" customHeight="1">
      <c r="A914" s="92"/>
      <c r="B914" s="29"/>
      <c r="C914" s="29"/>
      <c r="D914" s="92"/>
      <c r="E914" s="92"/>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row>
    <row r="915" ht="12.75" customHeight="1">
      <c r="A915" s="92"/>
      <c r="B915" s="29"/>
      <c r="C915" s="29"/>
      <c r="D915" s="92"/>
      <c r="E915" s="92"/>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row>
    <row r="916" ht="12.75" customHeight="1">
      <c r="A916" s="92"/>
      <c r="B916" s="29"/>
      <c r="C916" s="29"/>
      <c r="D916" s="92"/>
      <c r="E916" s="92"/>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row>
    <row r="917" ht="12.75" customHeight="1">
      <c r="A917" s="92"/>
      <c r="B917" s="29"/>
      <c r="C917" s="29"/>
      <c r="D917" s="92"/>
      <c r="E917" s="92"/>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row>
    <row r="918" ht="12.75" customHeight="1">
      <c r="A918" s="92"/>
      <c r="B918" s="29"/>
      <c r="C918" s="29"/>
      <c r="D918" s="92"/>
      <c r="E918" s="92"/>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row>
    <row r="919" ht="12.75" customHeight="1">
      <c r="A919" s="92"/>
      <c r="B919" s="29"/>
      <c r="C919" s="29"/>
      <c r="D919" s="92"/>
      <c r="E919" s="92"/>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row>
    <row r="920" ht="12.75" customHeight="1">
      <c r="A920" s="92"/>
      <c r="B920" s="29"/>
      <c r="C920" s="29"/>
      <c r="D920" s="92"/>
      <c r="E920" s="92"/>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row>
    <row r="921" ht="12.75" customHeight="1">
      <c r="A921" s="92"/>
      <c r="B921" s="29"/>
      <c r="C921" s="29"/>
      <c r="D921" s="92"/>
      <c r="E921" s="92"/>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row>
    <row r="922" ht="12.75" customHeight="1">
      <c r="A922" s="92"/>
      <c r="B922" s="29"/>
      <c r="C922" s="29"/>
      <c r="D922" s="92"/>
      <c r="E922" s="92"/>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row>
    <row r="923" ht="12.75" customHeight="1">
      <c r="A923" s="92"/>
      <c r="B923" s="29"/>
      <c r="C923" s="29"/>
      <c r="D923" s="92"/>
      <c r="E923" s="92"/>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row>
    <row r="924" ht="12.75" customHeight="1">
      <c r="A924" s="92"/>
      <c r="B924" s="29"/>
      <c r="C924" s="29"/>
      <c r="D924" s="92"/>
      <c r="E924" s="92"/>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row>
    <row r="925" ht="12.75" customHeight="1">
      <c r="A925" s="92"/>
      <c r="B925" s="29"/>
      <c r="C925" s="29"/>
      <c r="D925" s="92"/>
      <c r="E925" s="92"/>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row>
    <row r="926" ht="12.75" customHeight="1">
      <c r="A926" s="92"/>
      <c r="B926" s="29"/>
      <c r="C926" s="29"/>
      <c r="D926" s="92"/>
      <c r="E926" s="92"/>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row>
    <row r="927" ht="12.75" customHeight="1">
      <c r="A927" s="92"/>
      <c r="B927" s="29"/>
      <c r="C927" s="29"/>
      <c r="D927" s="92"/>
      <c r="E927" s="92"/>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row>
    <row r="928" ht="12.75" customHeight="1">
      <c r="A928" s="92"/>
      <c r="B928" s="29"/>
      <c r="C928" s="29"/>
      <c r="D928" s="92"/>
      <c r="E928" s="92"/>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row>
    <row r="929" ht="12.75" customHeight="1">
      <c r="A929" s="92"/>
      <c r="B929" s="29"/>
      <c r="C929" s="29"/>
      <c r="D929" s="92"/>
      <c r="E929" s="92"/>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row>
    <row r="930" ht="12.75" customHeight="1">
      <c r="A930" s="92"/>
      <c r="B930" s="29"/>
      <c r="C930" s="29"/>
      <c r="D930" s="92"/>
      <c r="E930" s="92"/>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row>
    <row r="931" ht="12.75" customHeight="1">
      <c r="A931" s="92"/>
      <c r="B931" s="29"/>
      <c r="C931" s="29"/>
      <c r="D931" s="92"/>
      <c r="E931" s="92"/>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row>
    <row r="932" ht="12.75" customHeight="1">
      <c r="A932" s="92"/>
      <c r="B932" s="29"/>
      <c r="C932" s="29"/>
      <c r="D932" s="92"/>
      <c r="E932" s="92"/>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row>
    <row r="933" ht="12.75" customHeight="1">
      <c r="A933" s="92"/>
      <c r="B933" s="29"/>
      <c r="C933" s="29"/>
      <c r="D933" s="92"/>
      <c r="E933" s="92"/>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row>
    <row r="934" ht="12.75" customHeight="1">
      <c r="A934" s="92"/>
      <c r="B934" s="29"/>
      <c r="C934" s="29"/>
      <c r="D934" s="92"/>
      <c r="E934" s="92"/>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row>
    <row r="935" ht="12.75" customHeight="1">
      <c r="A935" s="92"/>
      <c r="B935" s="29"/>
      <c r="C935" s="29"/>
      <c r="D935" s="92"/>
      <c r="E935" s="92"/>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row>
    <row r="936" ht="12.75" customHeight="1">
      <c r="A936" s="92"/>
      <c r="B936" s="29"/>
      <c r="C936" s="29"/>
      <c r="D936" s="92"/>
      <c r="E936" s="92"/>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row>
    <row r="937" ht="12.75" customHeight="1">
      <c r="A937" s="92"/>
      <c r="B937" s="29"/>
      <c r="C937" s="29"/>
      <c r="D937" s="92"/>
      <c r="E937" s="92"/>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row>
    <row r="938" ht="12.75" customHeight="1">
      <c r="A938" s="92"/>
      <c r="B938" s="29"/>
      <c r="C938" s="29"/>
      <c r="D938" s="92"/>
      <c r="E938" s="92"/>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row>
    <row r="939" ht="12.75" customHeight="1">
      <c r="A939" s="92"/>
      <c r="B939" s="29"/>
      <c r="C939" s="29"/>
      <c r="D939" s="92"/>
      <c r="E939" s="92"/>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row>
    <row r="940" ht="12.75" customHeight="1">
      <c r="A940" s="92"/>
      <c r="B940" s="29"/>
      <c r="C940" s="29"/>
      <c r="D940" s="92"/>
      <c r="E940" s="92"/>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row>
    <row r="941" ht="12.75" customHeight="1">
      <c r="A941" s="92"/>
      <c r="B941" s="29"/>
      <c r="C941" s="29"/>
      <c r="D941" s="92"/>
      <c r="E941" s="92"/>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row>
    <row r="942" ht="12.75" customHeight="1">
      <c r="A942" s="92"/>
      <c r="B942" s="29"/>
      <c r="C942" s="29"/>
      <c r="D942" s="92"/>
      <c r="E942" s="92"/>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row>
    <row r="943" ht="12.75" customHeight="1">
      <c r="A943" s="92"/>
      <c r="B943" s="29"/>
      <c r="C943" s="29"/>
      <c r="D943" s="92"/>
      <c r="E943" s="92"/>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row>
    <row r="944" ht="12.75" customHeight="1">
      <c r="A944" s="92"/>
      <c r="B944" s="29"/>
      <c r="C944" s="29"/>
      <c r="D944" s="92"/>
      <c r="E944" s="92"/>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row>
    <row r="945" ht="12.75" customHeight="1">
      <c r="A945" s="92"/>
      <c r="B945" s="29"/>
      <c r="C945" s="29"/>
      <c r="D945" s="92"/>
      <c r="E945" s="92"/>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row>
    <row r="946" ht="12.75" customHeight="1">
      <c r="A946" s="92"/>
      <c r="B946" s="29"/>
      <c r="C946" s="29"/>
      <c r="D946" s="92"/>
      <c r="E946" s="92"/>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row>
    <row r="947" ht="12.75" customHeight="1">
      <c r="A947" s="92"/>
      <c r="B947" s="29"/>
      <c r="C947" s="29"/>
      <c r="D947" s="92"/>
      <c r="E947" s="92"/>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row>
    <row r="948" ht="12.75" customHeight="1">
      <c r="A948" s="92"/>
      <c r="B948" s="29"/>
      <c r="C948" s="29"/>
      <c r="D948" s="92"/>
      <c r="E948" s="92"/>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row>
    <row r="949" ht="12.75" customHeight="1">
      <c r="A949" s="92"/>
      <c r="B949" s="29"/>
      <c r="C949" s="29"/>
      <c r="D949" s="92"/>
      <c r="E949" s="92"/>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row>
    <row r="950" ht="12.75" customHeight="1">
      <c r="A950" s="92"/>
      <c r="B950" s="29"/>
      <c r="C950" s="29"/>
      <c r="D950" s="92"/>
      <c r="E950" s="92"/>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row>
    <row r="951" ht="12.75" customHeight="1">
      <c r="A951" s="92"/>
      <c r="B951" s="29"/>
      <c r="C951" s="29"/>
      <c r="D951" s="92"/>
      <c r="E951" s="92"/>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row>
    <row r="952" ht="12.75" customHeight="1">
      <c r="A952" s="92"/>
      <c r="B952" s="29"/>
      <c r="C952" s="29"/>
      <c r="D952" s="92"/>
      <c r="E952" s="92"/>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row>
    <row r="953" ht="12.75" customHeight="1">
      <c r="A953" s="92"/>
      <c r="B953" s="29"/>
      <c r="C953" s="29"/>
      <c r="D953" s="92"/>
      <c r="E953" s="92"/>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row>
    <row r="954" ht="12.75" customHeight="1">
      <c r="A954" s="92"/>
      <c r="B954" s="29"/>
      <c r="C954" s="29"/>
      <c r="D954" s="92"/>
      <c r="E954" s="92"/>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row>
    <row r="955" ht="12.75" customHeight="1">
      <c r="A955" s="92"/>
      <c r="B955" s="29"/>
      <c r="C955" s="29"/>
      <c r="D955" s="92"/>
      <c r="E955" s="92"/>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row>
    <row r="956" ht="12.75" customHeight="1">
      <c r="A956" s="92"/>
      <c r="B956" s="29"/>
      <c r="C956" s="29"/>
      <c r="D956" s="92"/>
      <c r="E956" s="92"/>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row>
    <row r="957" ht="12.75" customHeight="1">
      <c r="A957" s="92"/>
      <c r="B957" s="29"/>
      <c r="C957" s="29"/>
      <c r="D957" s="92"/>
      <c r="E957" s="92"/>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row>
    <row r="958" ht="12.75" customHeight="1">
      <c r="A958" s="92"/>
      <c r="B958" s="29"/>
      <c r="C958" s="29"/>
      <c r="D958" s="92"/>
      <c r="E958" s="92"/>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row>
    <row r="959" ht="12.75" customHeight="1">
      <c r="A959" s="92"/>
      <c r="B959" s="29"/>
      <c r="C959" s="29"/>
      <c r="D959" s="92"/>
      <c r="E959" s="92"/>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row>
    <row r="960" ht="12.75" customHeight="1">
      <c r="A960" s="92"/>
      <c r="B960" s="29"/>
      <c r="C960" s="29"/>
      <c r="D960" s="92"/>
      <c r="E960" s="92"/>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row>
    <row r="961" ht="12.75" customHeight="1">
      <c r="A961" s="92"/>
      <c r="B961" s="29"/>
      <c r="C961" s="29"/>
      <c r="D961" s="92"/>
      <c r="E961" s="92"/>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row>
    <row r="962" ht="12.75" customHeight="1">
      <c r="A962" s="92"/>
      <c r="B962" s="29"/>
      <c r="C962" s="29"/>
      <c r="D962" s="92"/>
      <c r="E962" s="92"/>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row>
    <row r="963" ht="12.75" customHeight="1">
      <c r="A963" s="92"/>
      <c r="B963" s="29"/>
      <c r="C963" s="29"/>
      <c r="D963" s="92"/>
      <c r="E963" s="92"/>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row>
    <row r="964" ht="12.75" customHeight="1">
      <c r="A964" s="92"/>
      <c r="B964" s="29"/>
      <c r="C964" s="29"/>
      <c r="D964" s="92"/>
      <c r="E964" s="92"/>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row>
    <row r="965" ht="12.75" customHeight="1">
      <c r="A965" s="92"/>
      <c r="B965" s="29"/>
      <c r="C965" s="29"/>
      <c r="D965" s="92"/>
      <c r="E965" s="92"/>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row>
    <row r="966" ht="12.75" customHeight="1">
      <c r="A966" s="92"/>
      <c r="B966" s="29"/>
      <c r="C966" s="29"/>
      <c r="D966" s="92"/>
      <c r="E966" s="92"/>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row>
    <row r="967" ht="12.75" customHeight="1">
      <c r="A967" s="92"/>
      <c r="B967" s="29"/>
      <c r="C967" s="29"/>
      <c r="D967" s="92"/>
      <c r="E967" s="92"/>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row>
    <row r="968" ht="12.75" customHeight="1">
      <c r="A968" s="92"/>
      <c r="B968" s="29"/>
      <c r="C968" s="29"/>
      <c r="D968" s="92"/>
      <c r="E968" s="92"/>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row>
    <row r="969" ht="12.75" customHeight="1">
      <c r="A969" s="92"/>
      <c r="B969" s="29"/>
      <c r="C969" s="29"/>
      <c r="D969" s="92"/>
      <c r="E969" s="92"/>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row>
    <row r="970" ht="12.75" customHeight="1">
      <c r="A970" s="92"/>
      <c r="B970" s="29"/>
      <c r="C970" s="29"/>
      <c r="D970" s="92"/>
      <c r="E970" s="92"/>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row>
    <row r="971" ht="12.75" customHeight="1">
      <c r="A971" s="92"/>
      <c r="B971" s="29"/>
      <c r="C971" s="29"/>
      <c r="D971" s="92"/>
      <c r="E971" s="92"/>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row>
    <row r="972" ht="12.75" customHeight="1">
      <c r="A972" s="92"/>
      <c r="B972" s="29"/>
      <c r="C972" s="29"/>
      <c r="D972" s="92"/>
      <c r="E972" s="92"/>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row>
    <row r="973" ht="12.75" customHeight="1">
      <c r="A973" s="92"/>
      <c r="B973" s="29"/>
      <c r="C973" s="29"/>
      <c r="D973" s="92"/>
      <c r="E973" s="92"/>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row>
    <row r="974" ht="12.75" customHeight="1">
      <c r="A974" s="92"/>
      <c r="B974" s="29"/>
      <c r="C974" s="29"/>
      <c r="D974" s="92"/>
      <c r="E974" s="92"/>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row>
    <row r="975" ht="12.75" customHeight="1">
      <c r="A975" s="92"/>
      <c r="B975" s="29"/>
      <c r="C975" s="29"/>
      <c r="D975" s="92"/>
      <c r="E975" s="92"/>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row>
    <row r="976" ht="12.75" customHeight="1">
      <c r="A976" s="92"/>
      <c r="B976" s="29"/>
      <c r="C976" s="29"/>
      <c r="D976" s="92"/>
      <c r="E976" s="92"/>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row>
    <row r="977" ht="12.75" customHeight="1">
      <c r="A977" s="92"/>
      <c r="B977" s="29"/>
      <c r="C977" s="29"/>
      <c r="D977" s="92"/>
      <c r="E977" s="92"/>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row>
    <row r="978" ht="12.75" customHeight="1">
      <c r="A978" s="92"/>
      <c r="B978" s="29"/>
      <c r="C978" s="29"/>
      <c r="D978" s="92"/>
      <c r="E978" s="92"/>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row>
    <row r="979" ht="12.75" customHeight="1">
      <c r="A979" s="92"/>
      <c r="B979" s="29"/>
      <c r="C979" s="29"/>
      <c r="D979" s="92"/>
      <c r="E979" s="92"/>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row>
    <row r="980" ht="12.75" customHeight="1">
      <c r="A980" s="92"/>
      <c r="B980" s="29"/>
      <c r="C980" s="29"/>
      <c r="D980" s="92"/>
      <c r="E980" s="92"/>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row>
    <row r="981" ht="12.75" customHeight="1">
      <c r="A981" s="92"/>
      <c r="B981" s="29"/>
      <c r="C981" s="29"/>
      <c r="D981" s="92"/>
      <c r="E981" s="92"/>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row>
    <row r="982" ht="12.75" customHeight="1">
      <c r="A982" s="92"/>
      <c r="B982" s="29"/>
      <c r="C982" s="29"/>
      <c r="D982" s="92"/>
      <c r="E982" s="92"/>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row>
    <row r="983" ht="12.75" customHeight="1">
      <c r="A983" s="92"/>
      <c r="B983" s="29"/>
      <c r="C983" s="29"/>
      <c r="D983" s="92"/>
      <c r="E983" s="92"/>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row>
    <row r="984" ht="12.75" customHeight="1">
      <c r="A984" s="92"/>
      <c r="B984" s="29"/>
      <c r="C984" s="29"/>
      <c r="D984" s="92"/>
      <c r="E984" s="92"/>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row>
    <row r="985" ht="12.75" customHeight="1">
      <c r="A985" s="92"/>
      <c r="B985" s="29"/>
      <c r="C985" s="29"/>
      <c r="D985" s="92"/>
      <c r="E985" s="92"/>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row>
    <row r="986" ht="12.75" customHeight="1">
      <c r="A986" s="92"/>
      <c r="B986" s="29"/>
      <c r="C986" s="29"/>
      <c r="D986" s="92"/>
      <c r="E986" s="92"/>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row>
    <row r="987" ht="12.75" customHeight="1">
      <c r="A987" s="92"/>
      <c r="B987" s="29"/>
      <c r="C987" s="29"/>
      <c r="D987" s="92"/>
      <c r="E987" s="92"/>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row>
    <row r="988" ht="12.75" customHeight="1">
      <c r="A988" s="92"/>
      <c r="B988" s="29"/>
      <c r="C988" s="29"/>
      <c r="D988" s="92"/>
      <c r="E988" s="92"/>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row>
    <row r="989" ht="12.75" customHeight="1">
      <c r="A989" s="92"/>
      <c r="B989" s="29"/>
      <c r="C989" s="29"/>
      <c r="D989" s="92"/>
      <c r="E989" s="92"/>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row>
    <row r="990" ht="12.75" customHeight="1">
      <c r="A990" s="92"/>
      <c r="B990" s="29"/>
      <c r="C990" s="29"/>
      <c r="D990" s="92"/>
      <c r="E990" s="92"/>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row>
    <row r="991" ht="12.75" customHeight="1">
      <c r="A991" s="92"/>
      <c r="B991" s="29"/>
      <c r="C991" s="29"/>
      <c r="D991" s="92"/>
      <c r="E991" s="92"/>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row>
    <row r="992" ht="12.75" customHeight="1">
      <c r="A992" s="92"/>
      <c r="B992" s="29"/>
      <c r="C992" s="29"/>
      <c r="D992" s="92"/>
      <c r="E992" s="92"/>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row>
    <row r="993" ht="12.75" customHeight="1">
      <c r="A993" s="92"/>
      <c r="B993" s="29"/>
      <c r="C993" s="29"/>
      <c r="D993" s="92"/>
      <c r="E993" s="92"/>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row>
    <row r="994" ht="12.75" customHeight="1">
      <c r="A994" s="92"/>
      <c r="B994" s="29"/>
      <c r="C994" s="29"/>
      <c r="D994" s="92"/>
      <c r="E994" s="92"/>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row>
    <row r="995" ht="12.75" customHeight="1">
      <c r="A995" s="92"/>
      <c r="B995" s="29"/>
      <c r="C995" s="29"/>
      <c r="D995" s="92"/>
      <c r="E995" s="92"/>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row>
    <row r="996" ht="12.75" customHeight="1">
      <c r="A996" s="92"/>
      <c r="B996" s="29"/>
      <c r="C996" s="29"/>
      <c r="D996" s="92"/>
      <c r="E996" s="92"/>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row>
    <row r="997" ht="12.75" customHeight="1">
      <c r="A997" s="92"/>
      <c r="B997" s="29"/>
      <c r="C997" s="29"/>
      <c r="D997" s="92"/>
      <c r="E997" s="92"/>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row>
    <row r="998" ht="12.75" customHeight="1">
      <c r="A998" s="92"/>
      <c r="B998" s="29"/>
      <c r="C998" s="29"/>
      <c r="D998" s="92"/>
      <c r="E998" s="92"/>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row>
    <row r="999" ht="12.75" customHeight="1">
      <c r="A999" s="92"/>
      <c r="B999" s="29"/>
      <c r="C999" s="29"/>
      <c r="D999" s="92"/>
      <c r="E999" s="92"/>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row>
    <row r="1000" ht="12.75" customHeight="1">
      <c r="A1000" s="92"/>
      <c r="B1000" s="29"/>
      <c r="C1000" s="29"/>
      <c r="D1000" s="92"/>
      <c r="E1000" s="92"/>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row>
  </sheetData>
  <mergeCells count="3">
    <mergeCell ref="B9:M9"/>
    <mergeCell ref="B11:C11"/>
    <mergeCell ref="F17:J20"/>
  </mergeCells>
  <conditionalFormatting sqref="D1:D8">
    <cfRule type="cellIs" dxfId="3" priority="1" stopIfTrue="1" operator="equal">
      <formula>"-"</formula>
    </cfRule>
  </conditionalFormatting>
  <conditionalFormatting sqref="D10:D1000">
    <cfRule type="cellIs" dxfId="3" priority="2" stopIfTrue="1" operator="equal">
      <formula>"-"</formula>
    </cfRule>
  </conditionalFormatting>
  <conditionalFormatting sqref="D22:D33 D39:D50 D56:D65 F22:J22 F39:J39 F56:J56">
    <cfRule type="expression" dxfId="4" priority="3" stopIfTrue="1">
      <formula>ISBLANK(D22)</formula>
    </cfRule>
  </conditionalFormatting>
  <conditionalFormatting sqref="E22:E35 E39:E52 E56:E65">
    <cfRule type="cellIs" dxfId="1" priority="4" stopIfTrue="1" operator="equal">
      <formula>"ERR"</formula>
    </cfRule>
  </conditionalFormatting>
  <conditionalFormatting sqref="D22:D33 D39:D50 D56:D65 F22:J22 F39:J39 F56:J56">
    <cfRule type="cellIs" dxfId="5" priority="5" stopIfTrue="1" operator="equal">
      <formula>"Pasa"</formula>
    </cfRule>
  </conditionalFormatting>
  <conditionalFormatting sqref="D22:D33 D39:D50 D56:D65 F22:J22 F39:J39 F56:J56">
    <cfRule type="cellIs" dxfId="6" priority="6" stopIfTrue="1" operator="equal">
      <formula>"Falla"</formula>
    </cfRule>
  </conditionalFormatting>
  <conditionalFormatting sqref="D22:D33 D39:D50 D56:D65 F22:J22 F39:J39 F56:J56">
    <cfRule type="cellIs" dxfId="2" priority="7" stopIfTrue="1" operator="equal">
      <formula>"N/A"</formula>
    </cfRule>
  </conditionalFormatting>
  <conditionalFormatting sqref="D22:D33 D39:D50 D56:D65 F22:J22 F39:J39 F56:J56">
    <cfRule type="cellIs" dxfId="7" priority="8" stopIfTrue="1" operator="equal">
      <formula>"N/T"</formula>
    </cfRule>
  </conditionalFormatting>
  <conditionalFormatting sqref="D22:D33 D39:D50 D56:D65 F22:J22 F39:J39 F56:J56">
    <cfRule type="cellIs" dxfId="8" priority="9" stopIfTrue="1" operator="equal">
      <formula>"N/D"</formula>
    </cfRule>
  </conditionalFormatting>
  <conditionalFormatting sqref="N13:N14">
    <cfRule type="expression" dxfId="4" priority="10" stopIfTrue="1">
      <formula>ISBLANK(N13)</formula>
    </cfRule>
  </conditionalFormatting>
  <conditionalFormatting sqref="N13:N14">
    <cfRule type="cellIs" dxfId="5" priority="11" stopIfTrue="1" operator="equal">
      <formula>"Pasa"</formula>
    </cfRule>
  </conditionalFormatting>
  <conditionalFormatting sqref="N13:N14">
    <cfRule type="cellIs" dxfId="6" priority="12" stopIfTrue="1" operator="equal">
      <formula>"Falla"</formula>
    </cfRule>
  </conditionalFormatting>
  <conditionalFormatting sqref="N13:N14">
    <cfRule type="cellIs" dxfId="2" priority="13" stopIfTrue="1" operator="equal">
      <formula>"N/A"</formula>
    </cfRule>
  </conditionalFormatting>
  <conditionalFormatting sqref="N13:N14">
    <cfRule type="cellIs" dxfId="7" priority="14" stopIfTrue="1" operator="equal">
      <formula>"N/T"</formula>
    </cfRule>
  </conditionalFormatting>
  <conditionalFormatting sqref="N13:N14">
    <cfRule type="cellIs" dxfId="8" priority="15" stopIfTrue="1" operator="equal">
      <formula>"N/D"</formula>
    </cfRule>
  </conditionalFormatting>
  <dataValidations>
    <dataValidation type="list" allowBlank="1" showErrorMessage="1" sqref="D18 D22:D33 D35 D39:D50 D52 D56:D65">
      <formula1>'DATA - Oculta'!$U$9:$U$13</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6.13"/>
    <col customWidth="1" min="3" max="3" width="56.0"/>
    <col customWidth="1" min="4" max="4" width="18.38"/>
    <col customWidth="1" min="5" max="5" width="5.5"/>
    <col customWidth="1" min="6" max="6" width="16.5"/>
    <col customWidth="1" min="7" max="7" width="14.63"/>
    <col customWidth="1" min="8" max="8" width="12.5"/>
    <col customWidth="1" min="9" max="9" width="11.63"/>
    <col customWidth="1" min="10" max="10" width="17.38"/>
    <col customWidth="1" min="11" max="11" width="14.5"/>
    <col customWidth="1" min="12" max="12" width="12.5"/>
    <col customWidth="1" min="13" max="13" width="18.5"/>
    <col customWidth="1" min="14" max="15" width="12.5"/>
    <col customWidth="1" min="16" max="16" width="19.5"/>
    <col customWidth="1" min="17" max="17" width="6.88"/>
    <col customWidth="1" min="18" max="18" width="4.63"/>
    <col customWidth="1" min="19" max="19" width="12.88"/>
    <col customWidth="1" min="20" max="20" width="12.13"/>
    <col customWidth="1" min="21" max="21" width="6.63"/>
    <col customWidth="1" min="22" max="22" width="5.5"/>
    <col customWidth="1" min="23" max="23" width="12.0"/>
    <col customWidth="1" min="24" max="24" width="11.88"/>
    <col customWidth="1" min="25" max="25" width="7.38"/>
    <col customWidth="1" min="26" max="35" width="14.5"/>
  </cols>
  <sheetData>
    <row r="1" ht="14.25" customHeight="1">
      <c r="A1" s="29"/>
      <c r="B1" s="93"/>
      <c r="C1" s="93"/>
      <c r="D1" s="160"/>
      <c r="E1" s="95"/>
      <c r="F1" s="23"/>
      <c r="G1" s="23"/>
      <c r="H1" s="23"/>
      <c r="I1" s="23"/>
      <c r="J1" s="23"/>
      <c r="K1" s="23"/>
      <c r="L1" s="23"/>
      <c r="M1" s="23"/>
      <c r="N1" s="23"/>
      <c r="O1" s="23"/>
      <c r="P1" s="23"/>
      <c r="Q1" s="23"/>
      <c r="R1" s="23"/>
      <c r="S1" s="23"/>
      <c r="T1" s="23"/>
      <c r="U1" s="23"/>
      <c r="V1" s="23"/>
      <c r="W1" s="23"/>
      <c r="X1" s="23"/>
      <c r="Y1" s="23"/>
      <c r="Z1" s="23"/>
      <c r="AA1" s="29"/>
      <c r="AB1" s="29"/>
      <c r="AC1" s="29"/>
      <c r="AD1" s="29"/>
      <c r="AE1" s="29"/>
      <c r="AF1" s="29"/>
      <c r="AG1" s="29"/>
      <c r="AH1" s="29"/>
      <c r="AI1" s="29"/>
    </row>
    <row r="2" ht="27.0" customHeight="1">
      <c r="A2" s="29"/>
      <c r="B2" s="24" t="s">
        <v>0</v>
      </c>
      <c r="C2" s="29"/>
      <c r="D2" s="160"/>
      <c r="E2" s="95"/>
      <c r="F2" s="29"/>
      <c r="G2" s="29"/>
      <c r="H2" s="29"/>
      <c r="I2" s="29"/>
      <c r="J2" s="29"/>
      <c r="K2" s="29"/>
      <c r="L2" s="29"/>
      <c r="M2" s="29"/>
      <c r="N2" s="29"/>
      <c r="O2" s="29"/>
      <c r="P2" s="23"/>
      <c r="Q2" s="23"/>
      <c r="R2" s="23"/>
      <c r="S2" s="23"/>
      <c r="T2" s="23"/>
      <c r="U2" s="23"/>
      <c r="V2" s="23"/>
      <c r="W2" s="23"/>
      <c r="X2" s="23"/>
      <c r="Y2" s="23"/>
      <c r="Z2" s="23"/>
      <c r="AA2" s="29"/>
      <c r="AB2" s="29"/>
      <c r="AC2" s="29"/>
      <c r="AD2" s="29"/>
      <c r="AE2" s="29"/>
      <c r="AF2" s="29"/>
      <c r="AG2" s="29"/>
      <c r="AH2" s="29"/>
      <c r="AI2" s="29"/>
    </row>
    <row r="3" ht="26.25" customHeight="1">
      <c r="A3" s="29"/>
      <c r="B3" s="25" t="s">
        <v>115</v>
      </c>
      <c r="C3" s="29"/>
      <c r="D3" s="160"/>
      <c r="E3" s="95"/>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ht="26.25" customHeight="1">
      <c r="A4" s="29"/>
      <c r="B4" s="1"/>
      <c r="C4" s="28"/>
      <c r="D4" s="161"/>
      <c r="E4" s="29"/>
      <c r="F4" s="29"/>
      <c r="G4" s="29"/>
      <c r="H4" s="29"/>
      <c r="I4" s="29"/>
      <c r="J4" s="29"/>
      <c r="K4" s="23"/>
      <c r="L4" s="29"/>
      <c r="M4" s="29"/>
      <c r="N4" s="23"/>
      <c r="O4" s="23"/>
      <c r="P4" s="29"/>
      <c r="Q4" s="29"/>
      <c r="R4" s="29"/>
      <c r="S4" s="29"/>
      <c r="T4" s="29"/>
      <c r="U4" s="29"/>
      <c r="V4" s="29"/>
      <c r="W4" s="29"/>
      <c r="X4" s="29"/>
      <c r="Y4" s="29"/>
      <c r="Z4" s="29"/>
      <c r="AA4" s="29"/>
      <c r="AB4" s="29"/>
      <c r="AC4" s="29"/>
      <c r="AD4" s="29"/>
      <c r="AE4" s="29"/>
      <c r="AF4" s="29"/>
      <c r="AG4" s="29"/>
      <c r="AH4" s="29"/>
      <c r="AI4" s="29"/>
    </row>
    <row r="5" ht="27.75" customHeight="1">
      <c r="A5" s="29"/>
      <c r="B5" s="8" t="s">
        <v>84</v>
      </c>
      <c r="C5" s="8"/>
      <c r="D5" s="162"/>
      <c r="E5" s="97"/>
      <c r="F5" s="96"/>
      <c r="G5" s="96"/>
      <c r="H5" s="96"/>
      <c r="I5" s="96"/>
      <c r="J5" s="96"/>
      <c r="K5" s="96"/>
      <c r="L5" s="96"/>
      <c r="M5" s="96"/>
      <c r="N5" s="30"/>
      <c r="O5" s="30"/>
      <c r="P5" s="29"/>
      <c r="Q5" s="29"/>
      <c r="R5" s="29"/>
      <c r="S5" s="29"/>
      <c r="T5" s="29"/>
      <c r="U5" s="29"/>
      <c r="V5" s="29"/>
      <c r="W5" s="29"/>
      <c r="X5" s="29"/>
      <c r="Y5" s="29"/>
      <c r="Z5" s="29"/>
      <c r="AA5" s="41"/>
      <c r="AB5" s="41"/>
      <c r="AC5" s="41"/>
      <c r="AD5" s="41"/>
      <c r="AE5" s="41"/>
      <c r="AF5" s="41"/>
      <c r="AG5" s="41"/>
      <c r="AH5" s="41"/>
      <c r="AI5" s="41"/>
    </row>
    <row r="6" ht="11.25" customHeight="1">
      <c r="A6" s="29"/>
      <c r="B6" s="163"/>
      <c r="C6" s="163"/>
      <c r="D6" s="164"/>
      <c r="E6" s="165"/>
      <c r="F6" s="163"/>
      <c r="G6" s="163"/>
      <c r="H6" s="163"/>
      <c r="I6" s="163"/>
      <c r="J6" s="163"/>
      <c r="K6" s="163"/>
      <c r="L6" s="163"/>
      <c r="M6" s="163"/>
      <c r="N6" s="23"/>
      <c r="O6" s="23"/>
      <c r="P6" s="29"/>
      <c r="Q6" s="29"/>
      <c r="R6" s="29"/>
      <c r="S6" s="29"/>
      <c r="T6" s="29"/>
      <c r="U6" s="29"/>
      <c r="V6" s="29"/>
      <c r="W6" s="29"/>
      <c r="X6" s="29"/>
      <c r="Y6" s="29"/>
      <c r="Z6" s="29"/>
      <c r="AA6" s="29"/>
      <c r="AB6" s="29"/>
      <c r="AC6" s="29"/>
      <c r="AD6" s="29"/>
      <c r="AE6" s="29"/>
      <c r="AF6" s="29"/>
      <c r="AG6" s="29"/>
      <c r="AH6" s="29"/>
      <c r="AI6" s="29"/>
    </row>
    <row r="7" ht="12.75" customHeight="1">
      <c r="A7" s="29"/>
      <c r="B7" s="23"/>
      <c r="C7" s="23"/>
      <c r="D7" s="166"/>
      <c r="E7" s="95"/>
      <c r="F7" s="23"/>
      <c r="G7" s="23"/>
      <c r="H7" s="23"/>
      <c r="I7" s="23"/>
      <c r="J7" s="23"/>
      <c r="K7" s="23"/>
      <c r="L7" s="23"/>
      <c r="M7" s="23"/>
      <c r="N7" s="23"/>
      <c r="O7" s="23"/>
      <c r="P7" s="29"/>
      <c r="Q7" s="29"/>
      <c r="R7" s="29"/>
      <c r="S7" s="29"/>
      <c r="T7" s="29"/>
      <c r="U7" s="29"/>
      <c r="V7" s="29"/>
      <c r="W7" s="29"/>
      <c r="X7" s="29"/>
      <c r="Y7" s="29"/>
      <c r="Z7" s="29"/>
      <c r="AA7" s="29"/>
      <c r="AB7" s="29"/>
      <c r="AC7" s="29"/>
      <c r="AD7" s="29"/>
      <c r="AE7" s="29"/>
      <c r="AF7" s="29"/>
      <c r="AG7" s="29"/>
      <c r="AH7" s="29"/>
      <c r="AI7" s="29"/>
    </row>
    <row r="8" ht="21.0" customHeight="1">
      <c r="A8" s="29"/>
      <c r="B8" s="100" t="s">
        <v>116</v>
      </c>
      <c r="C8" s="23"/>
      <c r="D8" s="167"/>
      <c r="E8" s="95"/>
      <c r="F8" s="23"/>
      <c r="G8" s="23"/>
      <c r="H8" s="23"/>
      <c r="I8" s="23"/>
      <c r="J8" s="23"/>
      <c r="K8" s="23"/>
      <c r="L8" s="23"/>
      <c r="M8" s="23"/>
      <c r="N8" s="23"/>
      <c r="O8" s="23"/>
      <c r="P8" s="29"/>
      <c r="Q8" s="29"/>
      <c r="R8" s="29"/>
      <c r="S8" s="29"/>
      <c r="T8" s="29"/>
      <c r="U8" s="29"/>
      <c r="V8" s="29"/>
      <c r="W8" s="29"/>
      <c r="X8" s="29"/>
      <c r="Y8" s="29"/>
      <c r="Z8" s="29"/>
      <c r="AA8" s="29"/>
      <c r="AB8" s="29"/>
      <c r="AC8" s="29"/>
      <c r="AD8" s="29"/>
      <c r="AE8" s="29"/>
      <c r="AF8" s="29"/>
      <c r="AG8" s="29"/>
      <c r="AH8" s="29"/>
      <c r="AI8" s="29"/>
    </row>
    <row r="9" ht="30.0" customHeight="1">
      <c r="A9" s="29"/>
      <c r="B9" s="101" t="s">
        <v>86</v>
      </c>
      <c r="C9" s="54"/>
      <c r="D9" s="54"/>
      <c r="E9" s="54"/>
      <c r="F9" s="54"/>
      <c r="G9" s="54"/>
      <c r="H9" s="54"/>
      <c r="I9" s="54"/>
      <c r="J9" s="54"/>
      <c r="K9" s="54"/>
      <c r="L9" s="54"/>
      <c r="M9" s="55"/>
      <c r="N9" s="23"/>
      <c r="O9" s="23"/>
      <c r="P9" s="29"/>
      <c r="Q9" s="29"/>
      <c r="R9" s="29"/>
      <c r="S9" s="29"/>
      <c r="T9" s="29"/>
      <c r="U9" s="29"/>
      <c r="V9" s="29"/>
      <c r="W9" s="29"/>
      <c r="X9" s="29"/>
      <c r="Y9" s="29"/>
      <c r="Z9" s="29"/>
      <c r="AA9" s="29"/>
      <c r="AB9" s="29"/>
      <c r="AC9" s="29"/>
      <c r="AD9" s="29"/>
      <c r="AE9" s="29"/>
      <c r="AF9" s="29"/>
      <c r="AG9" s="29"/>
      <c r="AH9" s="29"/>
      <c r="AI9" s="29"/>
    </row>
    <row r="10" ht="17.25" customHeight="1">
      <c r="A10" s="29"/>
      <c r="B10" s="23"/>
      <c r="C10" s="23"/>
      <c r="D10" s="167"/>
      <c r="E10" s="95"/>
      <c r="F10" s="29"/>
      <c r="G10" s="29"/>
      <c r="H10" s="29"/>
      <c r="I10" s="29"/>
      <c r="J10" s="29"/>
      <c r="K10" s="23"/>
      <c r="L10" s="23"/>
      <c r="M10" s="23"/>
      <c r="N10" s="23"/>
      <c r="O10" s="23"/>
      <c r="P10" s="23"/>
      <c r="Q10" s="23"/>
      <c r="R10" s="23"/>
      <c r="S10" s="29"/>
      <c r="T10" s="29"/>
      <c r="U10" s="23"/>
      <c r="V10" s="23"/>
      <c r="W10" s="23"/>
      <c r="X10" s="23"/>
      <c r="Y10" s="23"/>
      <c r="Z10" s="29"/>
      <c r="AA10" s="29"/>
      <c r="AB10" s="29"/>
      <c r="AC10" s="29"/>
      <c r="AD10" s="29"/>
      <c r="AE10" s="29"/>
      <c r="AF10" s="29"/>
      <c r="AG10" s="29"/>
      <c r="AH10" s="29"/>
      <c r="AI10" s="29"/>
    </row>
    <row r="11" ht="25.5" customHeight="1">
      <c r="A11" s="29"/>
      <c r="B11" s="102" t="s">
        <v>87</v>
      </c>
      <c r="C11" s="103"/>
      <c r="D11" s="161"/>
      <c r="E11" s="29"/>
      <c r="F11" s="104" t="s">
        <v>88</v>
      </c>
      <c r="G11" s="105" t="s">
        <v>89</v>
      </c>
      <c r="H11" s="106" t="s">
        <v>90</v>
      </c>
      <c r="I11" s="92"/>
      <c r="J11" s="104" t="s">
        <v>91</v>
      </c>
      <c r="K11" s="105" t="s">
        <v>89</v>
      </c>
      <c r="L11" s="106" t="s">
        <v>90</v>
      </c>
      <c r="M11" s="23"/>
      <c r="N11" s="23"/>
      <c r="O11" s="23"/>
      <c r="P11" s="23"/>
      <c r="Q11" s="23"/>
      <c r="R11" s="23"/>
      <c r="S11" s="29"/>
      <c r="T11" s="29"/>
      <c r="U11" s="23"/>
      <c r="V11" s="23"/>
      <c r="W11" s="23"/>
      <c r="X11" s="23"/>
      <c r="Y11" s="23"/>
      <c r="Z11" s="29"/>
      <c r="AA11" s="29"/>
      <c r="AB11" s="29"/>
      <c r="AC11" s="29"/>
      <c r="AD11" s="29"/>
      <c r="AE11" s="29"/>
      <c r="AF11" s="29"/>
      <c r="AG11" s="29"/>
      <c r="AH11" s="29"/>
      <c r="AI11" s="29"/>
    </row>
    <row r="12" ht="12.0" customHeight="1">
      <c r="A12" s="29"/>
      <c r="B12" s="108" t="s">
        <v>92</v>
      </c>
      <c r="C12" s="109">
        <f>COUNTIF($B$21:$B$337,B12)</f>
        <v>19</v>
      </c>
      <c r="D12" s="161"/>
      <c r="E12" s="29"/>
      <c r="F12" s="110" t="s">
        <v>93</v>
      </c>
      <c r="G12" s="111">
        <f>J23+J40+J57+J74+J91+J108+J125+J142+J159+J176+J193+J210+J227+J244+J261+J278+J295+J312+J329</f>
        <v>0</v>
      </c>
      <c r="H12" s="112">
        <f t="shared" ref="H12:H14" si="1">IF(($G$15+$K$15)=0,0,G12/($G$15+$K$15))</f>
        <v>0</v>
      </c>
      <c r="I12" s="29"/>
      <c r="J12" s="113" t="s">
        <v>94</v>
      </c>
      <c r="K12" s="111">
        <f>G23+G40+G57+G74+G91+G108+G125+G142+G159+G176+G193+G210+G227+G244+G261+G278+G295+G312+G329</f>
        <v>0</v>
      </c>
      <c r="L12" s="112">
        <f t="shared" ref="L12:L14" si="2">IF(($G$15+$K$15)=0,0,K12/($G$15+$K$15))</f>
        <v>0</v>
      </c>
      <c r="M12" s="23"/>
      <c r="N12" s="114" t="s">
        <v>95</v>
      </c>
      <c r="O12" s="115" t="s">
        <v>96</v>
      </c>
      <c r="P12" s="23"/>
      <c r="Q12" s="23"/>
      <c r="R12" s="23"/>
      <c r="S12" s="29"/>
      <c r="T12" s="29"/>
      <c r="U12" s="23"/>
      <c r="V12" s="23"/>
      <c r="W12" s="23"/>
      <c r="X12" s="23"/>
      <c r="Y12" s="23"/>
      <c r="Z12" s="29"/>
      <c r="AA12" s="29"/>
      <c r="AB12" s="29"/>
      <c r="AC12" s="29"/>
      <c r="AD12" s="29"/>
      <c r="AE12" s="29"/>
      <c r="AF12" s="29"/>
      <c r="AG12" s="29"/>
      <c r="AH12" s="29"/>
      <c r="AI12" s="29"/>
    </row>
    <row r="13" ht="12.0" customHeight="1">
      <c r="A13" s="29"/>
      <c r="B13" s="108"/>
      <c r="C13" s="109"/>
      <c r="D13" s="161"/>
      <c r="E13" s="29"/>
      <c r="F13" s="110" t="s">
        <v>97</v>
      </c>
      <c r="G13" s="111">
        <f>I23+I40+I57+I74+I91+I108+I125+I142+I159+I176+I193+I210+I227+I244+I261+I278+I295+I312+I329</f>
        <v>0</v>
      </c>
      <c r="H13" s="112">
        <f t="shared" si="1"/>
        <v>0</v>
      </c>
      <c r="I13" s="29"/>
      <c r="J13" s="113" t="s">
        <v>98</v>
      </c>
      <c r="K13" s="111">
        <f>F23+F40+F57+F74+F91+F108+F125+F142+F159+F176+F193+F210+F227+F244+F261+F278+F295+F312+F329</f>
        <v>0</v>
      </c>
      <c r="L13" s="112">
        <f t="shared" si="2"/>
        <v>0</v>
      </c>
      <c r="M13" s="23"/>
      <c r="N13" s="116" t="s">
        <v>99</v>
      </c>
      <c r="O13" s="115" t="s">
        <v>100</v>
      </c>
      <c r="P13" s="23"/>
      <c r="Q13" s="23"/>
      <c r="R13" s="23"/>
      <c r="S13" s="29"/>
      <c r="T13" s="29"/>
      <c r="U13" s="23"/>
      <c r="V13" s="23"/>
      <c r="W13" s="23"/>
      <c r="X13" s="23"/>
      <c r="Y13" s="23"/>
      <c r="Z13" s="29"/>
      <c r="AA13" s="29"/>
      <c r="AB13" s="29"/>
      <c r="AC13" s="29"/>
      <c r="AD13" s="29"/>
      <c r="AE13" s="29"/>
      <c r="AF13" s="29"/>
      <c r="AG13" s="29"/>
      <c r="AH13" s="29"/>
      <c r="AI13" s="29"/>
    </row>
    <row r="14" ht="12.0" customHeight="1">
      <c r="A14" s="29"/>
      <c r="B14" s="117" t="s">
        <v>101</v>
      </c>
      <c r="C14" s="118">
        <f>C12+C13</f>
        <v>19</v>
      </c>
      <c r="D14" s="161"/>
      <c r="E14" s="29"/>
      <c r="F14" s="110" t="s">
        <v>102</v>
      </c>
      <c r="G14" s="111">
        <f>H23+H40+H57+H74+H91+H108+H125+H142+H159+H176+H193+H210+H227+H244+H261+H278+H295+H312+H329</f>
        <v>57</v>
      </c>
      <c r="H14" s="112">
        <f t="shared" si="1"/>
        <v>1</v>
      </c>
      <c r="I14" s="29"/>
      <c r="J14" s="119" t="s">
        <v>103</v>
      </c>
      <c r="K14" s="120">
        <f>K23+K40+K57+K74+K91+K108+K125+K142+K159+K176+K193+K210+K227+K244+K261+K278+K295+K312+K329</f>
        <v>0</v>
      </c>
      <c r="L14" s="112">
        <f t="shared" si="2"/>
        <v>0</v>
      </c>
      <c r="M14" s="23"/>
      <c r="N14" s="121" t="s">
        <v>104</v>
      </c>
      <c r="O14" s="115" t="s">
        <v>105</v>
      </c>
      <c r="P14" s="23"/>
      <c r="Q14" s="23"/>
      <c r="R14" s="23"/>
      <c r="S14" s="29"/>
      <c r="T14" s="29"/>
      <c r="U14" s="23"/>
      <c r="V14" s="23"/>
      <c r="W14" s="23"/>
      <c r="X14" s="23"/>
      <c r="Y14" s="23"/>
      <c r="Z14" s="29"/>
      <c r="AA14" s="29"/>
      <c r="AB14" s="29"/>
      <c r="AC14" s="29"/>
      <c r="AD14" s="29"/>
      <c r="AE14" s="29"/>
      <c r="AF14" s="29"/>
      <c r="AG14" s="29"/>
      <c r="AH14" s="29"/>
      <c r="AI14" s="29"/>
    </row>
    <row r="15" ht="12.0" customHeight="1">
      <c r="A15" s="29"/>
      <c r="B15" s="92"/>
      <c r="C15" s="29"/>
      <c r="D15" s="161"/>
      <c r="E15" s="29"/>
      <c r="F15" s="117" t="s">
        <v>101</v>
      </c>
      <c r="G15" s="122">
        <f t="shared" ref="G15:H15" si="3">SUM(G12:G14)</f>
        <v>57</v>
      </c>
      <c r="H15" s="123">
        <f t="shared" si="3"/>
        <v>1</v>
      </c>
      <c r="I15" s="29"/>
      <c r="J15" s="117" t="s">
        <v>101</v>
      </c>
      <c r="K15" s="122">
        <f t="shared" ref="K15:L15" si="4">SUM(K12:K13)</f>
        <v>0</v>
      </c>
      <c r="L15" s="123">
        <f t="shared" si="4"/>
        <v>0</v>
      </c>
      <c r="M15" s="23"/>
      <c r="N15" s="23"/>
      <c r="O15" s="23"/>
      <c r="P15" s="23"/>
      <c r="Q15" s="23"/>
      <c r="R15" s="23"/>
      <c r="S15" s="29"/>
      <c r="T15" s="29"/>
      <c r="U15" s="23"/>
      <c r="V15" s="23"/>
      <c r="W15" s="23"/>
      <c r="X15" s="23"/>
      <c r="Y15" s="23"/>
      <c r="Z15" s="29"/>
      <c r="AA15" s="29"/>
      <c r="AB15" s="29"/>
      <c r="AC15" s="29"/>
      <c r="AD15" s="29"/>
      <c r="AE15" s="29"/>
      <c r="AF15" s="29"/>
      <c r="AG15" s="29"/>
      <c r="AH15" s="29"/>
      <c r="AI15" s="29"/>
    </row>
    <row r="16" ht="12.0" customHeight="1">
      <c r="A16" s="29"/>
      <c r="B16" s="29"/>
      <c r="C16" s="29"/>
      <c r="D16" s="161"/>
      <c r="E16" s="29"/>
      <c r="F16" s="124"/>
      <c r="G16" s="124"/>
      <c r="H16" s="125"/>
      <c r="I16" s="29"/>
      <c r="J16" s="124"/>
      <c r="K16" s="124"/>
      <c r="L16" s="125"/>
      <c r="M16" s="23"/>
      <c r="N16" s="23"/>
      <c r="O16" s="23"/>
      <c r="P16" s="23"/>
      <c r="Q16" s="23"/>
      <c r="R16" s="23"/>
      <c r="S16" s="29"/>
      <c r="T16" s="29"/>
      <c r="U16" s="23"/>
      <c r="V16" s="23"/>
      <c r="W16" s="23"/>
      <c r="X16" s="23"/>
      <c r="Y16" s="23"/>
      <c r="Z16" s="29"/>
      <c r="AA16" s="29"/>
      <c r="AB16" s="29"/>
      <c r="AC16" s="29"/>
      <c r="AD16" s="29"/>
      <c r="AE16" s="29"/>
      <c r="AF16" s="29"/>
      <c r="AG16" s="29"/>
      <c r="AH16" s="29"/>
      <c r="AI16" s="29"/>
    </row>
    <row r="17" ht="12.75" customHeight="1">
      <c r="A17" s="126" t="s">
        <v>106</v>
      </c>
      <c r="B17" s="127" t="s">
        <v>92</v>
      </c>
      <c r="C17" s="128" t="s">
        <v>117</v>
      </c>
      <c r="D17" s="168" t="s">
        <v>108</v>
      </c>
      <c r="E17" s="29"/>
      <c r="F17" s="130" t="s">
        <v>109</v>
      </c>
      <c r="G17" s="131"/>
      <c r="H17" s="131"/>
      <c r="I17" s="131"/>
      <c r="J17" s="132"/>
      <c r="K17" s="124"/>
      <c r="L17" s="125"/>
      <c r="M17" s="23"/>
      <c r="N17" s="23"/>
      <c r="O17" s="23"/>
      <c r="P17" s="23"/>
      <c r="Q17" s="23"/>
      <c r="R17" s="23"/>
      <c r="S17" s="29"/>
      <c r="T17" s="29"/>
      <c r="U17" s="23"/>
      <c r="V17" s="23"/>
      <c r="W17" s="23"/>
      <c r="X17" s="23"/>
      <c r="Y17" s="23"/>
      <c r="Z17" s="29"/>
      <c r="AA17" s="29"/>
      <c r="AB17" s="29"/>
      <c r="AC17" s="29"/>
      <c r="AD17" s="29"/>
      <c r="AE17" s="29"/>
      <c r="AF17" s="29"/>
      <c r="AG17" s="29"/>
      <c r="AH17" s="29"/>
      <c r="AI17" s="29"/>
    </row>
    <row r="18" ht="17.25" customHeight="1">
      <c r="A18" s="133" t="s">
        <v>110</v>
      </c>
      <c r="B18" s="133" t="s">
        <v>110</v>
      </c>
      <c r="C18" s="133" t="s">
        <v>110</v>
      </c>
      <c r="D18" s="143" t="s">
        <v>99</v>
      </c>
      <c r="E18" s="29"/>
      <c r="F18" s="135"/>
      <c r="J18" s="136"/>
      <c r="K18" s="124"/>
      <c r="L18" s="125"/>
      <c r="M18" s="23"/>
      <c r="N18" s="23"/>
      <c r="O18" s="23"/>
      <c r="P18" s="23"/>
      <c r="Q18" s="23"/>
      <c r="R18" s="23"/>
      <c r="S18" s="29"/>
      <c r="T18" s="29"/>
      <c r="U18" s="23"/>
      <c r="V18" s="23"/>
      <c r="W18" s="23"/>
      <c r="X18" s="23"/>
      <c r="Y18" s="23"/>
      <c r="Z18" s="29"/>
      <c r="AA18" s="29"/>
      <c r="AB18" s="29"/>
      <c r="AC18" s="29"/>
      <c r="AD18" s="29"/>
      <c r="AE18" s="29"/>
      <c r="AF18" s="29"/>
      <c r="AG18" s="29"/>
      <c r="AH18" s="29"/>
      <c r="AI18" s="29"/>
    </row>
    <row r="19" ht="12.0" customHeight="1">
      <c r="A19" s="29"/>
      <c r="B19" s="23"/>
      <c r="C19" s="23"/>
      <c r="D19" s="161"/>
      <c r="E19" s="29"/>
      <c r="F19" s="135"/>
      <c r="J19" s="136"/>
      <c r="K19" s="29"/>
      <c r="L19" s="23"/>
      <c r="M19" s="23"/>
      <c r="N19" s="23"/>
      <c r="O19" s="23"/>
      <c r="P19" s="23"/>
      <c r="Q19" s="23"/>
      <c r="R19" s="23"/>
      <c r="S19" s="29"/>
      <c r="T19" s="29"/>
      <c r="U19" s="23"/>
      <c r="V19" s="23"/>
      <c r="W19" s="23"/>
      <c r="X19" s="23"/>
      <c r="Y19" s="23"/>
      <c r="Z19" s="29"/>
      <c r="AA19" s="29"/>
      <c r="AB19" s="29"/>
      <c r="AC19" s="29"/>
      <c r="AD19" s="29"/>
      <c r="AE19" s="29"/>
      <c r="AF19" s="29"/>
      <c r="AG19" s="29"/>
      <c r="AH19" s="29"/>
      <c r="AI19" s="29"/>
    </row>
    <row r="20" ht="12.0" customHeight="1">
      <c r="A20" s="29"/>
      <c r="B20" s="23"/>
      <c r="C20" s="23"/>
      <c r="D20" s="167"/>
      <c r="E20" s="137"/>
      <c r="F20" s="138"/>
      <c r="G20" s="139"/>
      <c r="H20" s="139"/>
      <c r="I20" s="139"/>
      <c r="J20" s="140"/>
      <c r="K20" s="23"/>
      <c r="L20" s="23"/>
      <c r="M20" s="23"/>
      <c r="N20" s="29"/>
      <c r="O20" s="29"/>
      <c r="P20" s="29"/>
      <c r="Q20" s="29"/>
      <c r="R20" s="29"/>
      <c r="S20" s="29"/>
      <c r="T20" s="29"/>
      <c r="U20" s="29"/>
      <c r="V20" s="29"/>
      <c r="W20" s="29"/>
      <c r="X20" s="29"/>
      <c r="Y20" s="29"/>
      <c r="Z20" s="29"/>
      <c r="AA20" s="29"/>
      <c r="AB20" s="29"/>
      <c r="AC20" s="29"/>
      <c r="AD20" s="29"/>
      <c r="AE20" s="29"/>
      <c r="AF20" s="29"/>
      <c r="AG20" s="29"/>
      <c r="AH20" s="29"/>
      <c r="AI20" s="29"/>
    </row>
    <row r="21" ht="30.0" customHeight="1">
      <c r="A21" s="126" t="s">
        <v>106</v>
      </c>
      <c r="B21" s="127" t="s">
        <v>92</v>
      </c>
      <c r="C21" s="128" t="s">
        <v>118</v>
      </c>
      <c r="D21" s="168" t="s">
        <v>112</v>
      </c>
      <c r="E21" s="92"/>
      <c r="F21" s="29"/>
      <c r="G21" s="29"/>
      <c r="H21" s="29"/>
      <c r="I21" s="29"/>
      <c r="J21" s="29"/>
      <c r="K21" s="23"/>
      <c r="L21" s="23"/>
      <c r="M21" s="29"/>
      <c r="N21" s="29"/>
      <c r="O21" s="29"/>
      <c r="P21" s="29"/>
      <c r="Q21" s="29"/>
      <c r="R21" s="29"/>
      <c r="S21" s="29"/>
      <c r="T21" s="29"/>
      <c r="U21" s="29"/>
      <c r="V21" s="29"/>
      <c r="W21" s="29"/>
      <c r="X21" s="29"/>
      <c r="Y21" s="29"/>
      <c r="Z21" s="29"/>
      <c r="AA21" s="29"/>
      <c r="AB21" s="29"/>
      <c r="AC21" s="29"/>
      <c r="AD21" s="29"/>
      <c r="AE21" s="29"/>
      <c r="AF21" s="29"/>
      <c r="AG21" s="29"/>
      <c r="AH21" s="29"/>
      <c r="AI21" s="29"/>
    </row>
    <row r="22" ht="12.0" customHeight="1">
      <c r="A22" s="133">
        <f t="array" ref="A22">IFERROR(INDEX('03.Muestra'!$B$8:$B$17,SMALL(IF("Página Web"='03.Muestra'!$D$8:$D$17,ROW('03.Muestra'!$B$8:$B$17)-MIN(ROW('03.Muestra'!$D$8:$D$17))+1,""),ROW()-21)),"")</f>
        <v>1</v>
      </c>
      <c r="B22" s="169" t="str">
        <f t="array" ref="B22">IFERROR(INDEX('03.Muestra'!$C$8:$C$17,SMALL(IF("Página Web"='03.Muestra'!$D$8:$D$17,ROW('03.Muestra'!$C$8:$C$17)-MIN(ROW('03.Muestra'!$D$8:$D$17))+1,""),ROW()-21)),"")</f>
        <v>Home</v>
      </c>
      <c r="C22" s="170" t="str">
        <f t="array" ref="C22">IFERROR(INDEX('03.Muestra'!$F$8:$F$17,SMALL(IF("Página Web"='03.Muestra'!$D$8:$D$17,ROW('03.Muestra'!$F$8:$F$17)-MIN(ROW('03.Muestra'!$D$8:$D$17))+1,""),ROW()-21)),"")</f>
        <v>https://vicengallartandres.com/</v>
      </c>
      <c r="D22" s="143" t="str">
        <f t="shared" ref="D22:D31" si="5">IF(C22="","",$D$18)</f>
        <v>N/A</v>
      </c>
      <c r="E22" s="95" t="str">
        <f t="shared" ref="E22:E31" si="6">IF(D22&lt;&gt;"",IF(AND(B22&lt;&gt;"",C22&lt;&gt;""),"","ERR"),"")</f>
        <v/>
      </c>
      <c r="F22" s="144" t="s">
        <v>95</v>
      </c>
      <c r="G22" s="121" t="s">
        <v>104</v>
      </c>
      <c r="H22" s="116" t="s">
        <v>99</v>
      </c>
      <c r="I22" s="145" t="s">
        <v>97</v>
      </c>
      <c r="J22" s="146" t="s">
        <v>93</v>
      </c>
      <c r="K22" s="171" t="s">
        <v>103</v>
      </c>
      <c r="L22" s="23"/>
      <c r="M22" s="29"/>
      <c r="N22" s="29"/>
      <c r="O22" s="29"/>
      <c r="P22" s="29"/>
      <c r="Q22" s="29"/>
      <c r="R22" s="29"/>
      <c r="S22" s="29"/>
      <c r="T22" s="29"/>
      <c r="U22" s="29"/>
      <c r="V22" s="29"/>
      <c r="W22" s="29"/>
      <c r="X22" s="29"/>
      <c r="Y22" s="29"/>
      <c r="Z22" s="29"/>
      <c r="AA22" s="29"/>
      <c r="AB22" s="29"/>
      <c r="AC22" s="29"/>
      <c r="AD22" s="29"/>
      <c r="AE22" s="29"/>
      <c r="AF22" s="29"/>
      <c r="AG22" s="29"/>
      <c r="AH22" s="29"/>
      <c r="AI22" s="29"/>
    </row>
    <row r="23" ht="12.0" customHeight="1">
      <c r="A23" s="133">
        <f t="array" ref="A23">IFERROR(INDEX('03.Muestra'!$B$8:$B$17,SMALL(IF("Página Web"='03.Muestra'!$D$8:$D$17,ROW('03.Muestra'!$B$8:$B$17)-MIN(ROW('03.Muestra'!$D$8:$D$17))+1,""),ROW()-21)),"")</f>
        <v>2</v>
      </c>
      <c r="B23" s="169" t="str">
        <f t="array" ref="B23">IFERROR(INDEX('03.Muestra'!$C$8:$C$17,SMALL(IF("Página Web"='03.Muestra'!$D$8:$D$17,ROW('03.Muestra'!$C$8:$C$17)-MIN(ROW('03.Muestra'!$D$8:$D$17))+1,""),ROW()-21)),"")</f>
        <v>Contacto</v>
      </c>
      <c r="C23" s="170" t="str">
        <f t="array" ref="C23">IFERROR(INDEX('03.Muestra'!$F$8:$F$17,SMALL(IF("Página Web"='03.Muestra'!$D$8:$D$17,ROW('03.Muestra'!$F$8:$F$17)-MIN(ROW('03.Muestra'!$D$8:$D$17))+1,""),ROW()-21)),"")</f>
        <v>https://vicengallartandres.com/contacto/</v>
      </c>
      <c r="D23" s="143" t="str">
        <f t="shared" si="5"/>
        <v>N/A</v>
      </c>
      <c r="E23" s="95" t="str">
        <f t="shared" si="6"/>
        <v/>
      </c>
      <c r="F23" s="147">
        <f>COUNTIF($D22:INDIRECT("$D" &amp;  SUM(ROW()-1,'03.Muestra'!$D$20)-1),F22)</f>
        <v>0</v>
      </c>
      <c r="G23" s="147">
        <f>COUNTIF($D22:INDIRECT("$D" &amp;  SUM(ROW()-1,'03.Muestra'!$D$20)-1),G22)</f>
        <v>0</v>
      </c>
      <c r="H23" s="147">
        <f>COUNTIF($D22:INDIRECT("$D" &amp;  SUM(ROW()-1,'03.Muestra'!$D$20)-1),H22)</f>
        <v>3</v>
      </c>
      <c r="I23" s="147">
        <f>COUNTIF($D22:INDIRECT("$D" &amp;  SUM(ROW()-1,'03.Muestra'!$D$20)-1),I22)</f>
        <v>0</v>
      </c>
      <c r="J23" s="147">
        <f>COUNTIF($D22:INDIRECT("$D" &amp;  SUM(ROW()-1,'03.Muestra'!$D$20)-1),J22)</f>
        <v>0</v>
      </c>
      <c r="K23" s="172">
        <f>IF(COUNTIF('03.Muestra'!$D$8:$D$17,"Página Web")=0,0,COUNTBLANK($D22:INDIRECT("$D" &amp;  SUM(ROW()-1,COUNTIF('03.Muestra'!$D$8:$D$17,"Página Web"))-1)))</f>
        <v>0</v>
      </c>
      <c r="L23" s="23"/>
      <c r="M23" s="29"/>
      <c r="N23" s="29"/>
      <c r="O23" s="29"/>
      <c r="P23" s="29"/>
      <c r="Q23" s="29"/>
      <c r="R23" s="29"/>
      <c r="S23" s="29"/>
      <c r="T23" s="29"/>
      <c r="U23" s="29"/>
      <c r="V23" s="29"/>
      <c r="W23" s="29"/>
      <c r="X23" s="29"/>
      <c r="Y23" s="29"/>
      <c r="Z23" s="29"/>
      <c r="AA23" s="29"/>
      <c r="AB23" s="29"/>
      <c r="AC23" s="29"/>
      <c r="AD23" s="29"/>
      <c r="AE23" s="29"/>
      <c r="AF23" s="29"/>
      <c r="AG23" s="29"/>
      <c r="AH23" s="29"/>
      <c r="AI23" s="29"/>
    </row>
    <row r="24" ht="12.0" customHeight="1">
      <c r="A24" s="133">
        <f t="array" ref="A24">IFERROR(INDEX('03.Muestra'!$B$8:$B$17,SMALL(IF("Página Web"='03.Muestra'!$D$8:$D$17,ROW('03.Muestra'!$B$8:$B$17)-MIN(ROW('03.Muestra'!$D$8:$D$17))+1,""),ROW()-21)),"")</f>
        <v>3</v>
      </c>
      <c r="B24" s="169" t="str">
        <f t="array" ref="B24">IFERROR(INDEX('03.Muestra'!$C$8:$C$17,SMALL(IF("Página Web"='03.Muestra'!$D$8:$D$17,ROW('03.Muestra'!$C$8:$C$17)-MIN(ROW('03.Muestra'!$D$8:$D$17))+1,""),ROW()-21)),"")</f>
        <v>Servicios</v>
      </c>
      <c r="C24" s="170" t="str">
        <f t="array" ref="C24">IFERROR(INDEX('03.Muestra'!$F$8:$F$17,SMALL(IF("Página Web"='03.Muestra'!$D$8:$D$17,ROW('03.Muestra'!$F$8:$F$17)-MIN(ROW('03.Muestra'!$D$8:$D$17))+1,""),ROW()-21)),"")</f>
        <v>https://vicengallartandres.com/servicios/</v>
      </c>
      <c r="D24" s="143" t="str">
        <f t="shared" si="5"/>
        <v>N/A</v>
      </c>
      <c r="E24" s="95" t="str">
        <f t="shared" si="6"/>
        <v/>
      </c>
      <c r="F24" s="23"/>
      <c r="G24" s="23"/>
      <c r="H24" s="23"/>
      <c r="I24" s="23"/>
      <c r="J24" s="23"/>
      <c r="K24" s="23"/>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ht="12.0" customHeight="1">
      <c r="A25" s="133" t="str">
        <f t="array" ref="A25">IFERROR(INDEX('03.Muestra'!$B$8:$B$17,SMALL(IF("Página Web"='03.Muestra'!$D$8:$D$17,ROW('03.Muestra'!$B$8:$B$17)-MIN(ROW('03.Muestra'!$D$8:$D$17))+1,""),ROW()-21)),"")</f>
        <v/>
      </c>
      <c r="B25" s="169" t="str">
        <f t="array" ref="B25">IFERROR(INDEX('03.Muestra'!$C$8:$C$17,SMALL(IF("Página Web"='03.Muestra'!$D$8:$D$17,ROW('03.Muestra'!$C$8:$C$17)-MIN(ROW('03.Muestra'!$D$8:$D$17))+1,""),ROW()-21)),"")</f>
        <v/>
      </c>
      <c r="C25" s="169" t="str">
        <f t="array" ref="C25">IFERROR(INDEX('03.Muestra'!$F$8:$F$17,SMALL(IF("Página Web"='03.Muestra'!$D$8:$D$17,ROW('03.Muestra'!$F$8:$F$17)-MIN(ROW('03.Muestra'!$D$8:$D$17))+1,""),ROW()-21)),"")</f>
        <v/>
      </c>
      <c r="D25" s="143" t="str">
        <f t="shared" si="5"/>
        <v/>
      </c>
      <c r="E25" s="95" t="str">
        <f t="shared" si="6"/>
        <v/>
      </c>
      <c r="F25" s="23"/>
      <c r="G25" s="23"/>
      <c r="H25" s="23"/>
      <c r="I25" s="23"/>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ht="12.0" customHeight="1">
      <c r="A26" s="133" t="str">
        <f t="array" ref="A26">IFERROR(INDEX('03.Muestra'!$B$8:$B$17,SMALL(IF("Página Web"='03.Muestra'!$D$8:$D$17,ROW('03.Muestra'!$B$8:$B$17)-MIN(ROW('03.Muestra'!$D$8:$D$17))+1,""),ROW()-21)),"")</f>
        <v/>
      </c>
      <c r="B26" s="169" t="str">
        <f t="array" ref="B26">IFERROR(INDEX('03.Muestra'!$C$8:$C$17,SMALL(IF("Página Web"='03.Muestra'!$D$8:$D$17,ROW('03.Muestra'!$C$8:$C$17)-MIN(ROW('03.Muestra'!$D$8:$D$17))+1,""),ROW()-21)),"")</f>
        <v/>
      </c>
      <c r="C26" s="169" t="str">
        <f t="array" ref="C26">IFERROR(INDEX('03.Muestra'!$F$8:$F$17,SMALL(IF("Página Web"='03.Muestra'!$D$8:$D$17,ROW('03.Muestra'!$F$8:$F$17)-MIN(ROW('03.Muestra'!$D$8:$D$17))+1,""),ROW()-21)),"")</f>
        <v/>
      </c>
      <c r="D26" s="143" t="str">
        <f t="shared" si="5"/>
        <v/>
      </c>
      <c r="E26" s="95" t="str">
        <f t="shared" si="6"/>
        <v/>
      </c>
      <c r="F26" s="94"/>
      <c r="G26" s="23"/>
      <c r="H26" s="23"/>
      <c r="I26" s="23"/>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row>
    <row r="27" ht="12.0" customHeight="1">
      <c r="A27" s="133" t="str">
        <f t="array" ref="A27">IFERROR(INDEX('03.Muestra'!$B$8:$B$17,SMALL(IF("Página Web"='03.Muestra'!$D$8:$D$17,ROW('03.Muestra'!$B$8:$B$17)-MIN(ROW('03.Muestra'!$D$8:$D$17))+1,""),ROW()-21)),"")</f>
        <v/>
      </c>
      <c r="B27" s="169" t="str">
        <f t="array" ref="B27">IFERROR(INDEX('03.Muestra'!$C$8:$C$17,SMALL(IF("Página Web"='03.Muestra'!$D$8:$D$17,ROW('03.Muestra'!$C$8:$C$17)-MIN(ROW('03.Muestra'!$D$8:$D$17))+1,""),ROW()-21)),"")</f>
        <v/>
      </c>
      <c r="C27" s="169" t="str">
        <f t="array" ref="C27">IFERROR(INDEX('03.Muestra'!$F$8:$F$17,SMALL(IF("Página Web"='03.Muestra'!$D$8:$D$17,ROW('03.Muestra'!$F$8:$F$17)-MIN(ROW('03.Muestra'!$D$8:$D$17))+1,""),ROW()-21)),"")</f>
        <v/>
      </c>
      <c r="D27" s="143" t="str">
        <f t="shared" si="5"/>
        <v/>
      </c>
      <c r="E27" s="95" t="str">
        <f t="shared" si="6"/>
        <v/>
      </c>
      <c r="F27" s="23"/>
      <c r="G27" s="23"/>
      <c r="H27" s="23"/>
      <c r="I27" s="23"/>
      <c r="J27" s="29"/>
      <c r="K27" s="29"/>
      <c r="L27" s="29"/>
      <c r="M27" s="29"/>
      <c r="N27" s="29"/>
      <c r="O27" s="29"/>
      <c r="P27" s="29"/>
      <c r="Q27" s="29"/>
      <c r="R27" s="29"/>
      <c r="S27" s="29"/>
      <c r="T27" s="29"/>
      <c r="U27" s="29"/>
      <c r="V27" s="29"/>
      <c r="W27" s="29"/>
      <c r="X27" s="29"/>
      <c r="Y27" s="29"/>
      <c r="Z27" s="29"/>
      <c r="AA27" s="29"/>
      <c r="AB27" s="29"/>
      <c r="AC27" s="29"/>
      <c r="AD27" s="23"/>
      <c r="AE27" s="29"/>
      <c r="AF27" s="29"/>
      <c r="AG27" s="29"/>
      <c r="AH27" s="29"/>
      <c r="AI27" s="29"/>
    </row>
    <row r="28" ht="12.0" customHeight="1">
      <c r="A28" s="133" t="str">
        <f t="array" ref="A28">IFERROR(INDEX('03.Muestra'!$B$8:$B$17,SMALL(IF("Página Web"='03.Muestra'!$D$8:$D$17,ROW('03.Muestra'!$B$8:$B$17)-MIN(ROW('03.Muestra'!$D$8:$D$17))+1,""),ROW()-21)),"")</f>
        <v/>
      </c>
      <c r="B28" s="169" t="str">
        <f t="array" ref="B28">IFERROR(INDEX('03.Muestra'!$C$8:$C$17,SMALL(IF("Página Web"='03.Muestra'!$D$8:$D$17,ROW('03.Muestra'!$C$8:$C$17)-MIN(ROW('03.Muestra'!$D$8:$D$17))+1,""),ROW()-21)),"")</f>
        <v/>
      </c>
      <c r="C28" s="169" t="str">
        <f t="array" ref="C28">IFERROR(INDEX('03.Muestra'!$F$8:$F$17,SMALL(IF("Página Web"='03.Muestra'!$D$8:$D$17,ROW('03.Muestra'!$F$8:$F$17)-MIN(ROW('03.Muestra'!$D$8:$D$17))+1,""),ROW()-21)),"")</f>
        <v/>
      </c>
      <c r="D28" s="143" t="str">
        <f t="shared" si="5"/>
        <v/>
      </c>
      <c r="E28" s="95" t="str">
        <f t="shared" si="6"/>
        <v/>
      </c>
      <c r="F28" s="23"/>
      <c r="G28" s="23"/>
      <c r="H28" s="23"/>
      <c r="I28" s="23"/>
      <c r="J28" s="23"/>
      <c r="K28" s="29"/>
      <c r="L28" s="115"/>
      <c r="M28" s="29"/>
      <c r="N28" s="29"/>
      <c r="O28" s="29"/>
      <c r="P28" s="29"/>
      <c r="Q28" s="29"/>
      <c r="R28" s="29"/>
      <c r="S28" s="29"/>
      <c r="T28" s="29"/>
      <c r="U28" s="29"/>
      <c r="V28" s="29"/>
      <c r="W28" s="29"/>
      <c r="X28" s="29"/>
      <c r="Y28" s="29"/>
      <c r="Z28" s="29"/>
      <c r="AA28" s="29"/>
      <c r="AB28" s="29"/>
      <c r="AC28" s="29"/>
      <c r="AD28" s="23"/>
      <c r="AE28" s="29"/>
      <c r="AF28" s="29"/>
      <c r="AG28" s="29"/>
      <c r="AH28" s="29"/>
      <c r="AI28" s="29"/>
    </row>
    <row r="29" ht="12.0" customHeight="1">
      <c r="A29" s="133" t="str">
        <f t="array" ref="A29">IFERROR(INDEX('03.Muestra'!$B$8:$B$17,SMALL(IF("Página Web"='03.Muestra'!$D$8:$D$17,ROW('03.Muestra'!$B$8:$B$17)-MIN(ROW('03.Muestra'!$D$8:$D$17))+1,""),ROW()-21)),"")</f>
        <v/>
      </c>
      <c r="B29" s="169" t="str">
        <f t="array" ref="B29">IFERROR(INDEX('03.Muestra'!$C$8:$C$17,SMALL(IF("Página Web"='03.Muestra'!$D$8:$D$17,ROW('03.Muestra'!$C$8:$C$17)-MIN(ROW('03.Muestra'!$D$8:$D$17))+1,""),ROW()-21)),"")</f>
        <v/>
      </c>
      <c r="C29" s="169" t="str">
        <f t="array" ref="C29">IFERROR(INDEX('03.Muestra'!$F$8:$F$17,SMALL(IF("Página Web"='03.Muestra'!$D$8:$D$17,ROW('03.Muestra'!$F$8:$F$17)-MIN(ROW('03.Muestra'!$D$8:$D$17))+1,""),ROW()-21)),"")</f>
        <v/>
      </c>
      <c r="D29" s="143" t="str">
        <f t="shared" si="5"/>
        <v/>
      </c>
      <c r="E29" s="95" t="str">
        <f t="shared" si="6"/>
        <v/>
      </c>
      <c r="F29" s="23"/>
      <c r="G29" s="23"/>
      <c r="H29" s="23"/>
      <c r="I29" s="23"/>
      <c r="J29" s="23"/>
      <c r="K29" s="23"/>
      <c r="L29" s="23"/>
      <c r="M29" s="29"/>
      <c r="N29" s="29"/>
      <c r="O29" s="29"/>
      <c r="P29" s="29"/>
      <c r="Q29" s="29"/>
      <c r="R29" s="29"/>
      <c r="S29" s="29"/>
      <c r="T29" s="29"/>
      <c r="U29" s="29"/>
      <c r="V29" s="29"/>
      <c r="W29" s="29"/>
      <c r="X29" s="29"/>
      <c r="Y29" s="29"/>
      <c r="Z29" s="29"/>
      <c r="AA29" s="29"/>
      <c r="AB29" s="29"/>
      <c r="AC29" s="29"/>
      <c r="AD29" s="23"/>
      <c r="AE29" s="29"/>
      <c r="AF29" s="29"/>
      <c r="AG29" s="29"/>
      <c r="AH29" s="29"/>
      <c r="AI29" s="29"/>
    </row>
    <row r="30" ht="12.0" customHeight="1">
      <c r="A30" s="133" t="str">
        <f t="array" ref="A30">IFERROR(INDEX('03.Muestra'!$B$8:$B$17,SMALL(IF("Página Web"='03.Muestra'!$D$8:$D$17,ROW('03.Muestra'!$B$8:$B$17)-MIN(ROW('03.Muestra'!$D$8:$D$17))+1,""),ROW()-21)),"")</f>
        <v/>
      </c>
      <c r="B30" s="169" t="str">
        <f t="array" ref="B30">IFERROR(INDEX('03.Muestra'!$C$8:$C$17,SMALL(IF("Página Web"='03.Muestra'!$D$8:$D$17,ROW('03.Muestra'!$C$8:$C$17)-MIN(ROW('03.Muestra'!$D$8:$D$17))+1,""),ROW()-21)),"")</f>
        <v/>
      </c>
      <c r="C30" s="169" t="str">
        <f t="array" ref="C30">IFERROR(INDEX('03.Muestra'!$F$8:$F$17,SMALL(IF("Página Web"='03.Muestra'!$D$8:$D$17,ROW('03.Muestra'!$F$8:$F$17)-MIN(ROW('03.Muestra'!$D$8:$D$17))+1,""),ROW()-21)),"")</f>
        <v/>
      </c>
      <c r="D30" s="143" t="str">
        <f t="shared" si="5"/>
        <v/>
      </c>
      <c r="E30" s="95" t="str">
        <f t="shared" si="6"/>
        <v/>
      </c>
      <c r="F30" s="23"/>
      <c r="G30" s="23"/>
      <c r="H30" s="23"/>
      <c r="I30" s="23"/>
      <c r="J30" s="23"/>
      <c r="K30" s="29"/>
      <c r="L30" s="29"/>
      <c r="M30" s="29"/>
      <c r="N30" s="29"/>
      <c r="O30" s="29"/>
      <c r="P30" s="29"/>
      <c r="Q30" s="23"/>
      <c r="R30" s="23"/>
      <c r="S30" s="23"/>
      <c r="T30" s="23"/>
      <c r="U30" s="23"/>
      <c r="V30" s="29"/>
      <c r="W30" s="29"/>
      <c r="X30" s="29"/>
      <c r="Y30" s="29"/>
      <c r="Z30" s="29"/>
      <c r="AA30" s="29"/>
      <c r="AB30" s="29"/>
      <c r="AC30" s="29"/>
      <c r="AD30" s="23"/>
      <c r="AE30" s="29"/>
      <c r="AF30" s="29"/>
      <c r="AG30" s="29"/>
      <c r="AH30" s="29"/>
      <c r="AI30" s="29"/>
    </row>
    <row r="31" ht="12.0" customHeight="1">
      <c r="A31" s="133" t="str">
        <f t="array" ref="A31">IFERROR(INDEX('03.Muestra'!$B$8:$B$17,SMALL(IF("Página Web"='03.Muestra'!$D$8:$D$17,ROW('03.Muestra'!$B$8:$B$17)-MIN(ROW('03.Muestra'!$D$8:$D$17))+1,""),ROW()-21)),"")</f>
        <v/>
      </c>
      <c r="B31" s="169" t="str">
        <f t="array" ref="B31">IFERROR(INDEX('03.Muestra'!$C$8:$C$17,SMALL(IF("Página Web"='03.Muestra'!$D$8:$D$17,ROW('03.Muestra'!$C$8:$C$17)-MIN(ROW('03.Muestra'!$D$8:$D$17))+1,""),ROW()-21)),"")</f>
        <v/>
      </c>
      <c r="C31" s="169" t="str">
        <f t="array" ref="C31">IFERROR(INDEX('03.Muestra'!$F$8:$F$17,SMALL(IF("Página Web"='03.Muestra'!$D$8:$D$17,ROW('03.Muestra'!$F$8:$F$17)-MIN(ROW('03.Muestra'!$D$8:$D$17))+1,""),ROW()-21)),"")</f>
        <v/>
      </c>
      <c r="D31" s="143" t="str">
        <f t="shared" si="5"/>
        <v/>
      </c>
      <c r="E31" s="95" t="str">
        <f t="shared" si="6"/>
        <v/>
      </c>
      <c r="F31" s="23"/>
      <c r="G31" s="23"/>
      <c r="H31" s="23"/>
      <c r="I31" s="23"/>
      <c r="J31" s="23"/>
      <c r="K31" s="29"/>
      <c r="L31" s="29"/>
      <c r="M31" s="29"/>
      <c r="N31" s="23"/>
      <c r="O31" s="23"/>
      <c r="P31" s="23"/>
      <c r="Q31" s="23"/>
      <c r="R31" s="23"/>
      <c r="S31" s="23"/>
      <c r="T31" s="23"/>
      <c r="U31" s="23"/>
      <c r="V31" s="29"/>
      <c r="W31" s="29"/>
      <c r="X31" s="29"/>
      <c r="Y31" s="29"/>
      <c r="Z31" s="29"/>
      <c r="AA31" s="29"/>
      <c r="AB31" s="29"/>
      <c r="AC31" s="29"/>
      <c r="AD31" s="23"/>
      <c r="AE31" s="29"/>
      <c r="AF31" s="29"/>
      <c r="AG31" s="29"/>
      <c r="AH31" s="29"/>
      <c r="AI31" s="29"/>
    </row>
    <row r="32" ht="12.0" customHeight="1">
      <c r="A32" s="92"/>
      <c r="B32" s="173"/>
      <c r="C32" s="173"/>
      <c r="D32" s="174"/>
      <c r="E32" s="95"/>
      <c r="F32" s="23"/>
      <c r="G32" s="23"/>
      <c r="H32" s="23"/>
      <c r="I32" s="23"/>
      <c r="J32" s="23"/>
      <c r="K32" s="29"/>
      <c r="L32" s="29"/>
      <c r="M32" s="29"/>
      <c r="N32" s="23"/>
      <c r="O32" s="23"/>
      <c r="P32" s="23"/>
      <c r="Q32" s="23"/>
      <c r="R32" s="23"/>
      <c r="S32" s="23"/>
      <c r="T32" s="23"/>
      <c r="U32" s="23"/>
      <c r="V32" s="29"/>
      <c r="W32" s="29"/>
      <c r="X32" s="29"/>
      <c r="Y32" s="29"/>
      <c r="Z32" s="29"/>
      <c r="AA32" s="29"/>
      <c r="AB32" s="29"/>
      <c r="AC32" s="29"/>
      <c r="AD32" s="23"/>
      <c r="AE32" s="29"/>
      <c r="AF32" s="29"/>
      <c r="AG32" s="29"/>
      <c r="AH32" s="29"/>
      <c r="AI32" s="29"/>
    </row>
    <row r="33" ht="12.0" customHeight="1">
      <c r="A33" s="92"/>
      <c r="B33" s="173"/>
      <c r="C33" s="173"/>
      <c r="D33" s="174"/>
      <c r="E33" s="95"/>
      <c r="F33" s="23"/>
      <c r="G33" s="23"/>
      <c r="H33" s="23"/>
      <c r="I33" s="23"/>
      <c r="J33" s="23"/>
      <c r="K33" s="29"/>
      <c r="L33" s="29"/>
      <c r="M33" s="29"/>
      <c r="N33" s="23"/>
      <c r="O33" s="23"/>
      <c r="P33" s="23"/>
      <c r="Q33" s="23"/>
      <c r="R33" s="23"/>
      <c r="S33" s="23"/>
      <c r="T33" s="23"/>
      <c r="U33" s="23"/>
      <c r="V33" s="29"/>
      <c r="W33" s="29"/>
      <c r="X33" s="29"/>
      <c r="Y33" s="29"/>
      <c r="Z33" s="29"/>
      <c r="AA33" s="29"/>
      <c r="AB33" s="29"/>
      <c r="AC33" s="29"/>
      <c r="AD33" s="23"/>
      <c r="AE33" s="29"/>
      <c r="AF33" s="29"/>
      <c r="AG33" s="29"/>
      <c r="AH33" s="29"/>
      <c r="AI33" s="29"/>
    </row>
    <row r="34" ht="12.75" customHeight="1">
      <c r="A34" s="151"/>
      <c r="B34" s="152"/>
      <c r="C34" s="151"/>
      <c r="D34" s="175"/>
      <c r="E34" s="95"/>
      <c r="F34" s="23"/>
      <c r="G34" s="23"/>
      <c r="H34" s="23"/>
      <c r="I34" s="23"/>
      <c r="J34" s="23"/>
      <c r="K34" s="29"/>
      <c r="L34" s="29"/>
      <c r="M34" s="29"/>
      <c r="N34" s="23"/>
      <c r="O34" s="23"/>
      <c r="P34" s="23"/>
      <c r="Q34" s="23"/>
      <c r="R34" s="23"/>
      <c r="S34" s="23"/>
      <c r="T34" s="23"/>
      <c r="U34" s="23"/>
      <c r="V34" s="29"/>
      <c r="W34" s="29"/>
      <c r="X34" s="29"/>
      <c r="Y34" s="29"/>
      <c r="Z34" s="29"/>
      <c r="AA34" s="29"/>
      <c r="AB34" s="29"/>
      <c r="AC34" s="29"/>
      <c r="AD34" s="23"/>
      <c r="AE34" s="29"/>
      <c r="AF34" s="29"/>
      <c r="AG34" s="29"/>
      <c r="AH34" s="29"/>
      <c r="AI34" s="29"/>
    </row>
    <row r="35" ht="15.75" customHeight="1">
      <c r="A35" s="149"/>
      <c r="B35" s="149"/>
      <c r="C35" s="149"/>
      <c r="D35" s="176"/>
      <c r="E35" s="95"/>
      <c r="F35" s="124"/>
      <c r="G35" s="23"/>
      <c r="H35" s="23"/>
      <c r="I35" s="23"/>
      <c r="J35" s="23"/>
      <c r="K35" s="29"/>
      <c r="L35" s="29"/>
      <c r="M35" s="29"/>
      <c r="N35" s="23"/>
      <c r="O35" s="23"/>
      <c r="P35" s="23"/>
      <c r="Q35" s="23"/>
      <c r="R35" s="23"/>
      <c r="S35" s="23"/>
      <c r="T35" s="23"/>
      <c r="U35" s="23"/>
      <c r="V35" s="29"/>
      <c r="W35" s="29"/>
      <c r="X35" s="29"/>
      <c r="Y35" s="29"/>
      <c r="Z35" s="29"/>
      <c r="AA35" s="29"/>
      <c r="AB35" s="29"/>
      <c r="AC35" s="29"/>
      <c r="AD35" s="23"/>
      <c r="AE35" s="29"/>
      <c r="AF35" s="29"/>
      <c r="AG35" s="29"/>
      <c r="AH35" s="29"/>
      <c r="AI35" s="29"/>
    </row>
    <row r="36" ht="12.0" customHeight="1">
      <c r="A36" s="29"/>
      <c r="B36" s="23"/>
      <c r="C36" s="23"/>
      <c r="D36" s="167"/>
      <c r="E36" s="95"/>
      <c r="F36" s="23"/>
      <c r="G36" s="23"/>
      <c r="H36" s="23"/>
      <c r="I36" s="23"/>
      <c r="J36" s="23"/>
      <c r="K36" s="23"/>
      <c r="L36" s="23"/>
      <c r="M36" s="29"/>
      <c r="N36" s="29"/>
      <c r="O36" s="29"/>
      <c r="P36" s="29"/>
      <c r="Q36" s="23"/>
      <c r="R36" s="23"/>
      <c r="S36" s="29"/>
      <c r="T36" s="23"/>
      <c r="U36" s="23"/>
      <c r="V36" s="23"/>
      <c r="W36" s="23"/>
      <c r="X36" s="23"/>
      <c r="Y36" s="23"/>
      <c r="Z36" s="29"/>
      <c r="AA36" s="29"/>
      <c r="AB36" s="29"/>
      <c r="AC36" s="29"/>
      <c r="AD36" s="29"/>
      <c r="AE36" s="29"/>
      <c r="AF36" s="29"/>
      <c r="AG36" s="29"/>
      <c r="AH36" s="29"/>
      <c r="AI36" s="29"/>
    </row>
    <row r="37" ht="12.0" customHeight="1">
      <c r="A37" s="29"/>
      <c r="B37" s="23"/>
      <c r="C37" s="23"/>
      <c r="D37" s="167"/>
      <c r="E37" s="137"/>
      <c r="F37" s="23"/>
      <c r="G37" s="23"/>
      <c r="H37" s="23"/>
      <c r="I37" s="23"/>
      <c r="J37" s="23"/>
      <c r="K37" s="23"/>
      <c r="L37" s="23"/>
      <c r="M37" s="23"/>
      <c r="N37" s="23"/>
      <c r="O37" s="23"/>
      <c r="P37" s="23"/>
      <c r="Q37" s="23"/>
      <c r="R37" s="23"/>
      <c r="S37" s="29"/>
      <c r="T37" s="23"/>
      <c r="U37" s="23"/>
      <c r="V37" s="23"/>
      <c r="W37" s="23"/>
      <c r="X37" s="23"/>
      <c r="Y37" s="23"/>
      <c r="Z37" s="29"/>
      <c r="AA37" s="29"/>
      <c r="AB37" s="29"/>
      <c r="AC37" s="29"/>
      <c r="AD37" s="29"/>
      <c r="AE37" s="29"/>
      <c r="AF37" s="29"/>
      <c r="AG37" s="29"/>
      <c r="AH37" s="29"/>
      <c r="AI37" s="29"/>
    </row>
    <row r="38" ht="32.25" customHeight="1">
      <c r="A38" s="126" t="s">
        <v>106</v>
      </c>
      <c r="B38" s="127" t="s">
        <v>92</v>
      </c>
      <c r="C38" s="128" t="s">
        <v>119</v>
      </c>
      <c r="D38" s="168" t="s">
        <v>112</v>
      </c>
      <c r="E38" s="154"/>
      <c r="F38" s="29"/>
      <c r="G38" s="29"/>
      <c r="H38" s="29"/>
      <c r="I38" s="29"/>
      <c r="J38" s="29"/>
      <c r="K38" s="148"/>
      <c r="L38" s="23"/>
      <c r="M38" s="23"/>
      <c r="N38" s="23"/>
      <c r="O38" s="23"/>
      <c r="P38" s="23"/>
      <c r="Q38" s="23"/>
      <c r="R38" s="23"/>
      <c r="S38" s="29"/>
      <c r="T38" s="23"/>
      <c r="U38" s="23"/>
      <c r="V38" s="23"/>
      <c r="W38" s="23"/>
      <c r="X38" s="23"/>
      <c r="Y38" s="23"/>
      <c r="Z38" s="29"/>
      <c r="AA38" s="29"/>
      <c r="AB38" s="29"/>
      <c r="AC38" s="29"/>
      <c r="AD38" s="29"/>
      <c r="AE38" s="29"/>
      <c r="AF38" s="29"/>
      <c r="AG38" s="29"/>
      <c r="AH38" s="29"/>
      <c r="AI38" s="29"/>
    </row>
    <row r="39" ht="12.0" customHeight="1">
      <c r="A39" s="133">
        <f t="array" ref="A39">IFERROR(INDEX('03.Muestra'!$B$8:$B$17,SMALL(IF("Página Web"='03.Muestra'!$D$8:$D$17,ROW('03.Muestra'!$B$8:$B$17)-MIN(ROW('03.Muestra'!$D$8:$D$17))+1,""),ROW()-38)),"")</f>
        <v>1</v>
      </c>
      <c r="B39" s="169" t="str">
        <f t="array" ref="B39">IFERROR(INDEX('03.Muestra'!$C$8:$C$17,SMALL(IF("Página Web"='03.Muestra'!$D$8:$D$17,ROW('03.Muestra'!$C$8:$C$17)-MIN(ROW('03.Muestra'!$D$8:$D$17))+1,""),ROW()-38)),"")</f>
        <v>Home</v>
      </c>
      <c r="C39" s="170" t="str">
        <f t="array" ref="C39">IFERROR(INDEX('03.Muestra'!$F$8:$F$17,SMALL(IF("Página Web"='03.Muestra'!$D$8:$D$17,ROW('03.Muestra'!$F$8:$F$17)-MIN(ROW('03.Muestra'!$D$8:$D$17))+1,""),ROW()-38)),"")</f>
        <v>https://vicengallartandres.com/</v>
      </c>
      <c r="D39" s="143" t="str">
        <f t="shared" ref="D39:D48" si="7">IF(C39="","",$D$18)</f>
        <v>N/A</v>
      </c>
      <c r="E39" s="95" t="str">
        <f t="shared" ref="E39:E48" si="8">IF(D39&lt;&gt;"",IF(AND(B39&lt;&gt;"",C39&lt;&gt;""),"","ERR"),"")</f>
        <v/>
      </c>
      <c r="F39" s="144" t="s">
        <v>95</v>
      </c>
      <c r="G39" s="121" t="s">
        <v>104</v>
      </c>
      <c r="H39" s="116" t="s">
        <v>99</v>
      </c>
      <c r="I39" s="145" t="s">
        <v>97</v>
      </c>
      <c r="J39" s="146" t="s">
        <v>93</v>
      </c>
      <c r="K39" s="177" t="s">
        <v>103</v>
      </c>
      <c r="L39" s="23"/>
      <c r="M39" s="23"/>
      <c r="N39" s="23"/>
      <c r="O39" s="23"/>
      <c r="P39" s="23"/>
      <c r="Q39" s="23"/>
      <c r="R39" s="23"/>
      <c r="S39" s="29"/>
      <c r="T39" s="23"/>
      <c r="U39" s="23"/>
      <c r="V39" s="23"/>
      <c r="W39" s="23"/>
      <c r="X39" s="23"/>
      <c r="Y39" s="23"/>
      <c r="Z39" s="29"/>
      <c r="AA39" s="29"/>
      <c r="AB39" s="29"/>
      <c r="AC39" s="29"/>
      <c r="AD39" s="29"/>
      <c r="AE39" s="29"/>
      <c r="AF39" s="29"/>
      <c r="AG39" s="29"/>
      <c r="AH39" s="29"/>
      <c r="AI39" s="29"/>
    </row>
    <row r="40" ht="12.0" customHeight="1">
      <c r="A40" s="133">
        <f t="array" ref="A40">IFERROR(INDEX('03.Muestra'!$B$8:$B$17,SMALL(IF("Página Web"='03.Muestra'!$D$8:$D$17,ROW('03.Muestra'!$B$8:$B$17)-MIN(ROW('03.Muestra'!$D$8:$D$17))+1,""),ROW()-38)),"")</f>
        <v>2</v>
      </c>
      <c r="B40" s="169" t="str">
        <f t="array" ref="B40">IFERROR(INDEX('03.Muestra'!$C$8:$C$17,SMALL(IF("Página Web"='03.Muestra'!$D$8:$D$17,ROW('03.Muestra'!$C$8:$C$17)-MIN(ROW('03.Muestra'!$D$8:$D$17))+1,""),ROW()-38)),"")</f>
        <v>Contacto</v>
      </c>
      <c r="C40" s="170" t="str">
        <f t="array" ref="C40">IFERROR(INDEX('03.Muestra'!$F$8:$F$17,SMALL(IF("Página Web"='03.Muestra'!$D$8:$D$17,ROW('03.Muestra'!$F$8:$F$17)-MIN(ROW('03.Muestra'!$D$8:$D$17))+1,""),ROW()-38)),"")</f>
        <v>https://vicengallartandres.com/contacto/</v>
      </c>
      <c r="D40" s="143" t="str">
        <f t="shared" si="7"/>
        <v>N/A</v>
      </c>
      <c r="E40" s="95" t="str">
        <f t="shared" si="8"/>
        <v/>
      </c>
      <c r="F40" s="147">
        <f>COUNTIF($D39:INDIRECT("$D" &amp;  SUM(ROW()-1,'03.Muestra'!$D$20)-1),F39)</f>
        <v>0</v>
      </c>
      <c r="G40" s="147">
        <f>COUNTIF($D39:INDIRECT("$D" &amp;  SUM(ROW()-1,'03.Muestra'!$D$20)-1),G39)</f>
        <v>0</v>
      </c>
      <c r="H40" s="147">
        <f>COUNTIF($D39:INDIRECT("$D" &amp;  SUM(ROW()-1,'03.Muestra'!$D$20)-1),H39)</f>
        <v>3</v>
      </c>
      <c r="I40" s="147">
        <f>COUNTIF($D39:INDIRECT("$D" &amp;  SUM(ROW()-1,'03.Muestra'!$D$20)-1),I39)</f>
        <v>0</v>
      </c>
      <c r="J40" s="147">
        <f>COUNTIF($D39:INDIRECT("$D" &amp;  SUM(ROW()-1,'03.Muestra'!$D$20)-1),J39)</f>
        <v>0</v>
      </c>
      <c r="K40" s="178">
        <f>IF(COUNTIF('03.Muestra'!$D$8:$D$17,"Página Web")=0,0,COUNTBLANK($D39:INDIRECT("$D" &amp;  SUM(ROW()-1,COUNTIF('03.Muestra'!$D$8:$D$17,"Página Web"))-1)))</f>
        <v>0</v>
      </c>
      <c r="L40" s="23"/>
      <c r="M40" s="23"/>
      <c r="N40" s="23"/>
      <c r="O40" s="23"/>
      <c r="P40" s="23"/>
      <c r="Q40" s="23"/>
      <c r="R40" s="23"/>
      <c r="S40" s="29"/>
      <c r="T40" s="23"/>
      <c r="U40" s="23"/>
      <c r="V40" s="23"/>
      <c r="W40" s="23"/>
      <c r="X40" s="23"/>
      <c r="Y40" s="23"/>
      <c r="Z40" s="29"/>
      <c r="AA40" s="29"/>
      <c r="AB40" s="29"/>
      <c r="AC40" s="29"/>
      <c r="AD40" s="29"/>
      <c r="AE40" s="29"/>
      <c r="AF40" s="29"/>
      <c r="AG40" s="29"/>
      <c r="AH40" s="29"/>
      <c r="AI40" s="29"/>
    </row>
    <row r="41" ht="12.0" customHeight="1">
      <c r="A41" s="133">
        <f t="array" ref="A41">IFERROR(INDEX('03.Muestra'!$B$8:$B$17,SMALL(IF("Página Web"='03.Muestra'!$D$8:$D$17,ROW('03.Muestra'!$B$8:$B$17)-MIN(ROW('03.Muestra'!$D$8:$D$17))+1,""),ROW()-38)),"")</f>
        <v>3</v>
      </c>
      <c r="B41" s="169" t="str">
        <f t="array" ref="B41">IFERROR(INDEX('03.Muestra'!$C$8:$C$17,SMALL(IF("Página Web"='03.Muestra'!$D$8:$D$17,ROW('03.Muestra'!$C$8:$C$17)-MIN(ROW('03.Muestra'!$D$8:$D$17))+1,""),ROW()-38)),"")</f>
        <v>Servicios</v>
      </c>
      <c r="C41" s="170" t="str">
        <f t="array" ref="C41">IFERROR(INDEX('03.Muestra'!$F$8:$F$17,SMALL(IF("Página Web"='03.Muestra'!$D$8:$D$17,ROW('03.Muestra'!$F$8:$F$17)-MIN(ROW('03.Muestra'!$D$8:$D$17))+1,""),ROW()-38)),"")</f>
        <v>https://vicengallartandres.com/servicios/</v>
      </c>
      <c r="D41" s="143" t="str">
        <f t="shared" si="7"/>
        <v>N/A</v>
      </c>
      <c r="E41" s="95" t="str">
        <f t="shared" si="8"/>
        <v/>
      </c>
      <c r="F41" s="29"/>
      <c r="G41" s="23"/>
      <c r="H41" s="23"/>
      <c r="I41" s="23"/>
      <c r="J41" s="23"/>
      <c r="K41" s="148"/>
      <c r="L41" s="23"/>
      <c r="M41" s="23"/>
      <c r="N41" s="23"/>
      <c r="O41" s="23"/>
      <c r="P41" s="23"/>
      <c r="Q41" s="23"/>
      <c r="R41" s="23"/>
      <c r="S41" s="29"/>
      <c r="T41" s="23"/>
      <c r="U41" s="23"/>
      <c r="V41" s="23"/>
      <c r="W41" s="23"/>
      <c r="X41" s="23"/>
      <c r="Y41" s="23"/>
      <c r="Z41" s="29"/>
      <c r="AA41" s="29"/>
      <c r="AB41" s="29"/>
      <c r="AC41" s="29"/>
      <c r="AD41" s="29"/>
      <c r="AE41" s="29"/>
      <c r="AF41" s="29"/>
      <c r="AG41" s="29"/>
      <c r="AH41" s="29"/>
      <c r="AI41" s="29"/>
    </row>
    <row r="42" ht="12.0" customHeight="1">
      <c r="A42" s="133" t="str">
        <f t="array" ref="A42">IFERROR(INDEX('03.Muestra'!$B$8:$B$17,SMALL(IF("Página Web"='03.Muestra'!$D$8:$D$17,ROW('03.Muestra'!$B$8:$B$17)-MIN(ROW('03.Muestra'!$D$8:$D$17))+1,""),ROW()-38)),"")</f>
        <v/>
      </c>
      <c r="B42" s="169" t="str">
        <f t="array" ref="B42">IFERROR(INDEX('03.Muestra'!$C$8:$C$17,SMALL(IF("Página Web"='03.Muestra'!$D$8:$D$17,ROW('03.Muestra'!$C$8:$C$17)-MIN(ROW('03.Muestra'!$D$8:$D$17))+1,""),ROW()-38)),"")</f>
        <v/>
      </c>
      <c r="C42" s="169" t="str">
        <f t="array" ref="C42">IFERROR(INDEX('03.Muestra'!$F$8:$F$17,SMALL(IF("Página Web"='03.Muestra'!$D$8:$D$17,ROW('03.Muestra'!$F$8:$F$17)-MIN(ROW('03.Muestra'!$D$8:$D$17))+1,""),ROW()-38)),"")</f>
        <v/>
      </c>
      <c r="D42" s="143" t="str">
        <f t="shared" si="7"/>
        <v/>
      </c>
      <c r="E42" s="95" t="str">
        <f t="shared" si="8"/>
        <v/>
      </c>
      <c r="F42" s="29"/>
      <c r="G42" s="23"/>
      <c r="H42" s="23"/>
      <c r="I42" s="23"/>
      <c r="J42" s="23"/>
      <c r="K42" s="148"/>
      <c r="L42" s="23"/>
      <c r="M42" s="23"/>
      <c r="N42" s="23"/>
      <c r="O42" s="23"/>
      <c r="P42" s="23"/>
      <c r="Q42" s="23"/>
      <c r="R42" s="23"/>
      <c r="S42" s="29"/>
      <c r="T42" s="23"/>
      <c r="U42" s="23"/>
      <c r="V42" s="23"/>
      <c r="W42" s="23"/>
      <c r="X42" s="23"/>
      <c r="Y42" s="23"/>
      <c r="Z42" s="29"/>
      <c r="AA42" s="29"/>
      <c r="AB42" s="29"/>
      <c r="AC42" s="29"/>
      <c r="AD42" s="29"/>
      <c r="AE42" s="29"/>
      <c r="AF42" s="29"/>
      <c r="AG42" s="29"/>
      <c r="AH42" s="29"/>
      <c r="AI42" s="29"/>
    </row>
    <row r="43" ht="12.0" customHeight="1">
      <c r="A43" s="133" t="str">
        <f t="array" ref="A43">IFERROR(INDEX('03.Muestra'!$B$8:$B$17,SMALL(IF("Página Web"='03.Muestra'!$D$8:$D$17,ROW('03.Muestra'!$B$8:$B$17)-MIN(ROW('03.Muestra'!$D$8:$D$17))+1,""),ROW()-38)),"")</f>
        <v/>
      </c>
      <c r="B43" s="169" t="str">
        <f t="array" ref="B43">IFERROR(INDEX('03.Muestra'!$C$8:$C$17,SMALL(IF("Página Web"='03.Muestra'!$D$8:$D$17,ROW('03.Muestra'!$C$8:$C$17)-MIN(ROW('03.Muestra'!$D$8:$D$17))+1,""),ROW()-38)),"")</f>
        <v/>
      </c>
      <c r="C43" s="169" t="str">
        <f t="array" ref="C43">IFERROR(INDEX('03.Muestra'!$F$8:$F$17,SMALL(IF("Página Web"='03.Muestra'!$D$8:$D$17,ROW('03.Muestra'!$F$8:$F$17)-MIN(ROW('03.Muestra'!$D$8:$D$17))+1,""),ROW()-38)),"")</f>
        <v/>
      </c>
      <c r="D43" s="143" t="str">
        <f t="shared" si="7"/>
        <v/>
      </c>
      <c r="E43" s="95" t="str">
        <f t="shared" si="8"/>
        <v/>
      </c>
      <c r="F43" s="29"/>
      <c r="G43" s="23"/>
      <c r="H43" s="23"/>
      <c r="I43" s="23"/>
      <c r="J43" s="23"/>
      <c r="K43" s="148"/>
      <c r="L43" s="23"/>
      <c r="M43" s="23"/>
      <c r="N43" s="23"/>
      <c r="O43" s="23"/>
      <c r="P43" s="23"/>
      <c r="Q43" s="23"/>
      <c r="R43" s="23"/>
      <c r="S43" s="29"/>
      <c r="T43" s="23"/>
      <c r="U43" s="23"/>
      <c r="V43" s="23"/>
      <c r="W43" s="23"/>
      <c r="X43" s="23"/>
      <c r="Y43" s="23"/>
      <c r="Z43" s="29"/>
      <c r="AA43" s="29"/>
      <c r="AB43" s="29"/>
      <c r="AC43" s="29"/>
      <c r="AD43" s="29"/>
      <c r="AE43" s="29"/>
      <c r="AF43" s="29"/>
      <c r="AG43" s="29"/>
      <c r="AH43" s="29"/>
      <c r="AI43" s="29"/>
    </row>
    <row r="44" ht="12.0" customHeight="1">
      <c r="A44" s="133" t="str">
        <f t="array" ref="A44">IFERROR(INDEX('03.Muestra'!$B$8:$B$17,SMALL(IF("Página Web"='03.Muestra'!$D$8:$D$17,ROW('03.Muestra'!$B$8:$B$17)-MIN(ROW('03.Muestra'!$D$8:$D$17))+1,""),ROW()-38)),"")</f>
        <v/>
      </c>
      <c r="B44" s="169" t="str">
        <f t="array" ref="B44">IFERROR(INDEX('03.Muestra'!$C$8:$C$17,SMALL(IF("Página Web"='03.Muestra'!$D$8:$D$17,ROW('03.Muestra'!$C$8:$C$17)-MIN(ROW('03.Muestra'!$D$8:$D$17))+1,""),ROW()-38)),"")</f>
        <v/>
      </c>
      <c r="C44" s="169" t="str">
        <f t="array" ref="C44">IFERROR(INDEX('03.Muestra'!$F$8:$F$17,SMALL(IF("Página Web"='03.Muestra'!$D$8:$D$17,ROW('03.Muestra'!$F$8:$F$17)-MIN(ROW('03.Muestra'!$D$8:$D$17))+1,""),ROW()-38)),"")</f>
        <v/>
      </c>
      <c r="D44" s="143" t="str">
        <f t="shared" si="7"/>
        <v/>
      </c>
      <c r="E44" s="95" t="str">
        <f t="shared" si="8"/>
        <v/>
      </c>
      <c r="F44" s="29"/>
      <c r="G44" s="23"/>
      <c r="H44" s="23"/>
      <c r="I44" s="23"/>
      <c r="J44" s="23"/>
      <c r="K44" s="148"/>
      <c r="L44" s="23"/>
      <c r="M44" s="23"/>
      <c r="N44" s="23"/>
      <c r="O44" s="23"/>
      <c r="P44" s="23"/>
      <c r="Q44" s="23"/>
      <c r="R44" s="23"/>
      <c r="S44" s="29"/>
      <c r="T44" s="23"/>
      <c r="U44" s="23"/>
      <c r="V44" s="23"/>
      <c r="W44" s="23"/>
      <c r="X44" s="23"/>
      <c r="Y44" s="23"/>
      <c r="Z44" s="29"/>
      <c r="AA44" s="29"/>
      <c r="AB44" s="29"/>
      <c r="AC44" s="29"/>
      <c r="AD44" s="29"/>
      <c r="AE44" s="29"/>
      <c r="AF44" s="29"/>
      <c r="AG44" s="29"/>
      <c r="AH44" s="29"/>
      <c r="AI44" s="29"/>
    </row>
    <row r="45" ht="12.0" customHeight="1">
      <c r="A45" s="133" t="str">
        <f t="array" ref="A45">IFERROR(INDEX('03.Muestra'!$B$8:$B$17,SMALL(IF("Página Web"='03.Muestra'!$D$8:$D$17,ROW('03.Muestra'!$B$8:$B$17)-MIN(ROW('03.Muestra'!$D$8:$D$17))+1,""),ROW()-38)),"")</f>
        <v/>
      </c>
      <c r="B45" s="169" t="str">
        <f t="array" ref="B45">IFERROR(INDEX('03.Muestra'!$C$8:$C$17,SMALL(IF("Página Web"='03.Muestra'!$D$8:$D$17,ROW('03.Muestra'!$C$8:$C$17)-MIN(ROW('03.Muestra'!$D$8:$D$17))+1,""),ROW()-38)),"")</f>
        <v/>
      </c>
      <c r="C45" s="169" t="str">
        <f t="array" ref="C45">IFERROR(INDEX('03.Muestra'!$F$8:$F$17,SMALL(IF("Página Web"='03.Muestra'!$D$8:$D$17,ROW('03.Muestra'!$F$8:$F$17)-MIN(ROW('03.Muestra'!$D$8:$D$17))+1,""),ROW()-38)),"")</f>
        <v/>
      </c>
      <c r="D45" s="143" t="str">
        <f t="shared" si="7"/>
        <v/>
      </c>
      <c r="E45" s="95" t="str">
        <f t="shared" si="8"/>
        <v/>
      </c>
      <c r="F45" s="23"/>
      <c r="G45" s="23"/>
      <c r="H45" s="23"/>
      <c r="I45" s="23"/>
      <c r="J45" s="23"/>
      <c r="K45" s="148"/>
      <c r="L45" s="23"/>
      <c r="M45" s="23"/>
      <c r="N45" s="23"/>
      <c r="O45" s="23"/>
      <c r="P45" s="23"/>
      <c r="Q45" s="23"/>
      <c r="R45" s="23"/>
      <c r="S45" s="23"/>
      <c r="T45" s="23"/>
      <c r="U45" s="23"/>
      <c r="V45" s="23"/>
      <c r="W45" s="23"/>
      <c r="X45" s="23"/>
      <c r="Y45" s="23"/>
      <c r="Z45" s="29"/>
      <c r="AA45" s="29"/>
      <c r="AB45" s="29"/>
      <c r="AC45" s="29"/>
      <c r="AD45" s="29"/>
      <c r="AE45" s="29"/>
      <c r="AF45" s="29"/>
      <c r="AG45" s="29"/>
      <c r="AH45" s="29"/>
      <c r="AI45" s="29"/>
    </row>
    <row r="46" ht="12.0" customHeight="1">
      <c r="A46" s="133" t="str">
        <f t="array" ref="A46">IFERROR(INDEX('03.Muestra'!$B$8:$B$17,SMALL(IF("Página Web"='03.Muestra'!$D$8:$D$17,ROW('03.Muestra'!$B$8:$B$17)-MIN(ROW('03.Muestra'!$D$8:$D$17))+1,""),ROW()-38)),"")</f>
        <v/>
      </c>
      <c r="B46" s="169" t="str">
        <f t="array" ref="B46">IFERROR(INDEX('03.Muestra'!$C$8:$C$17,SMALL(IF("Página Web"='03.Muestra'!$D$8:$D$17,ROW('03.Muestra'!$C$8:$C$17)-MIN(ROW('03.Muestra'!$D$8:$D$17))+1,""),ROW()-38)),"")</f>
        <v/>
      </c>
      <c r="C46" s="169" t="str">
        <f t="array" ref="C46">IFERROR(INDEX('03.Muestra'!$F$8:$F$17,SMALL(IF("Página Web"='03.Muestra'!$D$8:$D$17,ROW('03.Muestra'!$F$8:$F$17)-MIN(ROW('03.Muestra'!$D$8:$D$17))+1,""),ROW()-38)),"")</f>
        <v/>
      </c>
      <c r="D46" s="143" t="str">
        <f t="shared" si="7"/>
        <v/>
      </c>
      <c r="E46" s="95" t="str">
        <f t="shared" si="8"/>
        <v/>
      </c>
      <c r="F46" s="23"/>
      <c r="G46" s="23"/>
      <c r="H46" s="23"/>
      <c r="I46" s="23"/>
      <c r="J46" s="23"/>
      <c r="K46" s="148"/>
      <c r="L46" s="23"/>
      <c r="M46" s="23"/>
      <c r="N46" s="23"/>
      <c r="O46" s="23"/>
      <c r="P46" s="23"/>
      <c r="Q46" s="23"/>
      <c r="R46" s="23"/>
      <c r="S46" s="23"/>
      <c r="T46" s="23"/>
      <c r="U46" s="23"/>
      <c r="V46" s="23"/>
      <c r="W46" s="23"/>
      <c r="X46" s="23"/>
      <c r="Y46" s="23"/>
      <c r="Z46" s="29"/>
      <c r="AA46" s="29"/>
      <c r="AB46" s="29"/>
      <c r="AC46" s="29"/>
      <c r="AD46" s="29"/>
      <c r="AE46" s="29"/>
      <c r="AF46" s="29"/>
      <c r="AG46" s="29"/>
      <c r="AH46" s="29"/>
      <c r="AI46" s="29"/>
    </row>
    <row r="47" ht="12.0" customHeight="1">
      <c r="A47" s="133" t="str">
        <f t="array" ref="A47">IFERROR(INDEX('03.Muestra'!$B$8:$B$17,SMALL(IF("Página Web"='03.Muestra'!$D$8:$D$17,ROW('03.Muestra'!$B$8:$B$17)-MIN(ROW('03.Muestra'!$D$8:$D$17))+1,""),ROW()-38)),"")</f>
        <v/>
      </c>
      <c r="B47" s="169" t="str">
        <f t="array" ref="B47">IFERROR(INDEX('03.Muestra'!$C$8:$C$17,SMALL(IF("Página Web"='03.Muestra'!$D$8:$D$17,ROW('03.Muestra'!$C$8:$C$17)-MIN(ROW('03.Muestra'!$D$8:$D$17))+1,""),ROW()-38)),"")</f>
        <v/>
      </c>
      <c r="C47" s="169" t="str">
        <f t="array" ref="C47">IFERROR(INDEX('03.Muestra'!$F$8:$F$17,SMALL(IF("Página Web"='03.Muestra'!$D$8:$D$17,ROW('03.Muestra'!$F$8:$F$17)-MIN(ROW('03.Muestra'!$D$8:$D$17))+1,""),ROW()-38)),"")</f>
        <v/>
      </c>
      <c r="D47" s="143" t="str">
        <f t="shared" si="7"/>
        <v/>
      </c>
      <c r="E47" s="95" t="str">
        <f t="shared" si="8"/>
        <v/>
      </c>
      <c r="F47" s="23"/>
      <c r="G47" s="23"/>
      <c r="H47" s="23"/>
      <c r="I47" s="23"/>
      <c r="J47" s="23"/>
      <c r="K47" s="148"/>
      <c r="L47" s="23"/>
      <c r="M47" s="23"/>
      <c r="N47" s="23"/>
      <c r="O47" s="23"/>
      <c r="P47" s="23"/>
      <c r="Q47" s="23"/>
      <c r="R47" s="23"/>
      <c r="S47" s="23"/>
      <c r="T47" s="23"/>
      <c r="U47" s="23"/>
      <c r="V47" s="23"/>
      <c r="W47" s="23"/>
      <c r="X47" s="23"/>
      <c r="Y47" s="23"/>
      <c r="Z47" s="29"/>
      <c r="AA47" s="29"/>
      <c r="AB47" s="29"/>
      <c r="AC47" s="29"/>
      <c r="AD47" s="29"/>
      <c r="AE47" s="29"/>
      <c r="AF47" s="29"/>
      <c r="AG47" s="29"/>
      <c r="AH47" s="29"/>
      <c r="AI47" s="29"/>
    </row>
    <row r="48" ht="12.0" customHeight="1">
      <c r="A48" s="133" t="str">
        <f t="array" ref="A48">IFERROR(INDEX('03.Muestra'!$B$8:$B$17,SMALL(IF("Página Web"='03.Muestra'!$D$8:$D$17,ROW('03.Muestra'!$B$8:$B$17)-MIN(ROW('03.Muestra'!$D$8:$D$17))+1,""),ROW()-38)),"")</f>
        <v/>
      </c>
      <c r="B48" s="169" t="str">
        <f t="array" ref="B48">IFERROR(INDEX('03.Muestra'!$C$8:$C$17,SMALL(IF("Página Web"='03.Muestra'!$D$8:$D$17,ROW('03.Muestra'!$C$8:$C$17)-MIN(ROW('03.Muestra'!$D$8:$D$17))+1,""),ROW()-38)),"")</f>
        <v/>
      </c>
      <c r="C48" s="169" t="str">
        <f t="array" ref="C48">IFERROR(INDEX('03.Muestra'!$F$8:$F$17,SMALL(IF("Página Web"='03.Muestra'!$D$8:$D$17,ROW('03.Muestra'!$F$8:$F$17)-MIN(ROW('03.Muestra'!$D$8:$D$17))+1,""),ROW()-38)),"")</f>
        <v/>
      </c>
      <c r="D48" s="143" t="str">
        <f t="shared" si="7"/>
        <v/>
      </c>
      <c r="E48" s="95" t="str">
        <f t="shared" si="8"/>
        <v/>
      </c>
      <c r="F48" s="23"/>
      <c r="G48" s="23"/>
      <c r="H48" s="23"/>
      <c r="I48" s="23"/>
      <c r="J48" s="23"/>
      <c r="K48" s="148"/>
      <c r="L48" s="23"/>
      <c r="M48" s="23"/>
      <c r="N48" s="23"/>
      <c r="O48" s="23"/>
      <c r="P48" s="23"/>
      <c r="Q48" s="23"/>
      <c r="R48" s="23"/>
      <c r="S48" s="23"/>
      <c r="T48" s="23"/>
      <c r="U48" s="23"/>
      <c r="V48" s="23"/>
      <c r="W48" s="23"/>
      <c r="X48" s="23"/>
      <c r="Y48" s="23"/>
      <c r="Z48" s="29"/>
      <c r="AA48" s="29"/>
      <c r="AB48" s="29"/>
      <c r="AC48" s="29"/>
      <c r="AD48" s="29"/>
      <c r="AE48" s="29"/>
      <c r="AF48" s="29"/>
      <c r="AG48" s="29"/>
      <c r="AH48" s="29"/>
      <c r="AI48" s="29"/>
    </row>
    <row r="49" ht="12.0" customHeight="1">
      <c r="A49" s="92"/>
      <c r="B49" s="173"/>
      <c r="C49" s="173"/>
      <c r="D49" s="174"/>
      <c r="E49" s="95"/>
      <c r="F49" s="23"/>
      <c r="G49" s="23"/>
      <c r="H49" s="23"/>
      <c r="I49" s="23"/>
      <c r="J49" s="23"/>
      <c r="K49" s="148"/>
      <c r="L49" s="23"/>
      <c r="M49" s="23"/>
      <c r="N49" s="23"/>
      <c r="O49" s="23"/>
      <c r="P49" s="23"/>
      <c r="Q49" s="23"/>
      <c r="R49" s="23"/>
      <c r="S49" s="23"/>
      <c r="T49" s="23"/>
      <c r="U49" s="23"/>
      <c r="V49" s="23"/>
      <c r="W49" s="23"/>
      <c r="X49" s="23"/>
      <c r="Y49" s="23"/>
      <c r="Z49" s="29"/>
      <c r="AA49" s="29"/>
      <c r="AB49" s="29"/>
      <c r="AC49" s="29"/>
      <c r="AD49" s="29"/>
      <c r="AE49" s="29"/>
      <c r="AF49" s="29"/>
      <c r="AG49" s="29"/>
      <c r="AH49" s="29"/>
      <c r="AI49" s="29"/>
    </row>
    <row r="50" ht="12.0" customHeight="1">
      <c r="A50" s="92"/>
      <c r="B50" s="173"/>
      <c r="C50" s="173"/>
      <c r="D50" s="174"/>
      <c r="E50" s="95"/>
      <c r="F50" s="23"/>
      <c r="G50" s="23"/>
      <c r="H50" s="23"/>
      <c r="I50" s="23"/>
      <c r="J50" s="23"/>
      <c r="K50" s="148"/>
      <c r="L50" s="23"/>
      <c r="M50" s="23"/>
      <c r="N50" s="23"/>
      <c r="O50" s="23"/>
      <c r="P50" s="23"/>
      <c r="Q50" s="23"/>
      <c r="R50" s="23"/>
      <c r="S50" s="23"/>
      <c r="T50" s="23"/>
      <c r="U50" s="23"/>
      <c r="V50" s="23"/>
      <c r="W50" s="23"/>
      <c r="X50" s="23"/>
      <c r="Y50" s="23"/>
      <c r="Z50" s="29"/>
      <c r="AA50" s="29"/>
      <c r="AB50" s="29"/>
      <c r="AC50" s="29"/>
      <c r="AD50" s="29"/>
      <c r="AE50" s="29"/>
      <c r="AF50" s="29"/>
      <c r="AG50" s="29"/>
      <c r="AH50" s="29"/>
      <c r="AI50" s="29"/>
    </row>
    <row r="51" ht="12.75" customHeight="1">
      <c r="A51" s="151"/>
      <c r="B51" s="152"/>
      <c r="C51" s="151"/>
      <c r="D51" s="175"/>
      <c r="E51" s="95"/>
      <c r="F51" s="23"/>
      <c r="G51" s="23"/>
      <c r="H51" s="23"/>
      <c r="I51" s="23"/>
      <c r="J51" s="23"/>
      <c r="K51" s="148"/>
      <c r="L51" s="23"/>
      <c r="M51" s="23"/>
      <c r="N51" s="23"/>
      <c r="O51" s="23"/>
      <c r="P51" s="23"/>
      <c r="Q51" s="23"/>
      <c r="R51" s="23"/>
      <c r="S51" s="23"/>
      <c r="T51" s="23"/>
      <c r="U51" s="23"/>
      <c r="V51" s="23"/>
      <c r="W51" s="23"/>
      <c r="X51" s="23"/>
      <c r="Y51" s="23"/>
      <c r="Z51" s="29"/>
      <c r="AA51" s="29"/>
      <c r="AB51" s="29"/>
      <c r="AC51" s="29"/>
      <c r="AD51" s="29"/>
      <c r="AE51" s="29"/>
      <c r="AF51" s="29"/>
      <c r="AG51" s="29"/>
      <c r="AH51" s="29"/>
      <c r="AI51" s="29"/>
    </row>
    <row r="52" ht="19.5" customHeight="1">
      <c r="A52" s="149"/>
      <c r="B52" s="149"/>
      <c r="C52" s="149"/>
      <c r="D52" s="176"/>
      <c r="E52" s="95"/>
      <c r="F52" s="124"/>
      <c r="G52" s="23"/>
      <c r="H52" s="23"/>
      <c r="I52" s="23"/>
      <c r="J52" s="23"/>
      <c r="K52" s="148"/>
      <c r="L52" s="23"/>
      <c r="M52" s="23"/>
      <c r="N52" s="23"/>
      <c r="O52" s="23"/>
      <c r="P52" s="23"/>
      <c r="Q52" s="23"/>
      <c r="R52" s="23"/>
      <c r="S52" s="23"/>
      <c r="T52" s="23"/>
      <c r="U52" s="23"/>
      <c r="V52" s="23"/>
      <c r="W52" s="23"/>
      <c r="X52" s="23"/>
      <c r="Y52" s="23"/>
      <c r="Z52" s="29"/>
      <c r="AA52" s="29"/>
      <c r="AB52" s="29"/>
      <c r="AC52" s="29"/>
      <c r="AD52" s="29"/>
      <c r="AE52" s="29"/>
      <c r="AF52" s="29"/>
      <c r="AG52" s="29"/>
      <c r="AH52" s="29"/>
      <c r="AI52" s="29"/>
    </row>
    <row r="53" ht="12.0" customHeight="1">
      <c r="A53" s="92"/>
      <c r="B53" s="173"/>
      <c r="C53" s="173"/>
      <c r="D53" s="174"/>
      <c r="E53" s="95"/>
      <c r="F53" s="23"/>
      <c r="G53" s="23"/>
      <c r="H53" s="23"/>
      <c r="I53" s="23"/>
      <c r="J53" s="23"/>
      <c r="K53" s="148"/>
      <c r="L53" s="23"/>
      <c r="M53" s="23"/>
      <c r="N53" s="23"/>
      <c r="O53" s="23"/>
      <c r="P53" s="23"/>
      <c r="Q53" s="23"/>
      <c r="R53" s="23"/>
      <c r="S53" s="23"/>
      <c r="T53" s="23"/>
      <c r="U53" s="23"/>
      <c r="V53" s="23"/>
      <c r="W53" s="23"/>
      <c r="X53" s="23"/>
      <c r="Y53" s="23"/>
      <c r="Z53" s="29"/>
      <c r="AA53" s="29"/>
      <c r="AB53" s="29"/>
      <c r="AC53" s="29"/>
      <c r="AD53" s="29"/>
      <c r="AE53" s="29"/>
      <c r="AF53" s="29"/>
      <c r="AG53" s="29"/>
      <c r="AH53" s="29"/>
      <c r="AI53" s="29"/>
    </row>
    <row r="54" ht="12.0" customHeight="1">
      <c r="A54" s="29"/>
      <c r="B54" s="23"/>
      <c r="C54" s="23"/>
      <c r="D54" s="167"/>
      <c r="E54" s="95"/>
      <c r="F54" s="23"/>
      <c r="G54" s="23"/>
      <c r="H54" s="23"/>
      <c r="I54" s="23"/>
      <c r="J54" s="23"/>
      <c r="K54" s="148"/>
      <c r="L54" s="23"/>
      <c r="M54" s="23"/>
      <c r="N54" s="23"/>
      <c r="O54" s="23"/>
      <c r="P54" s="23"/>
      <c r="Q54" s="23"/>
      <c r="R54" s="23"/>
      <c r="S54" s="23"/>
      <c r="T54" s="23"/>
      <c r="U54" s="23"/>
      <c r="V54" s="23"/>
      <c r="W54" s="23"/>
      <c r="X54" s="23"/>
      <c r="Y54" s="23"/>
      <c r="Z54" s="29"/>
      <c r="AA54" s="29"/>
      <c r="AB54" s="29"/>
      <c r="AC54" s="29"/>
      <c r="AD54" s="29"/>
      <c r="AE54" s="29"/>
      <c r="AF54" s="29"/>
      <c r="AG54" s="29"/>
      <c r="AH54" s="29"/>
      <c r="AI54" s="29"/>
    </row>
    <row r="55" ht="32.25" customHeight="1">
      <c r="A55" s="126" t="s">
        <v>106</v>
      </c>
      <c r="B55" s="127" t="s">
        <v>92</v>
      </c>
      <c r="C55" s="128" t="s">
        <v>120</v>
      </c>
      <c r="D55" s="168" t="s">
        <v>112</v>
      </c>
      <c r="E55" s="154"/>
      <c r="F55" s="29"/>
      <c r="G55" s="29"/>
      <c r="H55" s="29"/>
      <c r="I55" s="29"/>
      <c r="J55" s="29"/>
      <c r="K55" s="148"/>
      <c r="L55" s="23"/>
      <c r="M55" s="23"/>
      <c r="N55" s="23"/>
      <c r="O55" s="23"/>
      <c r="P55" s="23"/>
      <c r="Q55" s="23"/>
      <c r="R55" s="23"/>
      <c r="S55" s="29"/>
      <c r="T55" s="23"/>
      <c r="U55" s="23"/>
      <c r="V55" s="23"/>
      <c r="W55" s="23"/>
      <c r="X55" s="23"/>
      <c r="Y55" s="23"/>
      <c r="Z55" s="29"/>
      <c r="AA55" s="29"/>
      <c r="AB55" s="29"/>
      <c r="AC55" s="29"/>
      <c r="AD55" s="29"/>
      <c r="AE55" s="29"/>
      <c r="AF55" s="29"/>
      <c r="AG55" s="29"/>
      <c r="AH55" s="29"/>
      <c r="AI55" s="29"/>
    </row>
    <row r="56" ht="12.0" customHeight="1">
      <c r="A56" s="133">
        <f t="array" ref="A56">IFERROR(INDEX('03.Muestra'!$B$8:$B$17,SMALL(IF("Página Web"='03.Muestra'!$D$8:$D$17,ROW('03.Muestra'!$B$8:$B$17)-MIN(ROW('03.Muestra'!$D$8:$D$17))+1,""),ROW()-55)),"")</f>
        <v>1</v>
      </c>
      <c r="B56" s="169" t="str">
        <f t="array" ref="B56">IFERROR(INDEX('03.Muestra'!$C$8:$C$17,SMALL(IF("Página Web"='03.Muestra'!$D$8:$D$17,ROW('03.Muestra'!$C$8:$C$17)-MIN(ROW('03.Muestra'!$D$8:$D$17))+1,""),ROW()-55)),"")</f>
        <v>Home</v>
      </c>
      <c r="C56" s="170" t="str">
        <f t="array" ref="C56">IFERROR(INDEX('03.Muestra'!$F$8:$F$17,SMALL(IF("Página Web"='03.Muestra'!$D$8:$D$17,ROW('03.Muestra'!$F$8:$F$17)-MIN(ROW('03.Muestra'!$D$8:$D$17))+1,""),ROW()-55)),"")</f>
        <v>https://vicengallartandres.com/</v>
      </c>
      <c r="D56" s="143" t="str">
        <f t="shared" ref="D56:D65" si="9">IF(C56="","",$D$18)</f>
        <v>N/A</v>
      </c>
      <c r="E56" s="95" t="str">
        <f t="shared" ref="E56:E65" si="10">IF(D56&lt;&gt;"",IF(AND(B56&lt;&gt;"",C56&lt;&gt;""),"","ERR"),"")</f>
        <v/>
      </c>
      <c r="F56" s="144" t="s">
        <v>95</v>
      </c>
      <c r="G56" s="121" t="s">
        <v>104</v>
      </c>
      <c r="H56" s="116" t="s">
        <v>99</v>
      </c>
      <c r="I56" s="145" t="s">
        <v>97</v>
      </c>
      <c r="J56" s="146" t="s">
        <v>93</v>
      </c>
      <c r="K56" s="177" t="s">
        <v>103</v>
      </c>
      <c r="L56" s="23"/>
      <c r="M56" s="23"/>
      <c r="N56" s="23"/>
      <c r="O56" s="23"/>
      <c r="P56" s="23"/>
      <c r="Q56" s="23"/>
      <c r="R56" s="23"/>
      <c r="S56" s="29"/>
      <c r="T56" s="23"/>
      <c r="U56" s="23"/>
      <c r="V56" s="23"/>
      <c r="W56" s="23"/>
      <c r="X56" s="23"/>
      <c r="Y56" s="23"/>
      <c r="Z56" s="29"/>
      <c r="AA56" s="29"/>
      <c r="AB56" s="29"/>
      <c r="AC56" s="29"/>
      <c r="AD56" s="29"/>
      <c r="AE56" s="29"/>
      <c r="AF56" s="29"/>
      <c r="AG56" s="29"/>
      <c r="AH56" s="29"/>
      <c r="AI56" s="29"/>
    </row>
    <row r="57" ht="12.0" customHeight="1">
      <c r="A57" s="133">
        <f t="array" ref="A57">IFERROR(INDEX('03.Muestra'!$B$8:$B$17,SMALL(IF("Página Web"='03.Muestra'!$D$8:$D$17,ROW('03.Muestra'!$B$8:$B$17)-MIN(ROW('03.Muestra'!$D$8:$D$17))+1,""),ROW()-55)),"")</f>
        <v>2</v>
      </c>
      <c r="B57" s="169" t="str">
        <f t="array" ref="B57">IFERROR(INDEX('03.Muestra'!$C$8:$C$17,SMALL(IF("Página Web"='03.Muestra'!$D$8:$D$17,ROW('03.Muestra'!$C$8:$C$17)-MIN(ROW('03.Muestra'!$D$8:$D$17))+1,""),ROW()-55)),"")</f>
        <v>Contacto</v>
      </c>
      <c r="C57" s="170" t="str">
        <f t="array" ref="C57">IFERROR(INDEX('03.Muestra'!$F$8:$F$17,SMALL(IF("Página Web"='03.Muestra'!$D$8:$D$17,ROW('03.Muestra'!$F$8:$F$17)-MIN(ROW('03.Muestra'!$D$8:$D$17))+1,""),ROW()-55)),"")</f>
        <v>https://vicengallartandres.com/contacto/</v>
      </c>
      <c r="D57" s="143" t="str">
        <f t="shared" si="9"/>
        <v>N/A</v>
      </c>
      <c r="E57" s="95" t="str">
        <f t="shared" si="10"/>
        <v/>
      </c>
      <c r="F57" s="147">
        <f>COUNTIF($D56:INDIRECT("$D" &amp;  SUM(ROW()-1,'03.Muestra'!$D$20)-1),F56)</f>
        <v>0</v>
      </c>
      <c r="G57" s="147">
        <f>COUNTIF($D56:INDIRECT("$D" &amp;  SUM(ROW()-1,'03.Muestra'!$D$20)-1),G56)</f>
        <v>0</v>
      </c>
      <c r="H57" s="147">
        <f>COUNTIF($D56:INDIRECT("$D" &amp;  SUM(ROW()-1,'03.Muestra'!$D$20)-1),H56)</f>
        <v>3</v>
      </c>
      <c r="I57" s="147">
        <f>COUNTIF($D56:INDIRECT("$D" &amp;  SUM(ROW()-1,'03.Muestra'!$D$20)-1),I56)</f>
        <v>0</v>
      </c>
      <c r="J57" s="147">
        <f>COUNTIF($D56:INDIRECT("$D" &amp;  SUM(ROW()-1,'03.Muestra'!$D$20)-1),J56)</f>
        <v>0</v>
      </c>
      <c r="K57" s="178">
        <f>IF(COUNTIF('03.Muestra'!$D$8:$D$17,"Página Web")=0,0,COUNTBLANK($D56:INDIRECT("$D" &amp;  SUM(ROW()-1,COUNTIF('03.Muestra'!$D$8:$D$17,"Página Web"))-1)))</f>
        <v>0</v>
      </c>
      <c r="L57" s="23"/>
      <c r="M57" s="23"/>
      <c r="N57" s="23"/>
      <c r="O57" s="23"/>
      <c r="P57" s="23"/>
      <c r="Q57" s="23"/>
      <c r="R57" s="23"/>
      <c r="S57" s="29"/>
      <c r="T57" s="23"/>
      <c r="U57" s="23"/>
      <c r="V57" s="23"/>
      <c r="W57" s="23"/>
      <c r="X57" s="23"/>
      <c r="Y57" s="23"/>
      <c r="Z57" s="29"/>
      <c r="AA57" s="29"/>
      <c r="AB57" s="29"/>
      <c r="AC57" s="29"/>
      <c r="AD57" s="29"/>
      <c r="AE57" s="29"/>
      <c r="AF57" s="29"/>
      <c r="AG57" s="29"/>
      <c r="AH57" s="29"/>
      <c r="AI57" s="29"/>
    </row>
    <row r="58" ht="12.0" customHeight="1">
      <c r="A58" s="133">
        <f t="array" ref="A58">IFERROR(INDEX('03.Muestra'!$B$8:$B$17,SMALL(IF("Página Web"='03.Muestra'!$D$8:$D$17,ROW('03.Muestra'!$B$8:$B$17)-MIN(ROW('03.Muestra'!$D$8:$D$17))+1,""),ROW()-55)),"")</f>
        <v>3</v>
      </c>
      <c r="B58" s="169" t="str">
        <f t="array" ref="B58">IFERROR(INDEX('03.Muestra'!$C$8:$C$17,SMALL(IF("Página Web"='03.Muestra'!$D$8:$D$17,ROW('03.Muestra'!$C$8:$C$17)-MIN(ROW('03.Muestra'!$D$8:$D$17))+1,""),ROW()-55)),"")</f>
        <v>Servicios</v>
      </c>
      <c r="C58" s="170" t="str">
        <f t="array" ref="C58">IFERROR(INDEX('03.Muestra'!$F$8:$F$17,SMALL(IF("Página Web"='03.Muestra'!$D$8:$D$17,ROW('03.Muestra'!$F$8:$F$17)-MIN(ROW('03.Muestra'!$D$8:$D$17))+1,""),ROW()-55)),"")</f>
        <v>https://vicengallartandres.com/servicios/</v>
      </c>
      <c r="D58" s="143" t="str">
        <f t="shared" si="9"/>
        <v>N/A</v>
      </c>
      <c r="E58" s="95" t="str">
        <f t="shared" si="10"/>
        <v/>
      </c>
      <c r="F58" s="29"/>
      <c r="G58" s="23"/>
      <c r="H58" s="23"/>
      <c r="I58" s="23"/>
      <c r="J58" s="23"/>
      <c r="K58" s="148"/>
      <c r="L58" s="23"/>
      <c r="M58" s="23"/>
      <c r="N58" s="23"/>
      <c r="O58" s="23"/>
      <c r="P58" s="23"/>
      <c r="Q58" s="23"/>
      <c r="R58" s="23"/>
      <c r="S58" s="29"/>
      <c r="T58" s="23"/>
      <c r="U58" s="23"/>
      <c r="V58" s="23"/>
      <c r="W58" s="23"/>
      <c r="X58" s="23"/>
      <c r="Y58" s="23"/>
      <c r="Z58" s="29"/>
      <c r="AA58" s="29"/>
      <c r="AB58" s="29"/>
      <c r="AC58" s="29"/>
      <c r="AD58" s="29"/>
      <c r="AE58" s="29"/>
      <c r="AF58" s="29"/>
      <c r="AG58" s="29"/>
      <c r="AH58" s="29"/>
      <c r="AI58" s="29"/>
    </row>
    <row r="59" ht="12.0" customHeight="1">
      <c r="A59" s="133" t="str">
        <f t="array" ref="A59">IFERROR(INDEX('03.Muestra'!$B$8:$B$17,SMALL(IF("Página Web"='03.Muestra'!$D$8:$D$17,ROW('03.Muestra'!$B$8:$B$17)-MIN(ROW('03.Muestra'!$D$8:$D$17))+1,""),ROW()-55)),"")</f>
        <v/>
      </c>
      <c r="B59" s="169" t="str">
        <f t="array" ref="B59">IFERROR(INDEX('03.Muestra'!$C$8:$C$17,SMALL(IF("Página Web"='03.Muestra'!$D$8:$D$17,ROW('03.Muestra'!$C$8:$C$17)-MIN(ROW('03.Muestra'!$D$8:$D$17))+1,""),ROW()-55)),"")</f>
        <v/>
      </c>
      <c r="C59" s="169" t="str">
        <f t="array" ref="C59">IFERROR(INDEX('03.Muestra'!$F$8:$F$17,SMALL(IF("Página Web"='03.Muestra'!$D$8:$D$17,ROW('03.Muestra'!$F$8:$F$17)-MIN(ROW('03.Muestra'!$D$8:$D$17))+1,""),ROW()-55)),"")</f>
        <v/>
      </c>
      <c r="D59" s="143" t="str">
        <f t="shared" si="9"/>
        <v/>
      </c>
      <c r="E59" s="95" t="str">
        <f t="shared" si="10"/>
        <v/>
      </c>
      <c r="F59" s="29"/>
      <c r="G59" s="23"/>
      <c r="H59" s="23"/>
      <c r="I59" s="23"/>
      <c r="J59" s="23"/>
      <c r="K59" s="148"/>
      <c r="L59" s="23"/>
      <c r="M59" s="23"/>
      <c r="N59" s="23"/>
      <c r="O59" s="23"/>
      <c r="P59" s="23"/>
      <c r="Q59" s="23"/>
      <c r="R59" s="23"/>
      <c r="S59" s="29"/>
      <c r="T59" s="23"/>
      <c r="U59" s="23"/>
      <c r="V59" s="23"/>
      <c r="W59" s="23"/>
      <c r="X59" s="23"/>
      <c r="Y59" s="23"/>
      <c r="Z59" s="29"/>
      <c r="AA59" s="29"/>
      <c r="AB59" s="29"/>
      <c r="AC59" s="29"/>
      <c r="AD59" s="29"/>
      <c r="AE59" s="29"/>
      <c r="AF59" s="29"/>
      <c r="AG59" s="29"/>
      <c r="AH59" s="29"/>
      <c r="AI59" s="29"/>
    </row>
    <row r="60" ht="12.0" customHeight="1">
      <c r="A60" s="133" t="str">
        <f t="array" ref="A60">IFERROR(INDEX('03.Muestra'!$B$8:$B$17,SMALL(IF("Página Web"='03.Muestra'!$D$8:$D$17,ROW('03.Muestra'!$B$8:$B$17)-MIN(ROW('03.Muestra'!$D$8:$D$17))+1,""),ROW()-55)),"")</f>
        <v/>
      </c>
      <c r="B60" s="169" t="str">
        <f t="array" ref="B60">IFERROR(INDEX('03.Muestra'!$C$8:$C$17,SMALL(IF("Página Web"='03.Muestra'!$D$8:$D$17,ROW('03.Muestra'!$C$8:$C$17)-MIN(ROW('03.Muestra'!$D$8:$D$17))+1,""),ROW()-55)),"")</f>
        <v/>
      </c>
      <c r="C60" s="169" t="str">
        <f t="array" ref="C60">IFERROR(INDEX('03.Muestra'!$F$8:$F$17,SMALL(IF("Página Web"='03.Muestra'!$D$8:$D$17,ROW('03.Muestra'!$F$8:$F$17)-MIN(ROW('03.Muestra'!$D$8:$D$17))+1,""),ROW()-55)),"")</f>
        <v/>
      </c>
      <c r="D60" s="143" t="str">
        <f t="shared" si="9"/>
        <v/>
      </c>
      <c r="E60" s="95" t="str">
        <f t="shared" si="10"/>
        <v/>
      </c>
      <c r="F60" s="29"/>
      <c r="G60" s="23"/>
      <c r="H60" s="23"/>
      <c r="I60" s="23"/>
      <c r="J60" s="23"/>
      <c r="K60" s="148"/>
      <c r="L60" s="23"/>
      <c r="M60" s="23"/>
      <c r="N60" s="23"/>
      <c r="O60" s="23"/>
      <c r="P60" s="23"/>
      <c r="Q60" s="23"/>
      <c r="R60" s="23"/>
      <c r="S60" s="29"/>
      <c r="T60" s="23"/>
      <c r="U60" s="23"/>
      <c r="V60" s="23"/>
      <c r="W60" s="23"/>
      <c r="X60" s="23"/>
      <c r="Y60" s="23"/>
      <c r="Z60" s="29"/>
      <c r="AA60" s="29"/>
      <c r="AB60" s="29"/>
      <c r="AC60" s="29"/>
      <c r="AD60" s="29"/>
      <c r="AE60" s="29"/>
      <c r="AF60" s="29"/>
      <c r="AG60" s="29"/>
      <c r="AH60" s="29"/>
      <c r="AI60" s="29"/>
    </row>
    <row r="61" ht="12.0" customHeight="1">
      <c r="A61" s="133" t="str">
        <f t="array" ref="A61">IFERROR(INDEX('03.Muestra'!$B$8:$B$17,SMALL(IF("Página Web"='03.Muestra'!$D$8:$D$17,ROW('03.Muestra'!$B$8:$B$17)-MIN(ROW('03.Muestra'!$D$8:$D$17))+1,""),ROW()-55)),"")</f>
        <v/>
      </c>
      <c r="B61" s="169" t="str">
        <f t="array" ref="B61">IFERROR(INDEX('03.Muestra'!$C$8:$C$17,SMALL(IF("Página Web"='03.Muestra'!$D$8:$D$17,ROW('03.Muestra'!$C$8:$C$17)-MIN(ROW('03.Muestra'!$D$8:$D$17))+1,""),ROW()-55)),"")</f>
        <v/>
      </c>
      <c r="C61" s="169" t="str">
        <f t="array" ref="C61">IFERROR(INDEX('03.Muestra'!$F$8:$F$17,SMALL(IF("Página Web"='03.Muestra'!$D$8:$D$17,ROW('03.Muestra'!$F$8:$F$17)-MIN(ROW('03.Muestra'!$D$8:$D$17))+1,""),ROW()-55)),"")</f>
        <v/>
      </c>
      <c r="D61" s="143" t="str">
        <f t="shared" si="9"/>
        <v/>
      </c>
      <c r="E61" s="95" t="str">
        <f t="shared" si="10"/>
        <v/>
      </c>
      <c r="F61" s="29"/>
      <c r="G61" s="23"/>
      <c r="H61" s="23"/>
      <c r="I61" s="23"/>
      <c r="J61" s="23"/>
      <c r="K61" s="148"/>
      <c r="L61" s="23"/>
      <c r="M61" s="23"/>
      <c r="N61" s="23"/>
      <c r="O61" s="23"/>
      <c r="P61" s="23"/>
      <c r="Q61" s="23"/>
      <c r="R61" s="23"/>
      <c r="S61" s="29"/>
      <c r="T61" s="23"/>
      <c r="U61" s="23"/>
      <c r="V61" s="23"/>
      <c r="W61" s="23"/>
      <c r="X61" s="23"/>
      <c r="Y61" s="23"/>
      <c r="Z61" s="29"/>
      <c r="AA61" s="29"/>
      <c r="AB61" s="29"/>
      <c r="AC61" s="29"/>
      <c r="AD61" s="29"/>
      <c r="AE61" s="29"/>
      <c r="AF61" s="29"/>
      <c r="AG61" s="29"/>
      <c r="AH61" s="29"/>
      <c r="AI61" s="29"/>
    </row>
    <row r="62" ht="12.0" customHeight="1">
      <c r="A62" s="133" t="str">
        <f t="array" ref="A62">IFERROR(INDEX('03.Muestra'!$B$8:$B$17,SMALL(IF("Página Web"='03.Muestra'!$D$8:$D$17,ROW('03.Muestra'!$B$8:$B$17)-MIN(ROW('03.Muestra'!$D$8:$D$17))+1,""),ROW()-55)),"")</f>
        <v/>
      </c>
      <c r="B62" s="169" t="str">
        <f t="array" ref="B62">IFERROR(INDEX('03.Muestra'!$C$8:$C$17,SMALL(IF("Página Web"='03.Muestra'!$D$8:$D$17,ROW('03.Muestra'!$C$8:$C$17)-MIN(ROW('03.Muestra'!$D$8:$D$17))+1,""),ROW()-55)),"")</f>
        <v/>
      </c>
      <c r="C62" s="169" t="str">
        <f t="array" ref="C62">IFERROR(INDEX('03.Muestra'!$F$8:$F$17,SMALL(IF("Página Web"='03.Muestra'!$D$8:$D$17,ROW('03.Muestra'!$F$8:$F$17)-MIN(ROW('03.Muestra'!$D$8:$D$17))+1,""),ROW()-55)),"")</f>
        <v/>
      </c>
      <c r="D62" s="143" t="str">
        <f t="shared" si="9"/>
        <v/>
      </c>
      <c r="E62" s="95" t="str">
        <f t="shared" si="10"/>
        <v/>
      </c>
      <c r="F62" s="23"/>
      <c r="G62" s="23"/>
      <c r="H62" s="23"/>
      <c r="I62" s="23"/>
      <c r="J62" s="23"/>
      <c r="K62" s="148"/>
      <c r="L62" s="23"/>
      <c r="M62" s="23"/>
      <c r="N62" s="23"/>
      <c r="O62" s="23"/>
      <c r="P62" s="23"/>
      <c r="Q62" s="23"/>
      <c r="R62" s="23"/>
      <c r="S62" s="23"/>
      <c r="T62" s="23"/>
      <c r="U62" s="23"/>
      <c r="V62" s="23"/>
      <c r="W62" s="23"/>
      <c r="X62" s="23"/>
      <c r="Y62" s="23"/>
      <c r="Z62" s="29"/>
      <c r="AA62" s="29"/>
      <c r="AB62" s="29"/>
      <c r="AC62" s="29"/>
      <c r="AD62" s="29"/>
      <c r="AE62" s="29"/>
      <c r="AF62" s="29"/>
      <c r="AG62" s="29"/>
      <c r="AH62" s="29"/>
      <c r="AI62" s="29"/>
    </row>
    <row r="63" ht="12.0" customHeight="1">
      <c r="A63" s="133" t="str">
        <f t="array" ref="A63">IFERROR(INDEX('03.Muestra'!$B$8:$B$17,SMALL(IF("Página Web"='03.Muestra'!$D$8:$D$17,ROW('03.Muestra'!$B$8:$B$17)-MIN(ROW('03.Muestra'!$D$8:$D$17))+1,""),ROW()-55)),"")</f>
        <v/>
      </c>
      <c r="B63" s="169" t="str">
        <f t="array" ref="B63">IFERROR(INDEX('03.Muestra'!$C$8:$C$17,SMALL(IF("Página Web"='03.Muestra'!$D$8:$D$17,ROW('03.Muestra'!$C$8:$C$17)-MIN(ROW('03.Muestra'!$D$8:$D$17))+1,""),ROW()-55)),"")</f>
        <v/>
      </c>
      <c r="C63" s="169" t="str">
        <f t="array" ref="C63">IFERROR(INDEX('03.Muestra'!$F$8:$F$17,SMALL(IF("Página Web"='03.Muestra'!$D$8:$D$17,ROW('03.Muestra'!$F$8:$F$17)-MIN(ROW('03.Muestra'!$D$8:$D$17))+1,""),ROW()-55)),"")</f>
        <v/>
      </c>
      <c r="D63" s="143" t="str">
        <f t="shared" si="9"/>
        <v/>
      </c>
      <c r="E63" s="95" t="str">
        <f t="shared" si="10"/>
        <v/>
      </c>
      <c r="F63" s="23"/>
      <c r="G63" s="23"/>
      <c r="H63" s="23"/>
      <c r="I63" s="23"/>
      <c r="J63" s="23"/>
      <c r="K63" s="148"/>
      <c r="L63" s="23"/>
      <c r="M63" s="23"/>
      <c r="N63" s="23"/>
      <c r="O63" s="23"/>
      <c r="P63" s="23"/>
      <c r="Q63" s="23"/>
      <c r="R63" s="23"/>
      <c r="S63" s="23"/>
      <c r="T63" s="23"/>
      <c r="U63" s="23"/>
      <c r="V63" s="23"/>
      <c r="W63" s="23"/>
      <c r="X63" s="23"/>
      <c r="Y63" s="23"/>
      <c r="Z63" s="29"/>
      <c r="AA63" s="29"/>
      <c r="AB63" s="29"/>
      <c r="AC63" s="29"/>
      <c r="AD63" s="29"/>
      <c r="AE63" s="29"/>
      <c r="AF63" s="29"/>
      <c r="AG63" s="29"/>
      <c r="AH63" s="29"/>
      <c r="AI63" s="29"/>
    </row>
    <row r="64" ht="12.0" customHeight="1">
      <c r="A64" s="133" t="str">
        <f t="array" ref="A64">IFERROR(INDEX('03.Muestra'!$B$8:$B$17,SMALL(IF("Página Web"='03.Muestra'!$D$8:$D$17,ROW('03.Muestra'!$B$8:$B$17)-MIN(ROW('03.Muestra'!$D$8:$D$17))+1,""),ROW()-55)),"")</f>
        <v/>
      </c>
      <c r="B64" s="169" t="str">
        <f t="array" ref="B64">IFERROR(INDEX('03.Muestra'!$C$8:$C$17,SMALL(IF("Página Web"='03.Muestra'!$D$8:$D$17,ROW('03.Muestra'!$C$8:$C$17)-MIN(ROW('03.Muestra'!$D$8:$D$17))+1,""),ROW()-55)),"")</f>
        <v/>
      </c>
      <c r="C64" s="169" t="str">
        <f t="array" ref="C64">IFERROR(INDEX('03.Muestra'!$F$8:$F$17,SMALL(IF("Página Web"='03.Muestra'!$D$8:$D$17,ROW('03.Muestra'!$F$8:$F$17)-MIN(ROW('03.Muestra'!$D$8:$D$17))+1,""),ROW()-55)),"")</f>
        <v/>
      </c>
      <c r="D64" s="143" t="str">
        <f t="shared" si="9"/>
        <v/>
      </c>
      <c r="E64" s="95" t="str">
        <f t="shared" si="10"/>
        <v/>
      </c>
      <c r="F64" s="23"/>
      <c r="G64" s="23"/>
      <c r="H64" s="23"/>
      <c r="I64" s="23"/>
      <c r="J64" s="23"/>
      <c r="K64" s="148"/>
      <c r="L64" s="23"/>
      <c r="M64" s="23"/>
      <c r="N64" s="23"/>
      <c r="O64" s="23"/>
      <c r="P64" s="23"/>
      <c r="Q64" s="23"/>
      <c r="R64" s="23"/>
      <c r="S64" s="23"/>
      <c r="T64" s="23"/>
      <c r="U64" s="23"/>
      <c r="V64" s="23"/>
      <c r="W64" s="23"/>
      <c r="X64" s="23"/>
      <c r="Y64" s="23"/>
      <c r="Z64" s="29"/>
      <c r="AA64" s="29"/>
      <c r="AB64" s="29"/>
      <c r="AC64" s="29"/>
      <c r="AD64" s="29"/>
      <c r="AE64" s="29"/>
      <c r="AF64" s="29"/>
      <c r="AG64" s="29"/>
      <c r="AH64" s="29"/>
      <c r="AI64" s="29"/>
    </row>
    <row r="65" ht="12.0" customHeight="1">
      <c r="A65" s="133" t="str">
        <f t="array" ref="A65">IFERROR(INDEX('03.Muestra'!$B$8:$B$17,SMALL(IF("Página Web"='03.Muestra'!$D$8:$D$17,ROW('03.Muestra'!$B$8:$B$17)-MIN(ROW('03.Muestra'!$D$8:$D$17))+1,""),ROW()-55)),"")</f>
        <v/>
      </c>
      <c r="B65" s="169" t="str">
        <f t="array" ref="B65">IFERROR(INDEX('03.Muestra'!$C$8:$C$17,SMALL(IF("Página Web"='03.Muestra'!$D$8:$D$17,ROW('03.Muestra'!$C$8:$C$17)-MIN(ROW('03.Muestra'!$D$8:$D$17))+1,""),ROW()-55)),"")</f>
        <v/>
      </c>
      <c r="C65" s="169" t="str">
        <f t="array" ref="C65">IFERROR(INDEX('03.Muestra'!$F$8:$F$17,SMALL(IF("Página Web"='03.Muestra'!$D$8:$D$17,ROW('03.Muestra'!$F$8:$F$17)-MIN(ROW('03.Muestra'!$D$8:$D$17))+1,""),ROW()-55)),"")</f>
        <v/>
      </c>
      <c r="D65" s="143" t="str">
        <f t="shared" si="9"/>
        <v/>
      </c>
      <c r="E65" s="95" t="str">
        <f t="shared" si="10"/>
        <v/>
      </c>
      <c r="F65" s="23"/>
      <c r="G65" s="23"/>
      <c r="H65" s="23"/>
      <c r="I65" s="23"/>
      <c r="J65" s="23"/>
      <c r="K65" s="148"/>
      <c r="L65" s="23"/>
      <c r="M65" s="23"/>
      <c r="N65" s="23"/>
      <c r="O65" s="23"/>
      <c r="P65" s="23"/>
      <c r="Q65" s="23"/>
      <c r="R65" s="23"/>
      <c r="S65" s="23"/>
      <c r="T65" s="23"/>
      <c r="U65" s="23"/>
      <c r="V65" s="23"/>
      <c r="W65" s="23"/>
      <c r="X65" s="23"/>
      <c r="Y65" s="23"/>
      <c r="Z65" s="29"/>
      <c r="AA65" s="29"/>
      <c r="AB65" s="29"/>
      <c r="AC65" s="29"/>
      <c r="AD65" s="29"/>
      <c r="AE65" s="29"/>
      <c r="AF65" s="29"/>
      <c r="AG65" s="29"/>
      <c r="AH65" s="29"/>
      <c r="AI65" s="29"/>
    </row>
    <row r="66" ht="12.0" customHeight="1">
      <c r="A66" s="149"/>
      <c r="B66" s="179"/>
      <c r="C66" s="179"/>
      <c r="D66" s="174"/>
      <c r="E66" s="95"/>
      <c r="F66" s="23"/>
      <c r="G66" s="23"/>
      <c r="H66" s="23"/>
      <c r="I66" s="23"/>
      <c r="J66" s="23"/>
      <c r="K66" s="148"/>
      <c r="L66" s="23"/>
      <c r="M66" s="23"/>
      <c r="N66" s="23"/>
      <c r="O66" s="23"/>
      <c r="P66" s="23"/>
      <c r="Q66" s="23"/>
      <c r="R66" s="23"/>
      <c r="S66" s="23"/>
      <c r="T66" s="23"/>
      <c r="U66" s="23"/>
      <c r="V66" s="23"/>
      <c r="W66" s="23"/>
      <c r="X66" s="23"/>
      <c r="Y66" s="23"/>
      <c r="Z66" s="29"/>
      <c r="AA66" s="29"/>
      <c r="AB66" s="29"/>
      <c r="AC66" s="29"/>
      <c r="AD66" s="29"/>
      <c r="AE66" s="29"/>
      <c r="AF66" s="29"/>
      <c r="AG66" s="29"/>
      <c r="AH66" s="29"/>
      <c r="AI66" s="29"/>
    </row>
    <row r="67" ht="12.0" customHeight="1">
      <c r="A67" s="149"/>
      <c r="B67" s="179"/>
      <c r="C67" s="179"/>
      <c r="D67" s="174"/>
      <c r="E67" s="95"/>
      <c r="F67" s="23"/>
      <c r="G67" s="23"/>
      <c r="H67" s="23"/>
      <c r="I67" s="23"/>
      <c r="J67" s="23"/>
      <c r="K67" s="148"/>
      <c r="L67" s="23"/>
      <c r="M67" s="23"/>
      <c r="N67" s="23"/>
      <c r="O67" s="23"/>
      <c r="P67" s="23"/>
      <c r="Q67" s="23"/>
      <c r="R67" s="23"/>
      <c r="S67" s="23"/>
      <c r="T67" s="23"/>
      <c r="U67" s="23"/>
      <c r="V67" s="23"/>
      <c r="W67" s="23"/>
      <c r="X67" s="23"/>
      <c r="Y67" s="23"/>
      <c r="Z67" s="29"/>
      <c r="AA67" s="29"/>
      <c r="AB67" s="29"/>
      <c r="AC67" s="29"/>
      <c r="AD67" s="29"/>
      <c r="AE67" s="29"/>
      <c r="AF67" s="29"/>
      <c r="AG67" s="29"/>
      <c r="AH67" s="29"/>
      <c r="AI67" s="29"/>
    </row>
    <row r="68" ht="12.75" customHeight="1">
      <c r="A68" s="151"/>
      <c r="B68" s="152"/>
      <c r="C68" s="151"/>
      <c r="D68" s="175"/>
      <c r="E68" s="95"/>
      <c r="F68" s="23"/>
      <c r="G68" s="23"/>
      <c r="H68" s="23"/>
      <c r="I68" s="23"/>
      <c r="J68" s="23"/>
      <c r="K68" s="148"/>
      <c r="L68" s="23"/>
      <c r="M68" s="23"/>
      <c r="N68" s="23"/>
      <c r="O68" s="23"/>
      <c r="P68" s="23"/>
      <c r="Q68" s="23"/>
      <c r="R68" s="23"/>
      <c r="S68" s="23"/>
      <c r="T68" s="23"/>
      <c r="U68" s="23"/>
      <c r="V68" s="23"/>
      <c r="W68" s="23"/>
      <c r="X68" s="23"/>
      <c r="Y68" s="23"/>
      <c r="Z68" s="29"/>
      <c r="AA68" s="29"/>
      <c r="AB68" s="29"/>
      <c r="AC68" s="29"/>
      <c r="AD68" s="29"/>
      <c r="AE68" s="29"/>
      <c r="AF68" s="29"/>
      <c r="AG68" s="29"/>
      <c r="AH68" s="29"/>
      <c r="AI68" s="29"/>
    </row>
    <row r="69" ht="18.0" customHeight="1">
      <c r="A69" s="149"/>
      <c r="B69" s="149"/>
      <c r="C69" s="149"/>
      <c r="D69" s="176"/>
      <c r="E69" s="95"/>
      <c r="F69" s="124"/>
      <c r="G69" s="23"/>
      <c r="H69" s="23"/>
      <c r="I69" s="23"/>
      <c r="J69" s="23"/>
      <c r="K69" s="148"/>
      <c r="L69" s="23"/>
      <c r="M69" s="23"/>
      <c r="N69" s="23"/>
      <c r="O69" s="23"/>
      <c r="P69" s="23"/>
      <c r="Q69" s="23"/>
      <c r="R69" s="23"/>
      <c r="S69" s="23"/>
      <c r="T69" s="23"/>
      <c r="U69" s="23"/>
      <c r="V69" s="23"/>
      <c r="W69" s="23"/>
      <c r="X69" s="23"/>
      <c r="Y69" s="23"/>
      <c r="Z69" s="29"/>
      <c r="AA69" s="29"/>
      <c r="AB69" s="29"/>
      <c r="AC69" s="29"/>
      <c r="AD69" s="29"/>
      <c r="AE69" s="29"/>
      <c r="AF69" s="29"/>
      <c r="AG69" s="29"/>
      <c r="AH69" s="29"/>
      <c r="AI69" s="29"/>
    </row>
    <row r="70" ht="12.0" customHeight="1">
      <c r="A70" s="92"/>
      <c r="B70" s="173"/>
      <c r="C70" s="173"/>
      <c r="D70" s="174"/>
      <c r="E70" s="95"/>
      <c r="F70" s="23"/>
      <c r="G70" s="23"/>
      <c r="H70" s="23"/>
      <c r="I70" s="23"/>
      <c r="J70" s="23"/>
      <c r="K70" s="148"/>
      <c r="L70" s="23"/>
      <c r="M70" s="23"/>
      <c r="N70" s="23"/>
      <c r="O70" s="23"/>
      <c r="P70" s="23"/>
      <c r="Q70" s="23"/>
      <c r="R70" s="23"/>
      <c r="S70" s="23"/>
      <c r="T70" s="23"/>
      <c r="U70" s="23"/>
      <c r="V70" s="23"/>
      <c r="W70" s="23"/>
      <c r="X70" s="23"/>
      <c r="Y70" s="23"/>
      <c r="Z70" s="29"/>
      <c r="AA70" s="29"/>
      <c r="AB70" s="29"/>
      <c r="AC70" s="29"/>
      <c r="AD70" s="29"/>
      <c r="AE70" s="29"/>
      <c r="AF70" s="29"/>
      <c r="AG70" s="29"/>
      <c r="AH70" s="29"/>
      <c r="AI70" s="29"/>
    </row>
    <row r="71" ht="12.0" customHeight="1">
      <c r="A71" s="29"/>
      <c r="B71" s="23"/>
      <c r="C71" s="23"/>
      <c r="D71" s="167"/>
      <c r="E71" s="95"/>
      <c r="F71" s="23"/>
      <c r="G71" s="23"/>
      <c r="H71" s="23"/>
      <c r="I71" s="23"/>
      <c r="J71" s="23"/>
      <c r="K71" s="148"/>
      <c r="L71" s="23"/>
      <c r="M71" s="23"/>
      <c r="N71" s="23"/>
      <c r="O71" s="23"/>
      <c r="P71" s="23"/>
      <c r="Q71" s="23"/>
      <c r="R71" s="23"/>
      <c r="S71" s="23"/>
      <c r="T71" s="23"/>
      <c r="U71" s="23"/>
      <c r="V71" s="23"/>
      <c r="W71" s="23"/>
      <c r="X71" s="23"/>
      <c r="Y71" s="23"/>
      <c r="Z71" s="29"/>
      <c r="AA71" s="29"/>
      <c r="AB71" s="29"/>
      <c r="AC71" s="29"/>
      <c r="AD71" s="29"/>
      <c r="AE71" s="29"/>
      <c r="AF71" s="29"/>
      <c r="AG71" s="29"/>
      <c r="AH71" s="29"/>
      <c r="AI71" s="29"/>
    </row>
    <row r="72" ht="32.25" customHeight="1">
      <c r="A72" s="126" t="s">
        <v>106</v>
      </c>
      <c r="B72" s="127" t="s">
        <v>92</v>
      </c>
      <c r="C72" s="128" t="s">
        <v>121</v>
      </c>
      <c r="D72" s="168" t="s">
        <v>112</v>
      </c>
      <c r="E72" s="154"/>
      <c r="F72" s="29"/>
      <c r="G72" s="29"/>
      <c r="H72" s="29"/>
      <c r="I72" s="29"/>
      <c r="J72" s="29"/>
      <c r="K72" s="148"/>
      <c r="L72" s="23"/>
      <c r="M72" s="23"/>
      <c r="N72" s="23"/>
      <c r="O72" s="23"/>
      <c r="P72" s="23"/>
      <c r="Q72" s="23"/>
      <c r="R72" s="23"/>
      <c r="S72" s="29"/>
      <c r="T72" s="23"/>
      <c r="U72" s="23"/>
      <c r="V72" s="23"/>
      <c r="W72" s="23"/>
      <c r="X72" s="23"/>
      <c r="Y72" s="23"/>
      <c r="Z72" s="29"/>
      <c r="AA72" s="29"/>
      <c r="AB72" s="29"/>
      <c r="AC72" s="29"/>
      <c r="AD72" s="29"/>
      <c r="AE72" s="29"/>
      <c r="AF72" s="29"/>
      <c r="AG72" s="29"/>
      <c r="AH72" s="29"/>
      <c r="AI72" s="29"/>
    </row>
    <row r="73" ht="12.0" customHeight="1">
      <c r="A73" s="133">
        <f t="array" ref="A73">IFERROR(INDEX('03.Muestra'!$B$8:$B$17,SMALL(IF("Página Web"='03.Muestra'!$D$8:$D$17,ROW('03.Muestra'!$B$8:$B$17)-MIN(ROW('03.Muestra'!$D$8:$D$17))+1,""),ROW()-72)),"")</f>
        <v>1</v>
      </c>
      <c r="B73" s="169" t="str">
        <f t="array" ref="B73">IFERROR(INDEX('03.Muestra'!$C$8:$C$17,SMALL(IF("Página Web"='03.Muestra'!$D$8:$D$17,ROW('03.Muestra'!$C$8:$C$17)-MIN(ROW('03.Muestra'!$D$8:$D$17))+1,""),ROW()-72)),"")</f>
        <v>Home</v>
      </c>
      <c r="C73" s="170" t="str">
        <f t="array" ref="C73">IFERROR(INDEX('03.Muestra'!$F$8:$F$17,SMALL(IF("Página Web"='03.Muestra'!$D$8:$D$17,ROW('03.Muestra'!$F$8:$F$17)-MIN(ROW('03.Muestra'!$D$8:$D$17))+1,""),ROW()-72)),"")</f>
        <v>https://vicengallartandres.com/</v>
      </c>
      <c r="D73" s="143" t="str">
        <f t="shared" ref="D73:D82" si="11">IF(C73="","",$D$18)</f>
        <v>N/A</v>
      </c>
      <c r="E73" s="95" t="str">
        <f t="shared" ref="E73:E82" si="12">IF(D73&lt;&gt;"",IF(AND(B73&lt;&gt;"",C73&lt;&gt;""),"","ERR"),"")</f>
        <v/>
      </c>
      <c r="F73" s="144" t="s">
        <v>95</v>
      </c>
      <c r="G73" s="121" t="s">
        <v>104</v>
      </c>
      <c r="H73" s="116" t="s">
        <v>99</v>
      </c>
      <c r="I73" s="145" t="s">
        <v>97</v>
      </c>
      <c r="J73" s="146" t="s">
        <v>93</v>
      </c>
      <c r="K73" s="177" t="s">
        <v>103</v>
      </c>
      <c r="L73" s="23"/>
      <c r="M73" s="23"/>
      <c r="N73" s="23"/>
      <c r="O73" s="23"/>
      <c r="P73" s="23"/>
      <c r="Q73" s="23"/>
      <c r="R73" s="23"/>
      <c r="S73" s="29"/>
      <c r="T73" s="23"/>
      <c r="U73" s="23"/>
      <c r="V73" s="23"/>
      <c r="W73" s="23"/>
      <c r="X73" s="23"/>
      <c r="Y73" s="23"/>
      <c r="Z73" s="29"/>
      <c r="AA73" s="29"/>
      <c r="AB73" s="29"/>
      <c r="AC73" s="29"/>
      <c r="AD73" s="29"/>
      <c r="AE73" s="29"/>
      <c r="AF73" s="29"/>
      <c r="AG73" s="29"/>
      <c r="AH73" s="29"/>
      <c r="AI73" s="29"/>
    </row>
    <row r="74" ht="12.0" customHeight="1">
      <c r="A74" s="133">
        <f t="array" ref="A74">IFERROR(INDEX('03.Muestra'!$B$8:$B$17,SMALL(IF("Página Web"='03.Muestra'!$D$8:$D$17,ROW('03.Muestra'!$B$8:$B$17)-MIN(ROW('03.Muestra'!$D$8:$D$17))+1,""),ROW()-72)),"")</f>
        <v>2</v>
      </c>
      <c r="B74" s="169" t="str">
        <f t="array" ref="B74">IFERROR(INDEX('03.Muestra'!$C$8:$C$17,SMALL(IF("Página Web"='03.Muestra'!$D$8:$D$17,ROW('03.Muestra'!$C$8:$C$17)-MIN(ROW('03.Muestra'!$D$8:$D$17))+1,""),ROW()-72)),"")</f>
        <v>Contacto</v>
      </c>
      <c r="C74" s="170" t="str">
        <f t="array" ref="C74">IFERROR(INDEX('03.Muestra'!$F$8:$F$17,SMALL(IF("Página Web"='03.Muestra'!$D$8:$D$17,ROW('03.Muestra'!$F$8:$F$17)-MIN(ROW('03.Muestra'!$D$8:$D$17))+1,""),ROW()-72)),"")</f>
        <v>https://vicengallartandres.com/contacto/</v>
      </c>
      <c r="D74" s="143" t="str">
        <f t="shared" si="11"/>
        <v>N/A</v>
      </c>
      <c r="E74" s="95" t="str">
        <f t="shared" si="12"/>
        <v/>
      </c>
      <c r="F74" s="147">
        <f>COUNTIF($D73:INDIRECT("$D" &amp;  SUM(ROW()-1,'03.Muestra'!$D$20)-1),F73)</f>
        <v>0</v>
      </c>
      <c r="G74" s="147">
        <f>COUNTIF($D73:INDIRECT("$D" &amp;  SUM(ROW()-1,'03.Muestra'!$D$20)-1),G73)</f>
        <v>0</v>
      </c>
      <c r="H74" s="147">
        <f>COUNTIF($D73:INDIRECT("$D" &amp;  SUM(ROW()-1,'03.Muestra'!$D$20)-1),H73)</f>
        <v>3</v>
      </c>
      <c r="I74" s="147">
        <f>COUNTIF($D73:INDIRECT("$D" &amp;  SUM(ROW()-1,'03.Muestra'!$D$20)-1),I73)</f>
        <v>0</v>
      </c>
      <c r="J74" s="147">
        <f>COUNTIF($D73:INDIRECT("$D" &amp;  SUM(ROW()-1,'03.Muestra'!$D$20)-1),J73)</f>
        <v>0</v>
      </c>
      <c r="K74" s="178">
        <f>IF(COUNTIF('03.Muestra'!$D$8:$D$17,"Página Web")=0,0,COUNTBLANK($D73:INDIRECT("$D" &amp;  SUM(ROW()-1,COUNTIF('03.Muestra'!$D$8:$D$17,"Página Web"))-1)))</f>
        <v>0</v>
      </c>
      <c r="L74" s="23"/>
      <c r="M74" s="23"/>
      <c r="N74" s="23"/>
      <c r="O74" s="23"/>
      <c r="P74" s="23"/>
      <c r="Q74" s="23"/>
      <c r="R74" s="23"/>
      <c r="S74" s="29"/>
      <c r="T74" s="23"/>
      <c r="U74" s="23"/>
      <c r="V74" s="23"/>
      <c r="W74" s="23"/>
      <c r="X74" s="23"/>
      <c r="Y74" s="23"/>
      <c r="Z74" s="29"/>
      <c r="AA74" s="29"/>
      <c r="AB74" s="29"/>
      <c r="AC74" s="29"/>
      <c r="AD74" s="29"/>
      <c r="AE74" s="29"/>
      <c r="AF74" s="29"/>
      <c r="AG74" s="29"/>
      <c r="AH74" s="29"/>
      <c r="AI74" s="29"/>
    </row>
    <row r="75" ht="12.0" customHeight="1">
      <c r="A75" s="133">
        <f t="array" ref="A75">IFERROR(INDEX('03.Muestra'!$B$8:$B$17,SMALL(IF("Página Web"='03.Muestra'!$D$8:$D$17,ROW('03.Muestra'!$B$8:$B$17)-MIN(ROW('03.Muestra'!$D$8:$D$17))+1,""),ROW()-72)),"")</f>
        <v>3</v>
      </c>
      <c r="B75" s="169" t="str">
        <f t="array" ref="B75">IFERROR(INDEX('03.Muestra'!$C$8:$C$17,SMALL(IF("Página Web"='03.Muestra'!$D$8:$D$17,ROW('03.Muestra'!$C$8:$C$17)-MIN(ROW('03.Muestra'!$D$8:$D$17))+1,""),ROW()-72)),"")</f>
        <v>Servicios</v>
      </c>
      <c r="C75" s="170" t="str">
        <f t="array" ref="C75">IFERROR(INDEX('03.Muestra'!$F$8:$F$17,SMALL(IF("Página Web"='03.Muestra'!$D$8:$D$17,ROW('03.Muestra'!$F$8:$F$17)-MIN(ROW('03.Muestra'!$D$8:$D$17))+1,""),ROW()-72)),"")</f>
        <v>https://vicengallartandres.com/servicios/</v>
      </c>
      <c r="D75" s="143" t="str">
        <f t="shared" si="11"/>
        <v>N/A</v>
      </c>
      <c r="E75" s="95" t="str">
        <f t="shared" si="12"/>
        <v/>
      </c>
      <c r="F75" s="29"/>
      <c r="G75" s="23"/>
      <c r="H75" s="23"/>
      <c r="I75" s="23"/>
      <c r="J75" s="23"/>
      <c r="K75" s="148"/>
      <c r="L75" s="23"/>
      <c r="M75" s="23"/>
      <c r="N75" s="23"/>
      <c r="O75" s="23"/>
      <c r="P75" s="23"/>
      <c r="Q75" s="23"/>
      <c r="R75" s="23"/>
      <c r="S75" s="29"/>
      <c r="T75" s="23"/>
      <c r="U75" s="23"/>
      <c r="V75" s="23"/>
      <c r="W75" s="23"/>
      <c r="X75" s="23"/>
      <c r="Y75" s="23"/>
      <c r="Z75" s="29"/>
      <c r="AA75" s="29"/>
      <c r="AB75" s="29"/>
      <c r="AC75" s="29"/>
      <c r="AD75" s="29"/>
      <c r="AE75" s="29"/>
      <c r="AF75" s="29"/>
      <c r="AG75" s="29"/>
      <c r="AH75" s="29"/>
      <c r="AI75" s="29"/>
    </row>
    <row r="76" ht="12.0" customHeight="1">
      <c r="A76" s="133" t="str">
        <f t="array" ref="A76">IFERROR(INDEX('03.Muestra'!$B$8:$B$17,SMALL(IF("Página Web"='03.Muestra'!$D$8:$D$17,ROW('03.Muestra'!$B$8:$B$17)-MIN(ROW('03.Muestra'!$D$8:$D$17))+1,""),ROW()-72)),"")</f>
        <v/>
      </c>
      <c r="B76" s="169" t="str">
        <f t="array" ref="B76">IFERROR(INDEX('03.Muestra'!$C$8:$C$17,SMALL(IF("Página Web"='03.Muestra'!$D$8:$D$17,ROW('03.Muestra'!$C$8:$C$17)-MIN(ROW('03.Muestra'!$D$8:$D$17))+1,""),ROW()-72)),"")</f>
        <v/>
      </c>
      <c r="C76" s="169" t="str">
        <f t="array" ref="C76">IFERROR(INDEX('03.Muestra'!$F$8:$F$17,SMALL(IF("Página Web"='03.Muestra'!$D$8:$D$17,ROW('03.Muestra'!$F$8:$F$17)-MIN(ROW('03.Muestra'!$D$8:$D$17))+1,""),ROW()-72)),"")</f>
        <v/>
      </c>
      <c r="D76" s="143" t="str">
        <f t="shared" si="11"/>
        <v/>
      </c>
      <c r="E76" s="95" t="str">
        <f t="shared" si="12"/>
        <v/>
      </c>
      <c r="F76" s="29"/>
      <c r="G76" s="23"/>
      <c r="H76" s="23"/>
      <c r="I76" s="23"/>
      <c r="J76" s="23"/>
      <c r="K76" s="148"/>
      <c r="L76" s="23"/>
      <c r="M76" s="23"/>
      <c r="N76" s="23"/>
      <c r="O76" s="23"/>
      <c r="P76" s="23"/>
      <c r="Q76" s="23"/>
      <c r="R76" s="23"/>
      <c r="S76" s="29"/>
      <c r="T76" s="23"/>
      <c r="U76" s="23"/>
      <c r="V76" s="23"/>
      <c r="W76" s="23"/>
      <c r="X76" s="23"/>
      <c r="Y76" s="23"/>
      <c r="Z76" s="29"/>
      <c r="AA76" s="29"/>
      <c r="AB76" s="29"/>
      <c r="AC76" s="29"/>
      <c r="AD76" s="29"/>
      <c r="AE76" s="29"/>
      <c r="AF76" s="29"/>
      <c r="AG76" s="29"/>
      <c r="AH76" s="29"/>
      <c r="AI76" s="29"/>
    </row>
    <row r="77" ht="12.0" customHeight="1">
      <c r="A77" s="133" t="str">
        <f t="array" ref="A77">IFERROR(INDEX('03.Muestra'!$B$8:$B$17,SMALL(IF("Página Web"='03.Muestra'!$D$8:$D$17,ROW('03.Muestra'!$B$8:$B$17)-MIN(ROW('03.Muestra'!$D$8:$D$17))+1,""),ROW()-72)),"")</f>
        <v/>
      </c>
      <c r="B77" s="169" t="str">
        <f t="array" ref="B77">IFERROR(INDEX('03.Muestra'!$C$8:$C$17,SMALL(IF("Página Web"='03.Muestra'!$D$8:$D$17,ROW('03.Muestra'!$C$8:$C$17)-MIN(ROW('03.Muestra'!$D$8:$D$17))+1,""),ROW()-72)),"")</f>
        <v/>
      </c>
      <c r="C77" s="169" t="str">
        <f t="array" ref="C77">IFERROR(INDEX('03.Muestra'!$F$8:$F$17,SMALL(IF("Página Web"='03.Muestra'!$D$8:$D$17,ROW('03.Muestra'!$F$8:$F$17)-MIN(ROW('03.Muestra'!$D$8:$D$17))+1,""),ROW()-72)),"")</f>
        <v/>
      </c>
      <c r="D77" s="143" t="str">
        <f t="shared" si="11"/>
        <v/>
      </c>
      <c r="E77" s="95" t="str">
        <f t="shared" si="12"/>
        <v/>
      </c>
      <c r="F77" s="29"/>
      <c r="G77" s="23"/>
      <c r="H77" s="23"/>
      <c r="I77" s="23"/>
      <c r="J77" s="23"/>
      <c r="K77" s="148"/>
      <c r="L77" s="23"/>
      <c r="M77" s="23"/>
      <c r="N77" s="23"/>
      <c r="O77" s="23"/>
      <c r="P77" s="23"/>
      <c r="Q77" s="23"/>
      <c r="R77" s="23"/>
      <c r="S77" s="29"/>
      <c r="T77" s="23"/>
      <c r="U77" s="23"/>
      <c r="V77" s="23"/>
      <c r="W77" s="23"/>
      <c r="X77" s="23"/>
      <c r="Y77" s="23"/>
      <c r="Z77" s="29"/>
      <c r="AA77" s="29"/>
      <c r="AB77" s="29"/>
      <c r="AC77" s="29"/>
      <c r="AD77" s="29"/>
      <c r="AE77" s="29"/>
      <c r="AF77" s="29"/>
      <c r="AG77" s="29"/>
      <c r="AH77" s="29"/>
      <c r="AI77" s="29"/>
    </row>
    <row r="78" ht="12.0" customHeight="1">
      <c r="A78" s="133" t="str">
        <f t="array" ref="A78">IFERROR(INDEX('03.Muestra'!$B$8:$B$17,SMALL(IF("Página Web"='03.Muestra'!$D$8:$D$17,ROW('03.Muestra'!$B$8:$B$17)-MIN(ROW('03.Muestra'!$D$8:$D$17))+1,""),ROW()-72)),"")</f>
        <v/>
      </c>
      <c r="B78" s="169" t="str">
        <f t="array" ref="B78">IFERROR(INDEX('03.Muestra'!$C$8:$C$17,SMALL(IF("Página Web"='03.Muestra'!$D$8:$D$17,ROW('03.Muestra'!$C$8:$C$17)-MIN(ROW('03.Muestra'!$D$8:$D$17))+1,""),ROW()-72)),"")</f>
        <v/>
      </c>
      <c r="C78" s="169" t="str">
        <f t="array" ref="C78">IFERROR(INDEX('03.Muestra'!$F$8:$F$17,SMALL(IF("Página Web"='03.Muestra'!$D$8:$D$17,ROW('03.Muestra'!$F$8:$F$17)-MIN(ROW('03.Muestra'!$D$8:$D$17))+1,""),ROW()-72)),"")</f>
        <v/>
      </c>
      <c r="D78" s="143" t="str">
        <f t="shared" si="11"/>
        <v/>
      </c>
      <c r="E78" s="95" t="str">
        <f t="shared" si="12"/>
        <v/>
      </c>
      <c r="F78" s="29"/>
      <c r="G78" s="23"/>
      <c r="H78" s="23"/>
      <c r="I78" s="23"/>
      <c r="J78" s="23"/>
      <c r="K78" s="148"/>
      <c r="L78" s="23"/>
      <c r="M78" s="23"/>
      <c r="N78" s="23"/>
      <c r="O78" s="23"/>
      <c r="P78" s="23"/>
      <c r="Q78" s="23"/>
      <c r="R78" s="23"/>
      <c r="S78" s="29"/>
      <c r="T78" s="23"/>
      <c r="U78" s="23"/>
      <c r="V78" s="23"/>
      <c r="W78" s="23"/>
      <c r="X78" s="23"/>
      <c r="Y78" s="23"/>
      <c r="Z78" s="29"/>
      <c r="AA78" s="29"/>
      <c r="AB78" s="29"/>
      <c r="AC78" s="29"/>
      <c r="AD78" s="29"/>
      <c r="AE78" s="29"/>
      <c r="AF78" s="29"/>
      <c r="AG78" s="29"/>
      <c r="AH78" s="29"/>
      <c r="AI78" s="29"/>
    </row>
    <row r="79" ht="12.0" customHeight="1">
      <c r="A79" s="133" t="str">
        <f t="array" ref="A79">IFERROR(INDEX('03.Muestra'!$B$8:$B$17,SMALL(IF("Página Web"='03.Muestra'!$D$8:$D$17,ROW('03.Muestra'!$B$8:$B$17)-MIN(ROW('03.Muestra'!$D$8:$D$17))+1,""),ROW()-72)),"")</f>
        <v/>
      </c>
      <c r="B79" s="169" t="str">
        <f t="array" ref="B79">IFERROR(INDEX('03.Muestra'!$C$8:$C$17,SMALL(IF("Página Web"='03.Muestra'!$D$8:$D$17,ROW('03.Muestra'!$C$8:$C$17)-MIN(ROW('03.Muestra'!$D$8:$D$17))+1,""),ROW()-72)),"")</f>
        <v/>
      </c>
      <c r="C79" s="169" t="str">
        <f t="array" ref="C79">IFERROR(INDEX('03.Muestra'!$F$8:$F$17,SMALL(IF("Página Web"='03.Muestra'!$D$8:$D$17,ROW('03.Muestra'!$F$8:$F$17)-MIN(ROW('03.Muestra'!$D$8:$D$17))+1,""),ROW()-72)),"")</f>
        <v/>
      </c>
      <c r="D79" s="143" t="str">
        <f t="shared" si="11"/>
        <v/>
      </c>
      <c r="E79" s="95" t="str">
        <f t="shared" si="12"/>
        <v/>
      </c>
      <c r="F79" s="23"/>
      <c r="G79" s="23"/>
      <c r="H79" s="23"/>
      <c r="I79" s="23"/>
      <c r="J79" s="23"/>
      <c r="K79" s="148"/>
      <c r="L79" s="23"/>
      <c r="M79" s="23"/>
      <c r="N79" s="23"/>
      <c r="O79" s="23"/>
      <c r="P79" s="23"/>
      <c r="Q79" s="23"/>
      <c r="R79" s="23"/>
      <c r="S79" s="23"/>
      <c r="T79" s="23"/>
      <c r="U79" s="23"/>
      <c r="V79" s="23"/>
      <c r="W79" s="23"/>
      <c r="X79" s="23"/>
      <c r="Y79" s="23"/>
      <c r="Z79" s="29"/>
      <c r="AA79" s="29"/>
      <c r="AB79" s="29"/>
      <c r="AC79" s="29"/>
      <c r="AD79" s="29"/>
      <c r="AE79" s="29"/>
      <c r="AF79" s="29"/>
      <c r="AG79" s="29"/>
      <c r="AH79" s="29"/>
      <c r="AI79" s="29"/>
    </row>
    <row r="80" ht="12.0" customHeight="1">
      <c r="A80" s="133" t="str">
        <f t="array" ref="A80">IFERROR(INDEX('03.Muestra'!$B$8:$B$17,SMALL(IF("Página Web"='03.Muestra'!$D$8:$D$17,ROW('03.Muestra'!$B$8:$B$17)-MIN(ROW('03.Muestra'!$D$8:$D$17))+1,""),ROW()-72)),"")</f>
        <v/>
      </c>
      <c r="B80" s="169" t="str">
        <f t="array" ref="B80">IFERROR(INDEX('03.Muestra'!$C$8:$C$17,SMALL(IF("Página Web"='03.Muestra'!$D$8:$D$17,ROW('03.Muestra'!$C$8:$C$17)-MIN(ROW('03.Muestra'!$D$8:$D$17))+1,""),ROW()-72)),"")</f>
        <v/>
      </c>
      <c r="C80" s="169" t="str">
        <f t="array" ref="C80">IFERROR(INDEX('03.Muestra'!$F$8:$F$17,SMALL(IF("Página Web"='03.Muestra'!$D$8:$D$17,ROW('03.Muestra'!$F$8:$F$17)-MIN(ROW('03.Muestra'!$D$8:$D$17))+1,""),ROW()-72)),"")</f>
        <v/>
      </c>
      <c r="D80" s="143" t="str">
        <f t="shared" si="11"/>
        <v/>
      </c>
      <c r="E80" s="95" t="str">
        <f t="shared" si="12"/>
        <v/>
      </c>
      <c r="F80" s="23"/>
      <c r="G80" s="23"/>
      <c r="H80" s="23"/>
      <c r="I80" s="23"/>
      <c r="J80" s="23"/>
      <c r="K80" s="148"/>
      <c r="L80" s="23"/>
      <c r="M80" s="23"/>
      <c r="N80" s="23"/>
      <c r="O80" s="23"/>
      <c r="P80" s="23"/>
      <c r="Q80" s="23"/>
      <c r="R80" s="23"/>
      <c r="S80" s="23"/>
      <c r="T80" s="23"/>
      <c r="U80" s="23"/>
      <c r="V80" s="23"/>
      <c r="W80" s="23"/>
      <c r="X80" s="23"/>
      <c r="Y80" s="23"/>
      <c r="Z80" s="29"/>
      <c r="AA80" s="29"/>
      <c r="AB80" s="29"/>
      <c r="AC80" s="29"/>
      <c r="AD80" s="29"/>
      <c r="AE80" s="29"/>
      <c r="AF80" s="29"/>
      <c r="AG80" s="29"/>
      <c r="AH80" s="29"/>
      <c r="AI80" s="29"/>
    </row>
    <row r="81" ht="12.0" customHeight="1">
      <c r="A81" s="133" t="str">
        <f t="array" ref="A81">IFERROR(INDEX('03.Muestra'!$B$8:$B$17,SMALL(IF("Página Web"='03.Muestra'!$D$8:$D$17,ROW('03.Muestra'!$B$8:$B$17)-MIN(ROW('03.Muestra'!$D$8:$D$17))+1,""),ROW()-72)),"")</f>
        <v/>
      </c>
      <c r="B81" s="169" t="str">
        <f t="array" ref="B81">IFERROR(INDEX('03.Muestra'!$C$8:$C$17,SMALL(IF("Página Web"='03.Muestra'!$D$8:$D$17,ROW('03.Muestra'!$C$8:$C$17)-MIN(ROW('03.Muestra'!$D$8:$D$17))+1,""),ROW()-72)),"")</f>
        <v/>
      </c>
      <c r="C81" s="169" t="str">
        <f t="array" ref="C81">IFERROR(INDEX('03.Muestra'!$F$8:$F$17,SMALL(IF("Página Web"='03.Muestra'!$D$8:$D$17,ROW('03.Muestra'!$F$8:$F$17)-MIN(ROW('03.Muestra'!$D$8:$D$17))+1,""),ROW()-72)),"")</f>
        <v/>
      </c>
      <c r="D81" s="143" t="str">
        <f t="shared" si="11"/>
        <v/>
      </c>
      <c r="E81" s="95" t="str">
        <f t="shared" si="12"/>
        <v/>
      </c>
      <c r="F81" s="23"/>
      <c r="G81" s="23"/>
      <c r="H81" s="23"/>
      <c r="I81" s="23"/>
      <c r="J81" s="23"/>
      <c r="K81" s="148"/>
      <c r="L81" s="23"/>
      <c r="M81" s="23"/>
      <c r="N81" s="23"/>
      <c r="O81" s="23"/>
      <c r="P81" s="23"/>
      <c r="Q81" s="23"/>
      <c r="R81" s="23"/>
      <c r="S81" s="23"/>
      <c r="T81" s="23"/>
      <c r="U81" s="23"/>
      <c r="V81" s="23"/>
      <c r="W81" s="23"/>
      <c r="X81" s="23"/>
      <c r="Y81" s="23"/>
      <c r="Z81" s="29"/>
      <c r="AA81" s="29"/>
      <c r="AB81" s="29"/>
      <c r="AC81" s="29"/>
      <c r="AD81" s="29"/>
      <c r="AE81" s="29"/>
      <c r="AF81" s="29"/>
      <c r="AG81" s="29"/>
      <c r="AH81" s="29"/>
      <c r="AI81" s="29"/>
    </row>
    <row r="82" ht="12.0" customHeight="1">
      <c r="A82" s="133" t="str">
        <f t="array" ref="A82">IFERROR(INDEX('03.Muestra'!$B$8:$B$17,SMALL(IF("Página Web"='03.Muestra'!$D$8:$D$17,ROW('03.Muestra'!$B$8:$B$17)-MIN(ROW('03.Muestra'!$D$8:$D$17))+1,""),ROW()-72)),"")</f>
        <v/>
      </c>
      <c r="B82" s="169" t="str">
        <f t="array" ref="B82">IFERROR(INDEX('03.Muestra'!$C$8:$C$17,SMALL(IF("Página Web"='03.Muestra'!$D$8:$D$17,ROW('03.Muestra'!$C$8:$C$17)-MIN(ROW('03.Muestra'!$D$8:$D$17))+1,""),ROW()-72)),"")</f>
        <v/>
      </c>
      <c r="C82" s="169" t="str">
        <f t="array" ref="C82">IFERROR(INDEX('03.Muestra'!$F$8:$F$17,SMALL(IF("Página Web"='03.Muestra'!$D$8:$D$17,ROW('03.Muestra'!$F$8:$F$17)-MIN(ROW('03.Muestra'!$D$8:$D$17))+1,""),ROW()-72)),"")</f>
        <v/>
      </c>
      <c r="D82" s="143" t="str">
        <f t="shared" si="11"/>
        <v/>
      </c>
      <c r="E82" s="95" t="str">
        <f t="shared" si="12"/>
        <v/>
      </c>
      <c r="F82" s="23"/>
      <c r="G82" s="23"/>
      <c r="H82" s="23"/>
      <c r="I82" s="23"/>
      <c r="J82" s="23"/>
      <c r="K82" s="148"/>
      <c r="L82" s="23"/>
      <c r="M82" s="23"/>
      <c r="N82" s="23"/>
      <c r="O82" s="23"/>
      <c r="P82" s="23"/>
      <c r="Q82" s="23"/>
      <c r="R82" s="23"/>
      <c r="S82" s="23"/>
      <c r="T82" s="23"/>
      <c r="U82" s="23"/>
      <c r="V82" s="23"/>
      <c r="W82" s="23"/>
      <c r="X82" s="23"/>
      <c r="Y82" s="23"/>
      <c r="Z82" s="29"/>
      <c r="AA82" s="29"/>
      <c r="AB82" s="29"/>
      <c r="AC82" s="29"/>
      <c r="AD82" s="29"/>
      <c r="AE82" s="29"/>
      <c r="AF82" s="29"/>
      <c r="AG82" s="29"/>
      <c r="AH82" s="29"/>
      <c r="AI82" s="29"/>
    </row>
    <row r="83" ht="12.0" customHeight="1">
      <c r="A83" s="92"/>
      <c r="B83" s="173"/>
      <c r="C83" s="173"/>
      <c r="D83" s="174"/>
      <c r="E83" s="95"/>
      <c r="F83" s="23"/>
      <c r="G83" s="23"/>
      <c r="H83" s="23"/>
      <c r="I83" s="23"/>
      <c r="J83" s="23"/>
      <c r="K83" s="148"/>
      <c r="L83" s="23"/>
      <c r="M83" s="23"/>
      <c r="N83" s="23"/>
      <c r="O83" s="23"/>
      <c r="P83" s="23"/>
      <c r="Q83" s="23"/>
      <c r="R83" s="23"/>
      <c r="S83" s="23"/>
      <c r="T83" s="23"/>
      <c r="U83" s="23"/>
      <c r="V83" s="23"/>
      <c r="W83" s="23"/>
      <c r="X83" s="23"/>
      <c r="Y83" s="23"/>
      <c r="Z83" s="29"/>
      <c r="AA83" s="29"/>
      <c r="AB83" s="29"/>
      <c r="AC83" s="29"/>
      <c r="AD83" s="29"/>
      <c r="AE83" s="29"/>
      <c r="AF83" s="29"/>
      <c r="AG83" s="29"/>
      <c r="AH83" s="29"/>
      <c r="AI83" s="29"/>
    </row>
    <row r="84" ht="12.0" customHeight="1">
      <c r="A84" s="92"/>
      <c r="B84" s="173"/>
      <c r="C84" s="173"/>
      <c r="D84" s="174"/>
      <c r="E84" s="95"/>
      <c r="F84" s="23"/>
      <c r="G84" s="23"/>
      <c r="H84" s="23"/>
      <c r="I84" s="23"/>
      <c r="J84" s="23"/>
      <c r="K84" s="148"/>
      <c r="L84" s="23"/>
      <c r="M84" s="23"/>
      <c r="N84" s="23"/>
      <c r="O84" s="23"/>
      <c r="P84" s="23"/>
      <c r="Q84" s="23"/>
      <c r="R84" s="23"/>
      <c r="S84" s="23"/>
      <c r="T84" s="23"/>
      <c r="U84" s="23"/>
      <c r="V84" s="23"/>
      <c r="W84" s="23"/>
      <c r="X84" s="23"/>
      <c r="Y84" s="23"/>
      <c r="Z84" s="29"/>
      <c r="AA84" s="29"/>
      <c r="AB84" s="29"/>
      <c r="AC84" s="29"/>
      <c r="AD84" s="29"/>
      <c r="AE84" s="29"/>
      <c r="AF84" s="29"/>
      <c r="AG84" s="29"/>
      <c r="AH84" s="29"/>
      <c r="AI84" s="29"/>
    </row>
    <row r="85" ht="34.5" customHeight="1">
      <c r="A85" s="151"/>
      <c r="B85" s="152"/>
      <c r="C85" s="151"/>
      <c r="D85" s="175"/>
      <c r="E85" s="95"/>
      <c r="F85" s="23"/>
      <c r="G85" s="23"/>
      <c r="H85" s="23"/>
      <c r="I85" s="23"/>
      <c r="J85" s="23"/>
      <c r="K85" s="148"/>
      <c r="L85" s="23"/>
      <c r="M85" s="23"/>
      <c r="N85" s="23"/>
      <c r="O85" s="23"/>
      <c r="P85" s="23"/>
      <c r="Q85" s="23"/>
      <c r="R85" s="23"/>
      <c r="S85" s="23"/>
      <c r="T85" s="23"/>
      <c r="U85" s="23"/>
      <c r="V85" s="23"/>
      <c r="W85" s="23"/>
      <c r="X85" s="23"/>
      <c r="Y85" s="23"/>
      <c r="Z85" s="29"/>
      <c r="AA85" s="29"/>
      <c r="AB85" s="29"/>
      <c r="AC85" s="29"/>
      <c r="AD85" s="29"/>
      <c r="AE85" s="29"/>
      <c r="AF85" s="29"/>
      <c r="AG85" s="29"/>
      <c r="AH85" s="29"/>
      <c r="AI85" s="29"/>
    </row>
    <row r="86" ht="18.0" customHeight="1">
      <c r="A86" s="149"/>
      <c r="B86" s="149"/>
      <c r="C86" s="149"/>
      <c r="D86" s="176"/>
      <c r="E86" s="95"/>
      <c r="F86" s="124"/>
      <c r="G86" s="23"/>
      <c r="H86" s="23"/>
      <c r="I86" s="23"/>
      <c r="J86" s="23"/>
      <c r="K86" s="148"/>
      <c r="L86" s="23"/>
      <c r="M86" s="23"/>
      <c r="N86" s="23"/>
      <c r="O86" s="23"/>
      <c r="P86" s="23"/>
      <c r="Q86" s="23"/>
      <c r="R86" s="23"/>
      <c r="S86" s="23"/>
      <c r="T86" s="23"/>
      <c r="U86" s="23"/>
      <c r="V86" s="23"/>
      <c r="W86" s="23"/>
      <c r="X86" s="23"/>
      <c r="Y86" s="23"/>
      <c r="Z86" s="29"/>
      <c r="AA86" s="29"/>
      <c r="AB86" s="29"/>
      <c r="AC86" s="29"/>
      <c r="AD86" s="29"/>
      <c r="AE86" s="29"/>
      <c r="AF86" s="29"/>
      <c r="AG86" s="29"/>
      <c r="AH86" s="29"/>
      <c r="AI86" s="29"/>
    </row>
    <row r="87" ht="12.0" customHeight="1">
      <c r="A87" s="92"/>
      <c r="B87" s="173"/>
      <c r="C87" s="173"/>
      <c r="D87" s="174"/>
      <c r="E87" s="95"/>
      <c r="F87" s="23"/>
      <c r="G87" s="23"/>
      <c r="H87" s="23"/>
      <c r="I87" s="23"/>
      <c r="J87" s="23"/>
      <c r="K87" s="148"/>
      <c r="L87" s="23"/>
      <c r="M87" s="23"/>
      <c r="N87" s="23"/>
      <c r="O87" s="23"/>
      <c r="P87" s="23"/>
      <c r="Q87" s="23"/>
      <c r="R87" s="23"/>
      <c r="S87" s="23"/>
      <c r="T87" s="23"/>
      <c r="U87" s="23"/>
      <c r="V87" s="23"/>
      <c r="W87" s="23"/>
      <c r="X87" s="23"/>
      <c r="Y87" s="23"/>
      <c r="Z87" s="29"/>
      <c r="AA87" s="29"/>
      <c r="AB87" s="29"/>
      <c r="AC87" s="29"/>
      <c r="AD87" s="29"/>
      <c r="AE87" s="29"/>
      <c r="AF87" s="29"/>
      <c r="AG87" s="29"/>
      <c r="AH87" s="29"/>
      <c r="AI87" s="29"/>
    </row>
    <row r="88" ht="12.0" customHeight="1">
      <c r="A88" s="29"/>
      <c r="B88" s="23"/>
      <c r="C88" s="23"/>
      <c r="D88" s="167"/>
      <c r="E88" s="95"/>
      <c r="F88" s="23"/>
      <c r="G88" s="23"/>
      <c r="H88" s="23"/>
      <c r="I88" s="23"/>
      <c r="J88" s="23"/>
      <c r="K88" s="148"/>
      <c r="L88" s="23"/>
      <c r="M88" s="23"/>
      <c r="N88" s="23"/>
      <c r="O88" s="23"/>
      <c r="P88" s="23"/>
      <c r="Q88" s="23"/>
      <c r="R88" s="23"/>
      <c r="S88" s="23"/>
      <c r="T88" s="23"/>
      <c r="U88" s="23"/>
      <c r="V88" s="23"/>
      <c r="W88" s="23"/>
      <c r="X88" s="23"/>
      <c r="Y88" s="23"/>
      <c r="Z88" s="29"/>
      <c r="AA88" s="29"/>
      <c r="AB88" s="29"/>
      <c r="AC88" s="29"/>
      <c r="AD88" s="29"/>
      <c r="AE88" s="29"/>
      <c r="AF88" s="29"/>
      <c r="AG88" s="29"/>
      <c r="AH88" s="29"/>
      <c r="AI88" s="29"/>
    </row>
    <row r="89" ht="32.25" customHeight="1">
      <c r="A89" s="126" t="s">
        <v>106</v>
      </c>
      <c r="B89" s="127" t="s">
        <v>92</v>
      </c>
      <c r="C89" s="128" t="s">
        <v>122</v>
      </c>
      <c r="D89" s="168" t="s">
        <v>112</v>
      </c>
      <c r="E89" s="154"/>
      <c r="F89" s="29"/>
      <c r="G89" s="29"/>
      <c r="H89" s="29"/>
      <c r="I89" s="29"/>
      <c r="J89" s="29"/>
      <c r="K89" s="148"/>
      <c r="L89" s="23"/>
      <c r="M89" s="23"/>
      <c r="N89" s="23"/>
      <c r="O89" s="23"/>
      <c r="P89" s="23"/>
      <c r="Q89" s="23"/>
      <c r="R89" s="23"/>
      <c r="S89" s="29"/>
      <c r="T89" s="23"/>
      <c r="U89" s="23"/>
      <c r="V89" s="23"/>
      <c r="W89" s="23"/>
      <c r="X89" s="23"/>
      <c r="Y89" s="23"/>
      <c r="Z89" s="29"/>
      <c r="AA89" s="29"/>
      <c r="AB89" s="29"/>
      <c r="AC89" s="29"/>
      <c r="AD89" s="29"/>
      <c r="AE89" s="29"/>
      <c r="AF89" s="29"/>
      <c r="AG89" s="29"/>
      <c r="AH89" s="29"/>
      <c r="AI89" s="29"/>
    </row>
    <row r="90" ht="12.0" customHeight="1">
      <c r="A90" s="133">
        <f t="array" ref="A90">IFERROR(INDEX('03.Muestra'!$B$8:$B$17,SMALL(IF("Página Web"='03.Muestra'!$D$8:$D$17,ROW('03.Muestra'!$B$8:$B$17)-MIN(ROW('03.Muestra'!$D$8:$D$17))+1,""),ROW()-89)),"")</f>
        <v>1</v>
      </c>
      <c r="B90" s="169" t="str">
        <f t="array" ref="B90">IFERROR(INDEX('03.Muestra'!$C$8:$C$17,SMALL(IF("Página Web"='03.Muestra'!$D$8:$D$17,ROW('03.Muestra'!$C$8:$C$17)-MIN(ROW('03.Muestra'!$D$8:$D$17))+1,""),ROW()-89)),"")</f>
        <v>Home</v>
      </c>
      <c r="C90" s="170" t="str">
        <f t="array" ref="C90">IFERROR(INDEX('03.Muestra'!$F$8:$F$17,SMALL(IF("Página Web"='03.Muestra'!$D$8:$D$17,ROW('03.Muestra'!$F$8:$F$17)-MIN(ROW('03.Muestra'!$D$8:$D$17))+1,""),ROW()-89)),"")</f>
        <v>https://vicengallartandres.com/</v>
      </c>
      <c r="D90" s="143" t="str">
        <f t="shared" ref="D90:D99" si="13">IF(C90="","",$D$18)</f>
        <v>N/A</v>
      </c>
      <c r="E90" s="95" t="str">
        <f t="shared" ref="E90:E99" si="14">IF(D90&lt;&gt;"",IF(AND(B90&lt;&gt;"",C90&lt;&gt;""),"","ERR"),"")</f>
        <v/>
      </c>
      <c r="F90" s="144" t="s">
        <v>95</v>
      </c>
      <c r="G90" s="121" t="s">
        <v>104</v>
      </c>
      <c r="H90" s="116" t="s">
        <v>99</v>
      </c>
      <c r="I90" s="145" t="s">
        <v>97</v>
      </c>
      <c r="J90" s="146" t="s">
        <v>93</v>
      </c>
      <c r="K90" s="177" t="s">
        <v>103</v>
      </c>
      <c r="L90" s="23"/>
      <c r="M90" s="23"/>
      <c r="N90" s="23"/>
      <c r="O90" s="23"/>
      <c r="P90" s="23"/>
      <c r="Q90" s="23"/>
      <c r="R90" s="23"/>
      <c r="S90" s="29"/>
      <c r="T90" s="23"/>
      <c r="U90" s="23"/>
      <c r="V90" s="23"/>
      <c r="W90" s="23"/>
      <c r="X90" s="23"/>
      <c r="Y90" s="23"/>
      <c r="Z90" s="29"/>
      <c r="AA90" s="29"/>
      <c r="AB90" s="29"/>
      <c r="AC90" s="29"/>
      <c r="AD90" s="29"/>
      <c r="AE90" s="29"/>
      <c r="AF90" s="29"/>
      <c r="AG90" s="29"/>
      <c r="AH90" s="29"/>
      <c r="AI90" s="29"/>
    </row>
    <row r="91" ht="12.0" customHeight="1">
      <c r="A91" s="133">
        <f t="array" ref="A91">IFERROR(INDEX('03.Muestra'!$B$8:$B$17,SMALL(IF("Página Web"='03.Muestra'!$D$8:$D$17,ROW('03.Muestra'!$B$8:$B$17)-MIN(ROW('03.Muestra'!$D$8:$D$17))+1,""),ROW()-89)),"")</f>
        <v>2</v>
      </c>
      <c r="B91" s="169" t="str">
        <f t="array" ref="B91">IFERROR(INDEX('03.Muestra'!$C$8:$C$17,SMALL(IF("Página Web"='03.Muestra'!$D$8:$D$17,ROW('03.Muestra'!$C$8:$C$17)-MIN(ROW('03.Muestra'!$D$8:$D$17))+1,""),ROW()-89)),"")</f>
        <v>Contacto</v>
      </c>
      <c r="C91" s="170" t="str">
        <f t="array" ref="C91">IFERROR(INDEX('03.Muestra'!$F$8:$F$17,SMALL(IF("Página Web"='03.Muestra'!$D$8:$D$17,ROW('03.Muestra'!$F$8:$F$17)-MIN(ROW('03.Muestra'!$D$8:$D$17))+1,""),ROW()-89)),"")</f>
        <v>https://vicengallartandres.com/contacto/</v>
      </c>
      <c r="D91" s="143" t="str">
        <f t="shared" si="13"/>
        <v>N/A</v>
      </c>
      <c r="E91" s="95" t="str">
        <f t="shared" si="14"/>
        <v/>
      </c>
      <c r="F91" s="147">
        <f>COUNTIF($D90:INDIRECT("$D" &amp;  SUM(ROW()-1,'03.Muestra'!$D$20)-1),F90)</f>
        <v>0</v>
      </c>
      <c r="G91" s="147">
        <f>COUNTIF($D90:INDIRECT("$D" &amp;  SUM(ROW()-1,'03.Muestra'!$D$20)-1),G90)</f>
        <v>0</v>
      </c>
      <c r="H91" s="147">
        <f>COUNTIF($D90:INDIRECT("$D" &amp;  SUM(ROW()-1,'03.Muestra'!$D$20)-1),H90)</f>
        <v>3</v>
      </c>
      <c r="I91" s="147">
        <f>COUNTIF($D90:INDIRECT("$D" &amp;  SUM(ROW()-1,'03.Muestra'!$D$20)-1),I90)</f>
        <v>0</v>
      </c>
      <c r="J91" s="147">
        <f>COUNTIF($D90:INDIRECT("$D" &amp;  SUM(ROW()-1,'03.Muestra'!$D$20)-1),J90)</f>
        <v>0</v>
      </c>
      <c r="K91" s="178">
        <f>IF(COUNTIF('03.Muestra'!$D$8:$D$17,"Página Web")=0,0,COUNTBLANK($D90:INDIRECT("$D" &amp;  SUM(ROW()-1,COUNTIF('03.Muestra'!$D$8:$D$17,"Página Web"))-1)))</f>
        <v>0</v>
      </c>
      <c r="L91" s="23"/>
      <c r="M91" s="23"/>
      <c r="N91" s="23"/>
      <c r="O91" s="23"/>
      <c r="P91" s="23"/>
      <c r="Q91" s="23"/>
      <c r="R91" s="23"/>
      <c r="S91" s="29"/>
      <c r="T91" s="23"/>
      <c r="U91" s="23"/>
      <c r="V91" s="23"/>
      <c r="W91" s="23"/>
      <c r="X91" s="23"/>
      <c r="Y91" s="23"/>
      <c r="Z91" s="29"/>
      <c r="AA91" s="29"/>
      <c r="AB91" s="29"/>
      <c r="AC91" s="29"/>
      <c r="AD91" s="29"/>
      <c r="AE91" s="29"/>
      <c r="AF91" s="29"/>
      <c r="AG91" s="29"/>
      <c r="AH91" s="29"/>
      <c r="AI91" s="29"/>
    </row>
    <row r="92" ht="12.0" customHeight="1">
      <c r="A92" s="133">
        <f t="array" ref="A92">IFERROR(INDEX('03.Muestra'!$B$8:$B$17,SMALL(IF("Página Web"='03.Muestra'!$D$8:$D$17,ROW('03.Muestra'!$B$8:$B$17)-MIN(ROW('03.Muestra'!$D$8:$D$17))+1,""),ROW()-89)),"")</f>
        <v>3</v>
      </c>
      <c r="B92" s="169" t="str">
        <f t="array" ref="B92">IFERROR(INDEX('03.Muestra'!$C$8:$C$17,SMALL(IF("Página Web"='03.Muestra'!$D$8:$D$17,ROW('03.Muestra'!$C$8:$C$17)-MIN(ROW('03.Muestra'!$D$8:$D$17))+1,""),ROW()-89)),"")</f>
        <v>Servicios</v>
      </c>
      <c r="C92" s="170" t="str">
        <f t="array" ref="C92">IFERROR(INDEX('03.Muestra'!$F$8:$F$17,SMALL(IF("Página Web"='03.Muestra'!$D$8:$D$17,ROW('03.Muestra'!$F$8:$F$17)-MIN(ROW('03.Muestra'!$D$8:$D$17))+1,""),ROW()-89)),"")</f>
        <v>https://vicengallartandres.com/servicios/</v>
      </c>
      <c r="D92" s="143" t="str">
        <f t="shared" si="13"/>
        <v>N/A</v>
      </c>
      <c r="E92" s="95" t="str">
        <f t="shared" si="14"/>
        <v/>
      </c>
      <c r="F92" s="29"/>
      <c r="G92" s="23"/>
      <c r="H92" s="23"/>
      <c r="I92" s="23"/>
      <c r="J92" s="23"/>
      <c r="K92" s="148"/>
      <c r="L92" s="23"/>
      <c r="M92" s="23"/>
      <c r="N92" s="23"/>
      <c r="O92" s="23"/>
      <c r="P92" s="23"/>
      <c r="Q92" s="23"/>
      <c r="R92" s="23"/>
      <c r="S92" s="29"/>
      <c r="T92" s="23"/>
      <c r="U92" s="23"/>
      <c r="V92" s="23"/>
      <c r="W92" s="23"/>
      <c r="X92" s="23"/>
      <c r="Y92" s="23"/>
      <c r="Z92" s="29"/>
      <c r="AA92" s="29"/>
      <c r="AB92" s="29"/>
      <c r="AC92" s="29"/>
      <c r="AD92" s="29"/>
      <c r="AE92" s="29"/>
      <c r="AF92" s="29"/>
      <c r="AG92" s="29"/>
      <c r="AH92" s="29"/>
      <c r="AI92" s="29"/>
    </row>
    <row r="93" ht="12.0" customHeight="1">
      <c r="A93" s="133" t="str">
        <f t="array" ref="A93">IFERROR(INDEX('03.Muestra'!$B$8:$B$17,SMALL(IF("Página Web"='03.Muestra'!$D$8:$D$17,ROW('03.Muestra'!$B$8:$B$17)-MIN(ROW('03.Muestra'!$D$8:$D$17))+1,""),ROW()-89)),"")</f>
        <v/>
      </c>
      <c r="B93" s="169" t="str">
        <f t="array" ref="B93">IFERROR(INDEX('03.Muestra'!$C$8:$C$17,SMALL(IF("Página Web"='03.Muestra'!$D$8:$D$17,ROW('03.Muestra'!$C$8:$C$17)-MIN(ROW('03.Muestra'!$D$8:$D$17))+1,""),ROW()-89)),"")</f>
        <v/>
      </c>
      <c r="C93" s="169" t="str">
        <f t="array" ref="C93">IFERROR(INDEX('03.Muestra'!$F$8:$F$17,SMALL(IF("Página Web"='03.Muestra'!$D$8:$D$17,ROW('03.Muestra'!$F$8:$F$17)-MIN(ROW('03.Muestra'!$D$8:$D$17))+1,""),ROW()-89)),"")</f>
        <v/>
      </c>
      <c r="D93" s="143" t="str">
        <f t="shared" si="13"/>
        <v/>
      </c>
      <c r="E93" s="95" t="str">
        <f t="shared" si="14"/>
        <v/>
      </c>
      <c r="F93" s="29"/>
      <c r="G93" s="23"/>
      <c r="H93" s="23"/>
      <c r="I93" s="23"/>
      <c r="J93" s="23"/>
      <c r="K93" s="148"/>
      <c r="L93" s="23"/>
      <c r="M93" s="23"/>
      <c r="N93" s="23"/>
      <c r="O93" s="23"/>
      <c r="P93" s="23"/>
      <c r="Q93" s="23"/>
      <c r="R93" s="23"/>
      <c r="S93" s="29"/>
      <c r="T93" s="23"/>
      <c r="U93" s="23"/>
      <c r="V93" s="23"/>
      <c r="W93" s="23"/>
      <c r="X93" s="23"/>
      <c r="Y93" s="23"/>
      <c r="Z93" s="29"/>
      <c r="AA93" s="29"/>
      <c r="AB93" s="29"/>
      <c r="AC93" s="29"/>
      <c r="AD93" s="29"/>
      <c r="AE93" s="29"/>
      <c r="AF93" s="29"/>
      <c r="AG93" s="29"/>
      <c r="AH93" s="29"/>
      <c r="AI93" s="29"/>
    </row>
    <row r="94" ht="12.0" customHeight="1">
      <c r="A94" s="133" t="str">
        <f t="array" ref="A94">IFERROR(INDEX('03.Muestra'!$B$8:$B$17,SMALL(IF("Página Web"='03.Muestra'!$D$8:$D$17,ROW('03.Muestra'!$B$8:$B$17)-MIN(ROW('03.Muestra'!$D$8:$D$17))+1,""),ROW()-89)),"")</f>
        <v/>
      </c>
      <c r="B94" s="169" t="str">
        <f t="array" ref="B94">IFERROR(INDEX('03.Muestra'!$C$8:$C$17,SMALL(IF("Página Web"='03.Muestra'!$D$8:$D$17,ROW('03.Muestra'!$C$8:$C$17)-MIN(ROW('03.Muestra'!$D$8:$D$17))+1,""),ROW()-89)),"")</f>
        <v/>
      </c>
      <c r="C94" s="169" t="str">
        <f t="array" ref="C94">IFERROR(INDEX('03.Muestra'!$F$8:$F$17,SMALL(IF("Página Web"='03.Muestra'!$D$8:$D$17,ROW('03.Muestra'!$F$8:$F$17)-MIN(ROW('03.Muestra'!$D$8:$D$17))+1,""),ROW()-89)),"")</f>
        <v/>
      </c>
      <c r="D94" s="143" t="str">
        <f t="shared" si="13"/>
        <v/>
      </c>
      <c r="E94" s="95" t="str">
        <f t="shared" si="14"/>
        <v/>
      </c>
      <c r="F94" s="29"/>
      <c r="G94" s="23"/>
      <c r="H94" s="23"/>
      <c r="I94" s="23"/>
      <c r="J94" s="23"/>
      <c r="K94" s="148"/>
      <c r="L94" s="23"/>
      <c r="M94" s="23"/>
      <c r="N94" s="23"/>
      <c r="O94" s="23"/>
      <c r="P94" s="23"/>
      <c r="Q94" s="23"/>
      <c r="R94" s="23"/>
      <c r="S94" s="29"/>
      <c r="T94" s="23"/>
      <c r="U94" s="23"/>
      <c r="V94" s="23"/>
      <c r="W94" s="23"/>
      <c r="X94" s="23"/>
      <c r="Y94" s="23"/>
      <c r="Z94" s="29"/>
      <c r="AA94" s="29"/>
      <c r="AB94" s="29"/>
      <c r="AC94" s="29"/>
      <c r="AD94" s="29"/>
      <c r="AE94" s="29"/>
      <c r="AF94" s="29"/>
      <c r="AG94" s="29"/>
      <c r="AH94" s="29"/>
      <c r="AI94" s="29"/>
    </row>
    <row r="95" ht="12.0" customHeight="1">
      <c r="A95" s="133" t="str">
        <f t="array" ref="A95">IFERROR(INDEX('03.Muestra'!$B$8:$B$17,SMALL(IF("Página Web"='03.Muestra'!$D$8:$D$17,ROW('03.Muestra'!$B$8:$B$17)-MIN(ROW('03.Muestra'!$D$8:$D$17))+1,""),ROW()-89)),"")</f>
        <v/>
      </c>
      <c r="B95" s="169" t="str">
        <f t="array" ref="B95">IFERROR(INDEX('03.Muestra'!$C$8:$C$17,SMALL(IF("Página Web"='03.Muestra'!$D$8:$D$17,ROW('03.Muestra'!$C$8:$C$17)-MIN(ROW('03.Muestra'!$D$8:$D$17))+1,""),ROW()-89)),"")</f>
        <v/>
      </c>
      <c r="C95" s="169" t="str">
        <f t="array" ref="C95">IFERROR(INDEX('03.Muestra'!$F$8:$F$17,SMALL(IF("Página Web"='03.Muestra'!$D$8:$D$17,ROW('03.Muestra'!$F$8:$F$17)-MIN(ROW('03.Muestra'!$D$8:$D$17))+1,""),ROW()-89)),"")</f>
        <v/>
      </c>
      <c r="D95" s="143" t="str">
        <f t="shared" si="13"/>
        <v/>
      </c>
      <c r="E95" s="95" t="str">
        <f t="shared" si="14"/>
        <v/>
      </c>
      <c r="F95" s="29"/>
      <c r="G95" s="23"/>
      <c r="H95" s="23"/>
      <c r="I95" s="23"/>
      <c r="J95" s="23"/>
      <c r="K95" s="148"/>
      <c r="L95" s="23"/>
      <c r="M95" s="23"/>
      <c r="N95" s="23"/>
      <c r="O95" s="23"/>
      <c r="P95" s="23"/>
      <c r="Q95" s="23"/>
      <c r="R95" s="23"/>
      <c r="S95" s="29"/>
      <c r="T95" s="23"/>
      <c r="U95" s="23"/>
      <c r="V95" s="23"/>
      <c r="W95" s="23"/>
      <c r="X95" s="23"/>
      <c r="Y95" s="23"/>
      <c r="Z95" s="29"/>
      <c r="AA95" s="29"/>
      <c r="AB95" s="29"/>
      <c r="AC95" s="29"/>
      <c r="AD95" s="29"/>
      <c r="AE95" s="29"/>
      <c r="AF95" s="29"/>
      <c r="AG95" s="29"/>
      <c r="AH95" s="29"/>
      <c r="AI95" s="29"/>
    </row>
    <row r="96" ht="12.0" customHeight="1">
      <c r="A96" s="133" t="str">
        <f t="array" ref="A96">IFERROR(INDEX('03.Muestra'!$B$8:$B$17,SMALL(IF("Página Web"='03.Muestra'!$D$8:$D$17,ROW('03.Muestra'!$B$8:$B$17)-MIN(ROW('03.Muestra'!$D$8:$D$17))+1,""),ROW()-89)),"")</f>
        <v/>
      </c>
      <c r="B96" s="169" t="str">
        <f t="array" ref="B96">IFERROR(INDEX('03.Muestra'!$C$8:$C$17,SMALL(IF("Página Web"='03.Muestra'!$D$8:$D$17,ROW('03.Muestra'!$C$8:$C$17)-MIN(ROW('03.Muestra'!$D$8:$D$17))+1,""),ROW()-89)),"")</f>
        <v/>
      </c>
      <c r="C96" s="169" t="str">
        <f t="array" ref="C96">IFERROR(INDEX('03.Muestra'!$F$8:$F$17,SMALL(IF("Página Web"='03.Muestra'!$D$8:$D$17,ROW('03.Muestra'!$F$8:$F$17)-MIN(ROW('03.Muestra'!$D$8:$D$17))+1,""),ROW()-89)),"")</f>
        <v/>
      </c>
      <c r="D96" s="143" t="str">
        <f t="shared" si="13"/>
        <v/>
      </c>
      <c r="E96" s="95" t="str">
        <f t="shared" si="14"/>
        <v/>
      </c>
      <c r="F96" s="23"/>
      <c r="G96" s="23"/>
      <c r="H96" s="23"/>
      <c r="I96" s="23"/>
      <c r="J96" s="23"/>
      <c r="K96" s="148"/>
      <c r="L96" s="23"/>
      <c r="M96" s="23"/>
      <c r="N96" s="23"/>
      <c r="O96" s="23"/>
      <c r="P96" s="23"/>
      <c r="Q96" s="23"/>
      <c r="R96" s="23"/>
      <c r="S96" s="23"/>
      <c r="T96" s="23"/>
      <c r="U96" s="23"/>
      <c r="V96" s="23"/>
      <c r="W96" s="23"/>
      <c r="X96" s="23"/>
      <c r="Y96" s="23"/>
      <c r="Z96" s="29"/>
      <c r="AA96" s="29"/>
      <c r="AB96" s="29"/>
      <c r="AC96" s="29"/>
      <c r="AD96" s="29"/>
      <c r="AE96" s="29"/>
      <c r="AF96" s="29"/>
      <c r="AG96" s="29"/>
      <c r="AH96" s="29"/>
      <c r="AI96" s="29"/>
    </row>
    <row r="97" ht="12.0" customHeight="1">
      <c r="A97" s="133" t="str">
        <f t="array" ref="A97">IFERROR(INDEX('03.Muestra'!$B$8:$B$17,SMALL(IF("Página Web"='03.Muestra'!$D$8:$D$17,ROW('03.Muestra'!$B$8:$B$17)-MIN(ROW('03.Muestra'!$D$8:$D$17))+1,""),ROW()-89)),"")</f>
        <v/>
      </c>
      <c r="B97" s="169" t="str">
        <f t="array" ref="B97">IFERROR(INDEX('03.Muestra'!$C$8:$C$17,SMALL(IF("Página Web"='03.Muestra'!$D$8:$D$17,ROW('03.Muestra'!$C$8:$C$17)-MIN(ROW('03.Muestra'!$D$8:$D$17))+1,""),ROW()-89)),"")</f>
        <v/>
      </c>
      <c r="C97" s="169" t="str">
        <f t="array" ref="C97">IFERROR(INDEX('03.Muestra'!$F$8:$F$17,SMALL(IF("Página Web"='03.Muestra'!$D$8:$D$17,ROW('03.Muestra'!$F$8:$F$17)-MIN(ROW('03.Muestra'!$D$8:$D$17))+1,""),ROW()-89)),"")</f>
        <v/>
      </c>
      <c r="D97" s="143" t="str">
        <f t="shared" si="13"/>
        <v/>
      </c>
      <c r="E97" s="95" t="str">
        <f t="shared" si="14"/>
        <v/>
      </c>
      <c r="F97" s="23"/>
      <c r="G97" s="23"/>
      <c r="H97" s="23"/>
      <c r="I97" s="23"/>
      <c r="J97" s="23"/>
      <c r="K97" s="148"/>
      <c r="L97" s="23"/>
      <c r="M97" s="23"/>
      <c r="N97" s="23"/>
      <c r="O97" s="23"/>
      <c r="P97" s="23"/>
      <c r="Q97" s="23"/>
      <c r="R97" s="23"/>
      <c r="S97" s="23"/>
      <c r="T97" s="23"/>
      <c r="U97" s="23"/>
      <c r="V97" s="23"/>
      <c r="W97" s="23"/>
      <c r="X97" s="23"/>
      <c r="Y97" s="23"/>
      <c r="Z97" s="29"/>
      <c r="AA97" s="29"/>
      <c r="AB97" s="29"/>
      <c r="AC97" s="29"/>
      <c r="AD97" s="29"/>
      <c r="AE97" s="29"/>
      <c r="AF97" s="29"/>
      <c r="AG97" s="29"/>
      <c r="AH97" s="29"/>
      <c r="AI97" s="29"/>
    </row>
    <row r="98" ht="12.0" customHeight="1">
      <c r="A98" s="133" t="str">
        <f t="array" ref="A98">IFERROR(INDEX('03.Muestra'!$B$8:$B$17,SMALL(IF("Página Web"='03.Muestra'!$D$8:$D$17,ROW('03.Muestra'!$B$8:$B$17)-MIN(ROW('03.Muestra'!$D$8:$D$17))+1,""),ROW()-89)),"")</f>
        <v/>
      </c>
      <c r="B98" s="169" t="str">
        <f t="array" ref="B98">IFERROR(INDEX('03.Muestra'!$C$8:$C$17,SMALL(IF("Página Web"='03.Muestra'!$D$8:$D$17,ROW('03.Muestra'!$C$8:$C$17)-MIN(ROW('03.Muestra'!$D$8:$D$17))+1,""),ROW()-89)),"")</f>
        <v/>
      </c>
      <c r="C98" s="169" t="str">
        <f t="array" ref="C98">IFERROR(INDEX('03.Muestra'!$F$8:$F$17,SMALL(IF("Página Web"='03.Muestra'!$D$8:$D$17,ROW('03.Muestra'!$F$8:$F$17)-MIN(ROW('03.Muestra'!$D$8:$D$17))+1,""),ROW()-89)),"")</f>
        <v/>
      </c>
      <c r="D98" s="143" t="str">
        <f t="shared" si="13"/>
        <v/>
      </c>
      <c r="E98" s="95" t="str">
        <f t="shared" si="14"/>
        <v/>
      </c>
      <c r="F98" s="23"/>
      <c r="G98" s="23"/>
      <c r="H98" s="23"/>
      <c r="I98" s="23"/>
      <c r="J98" s="23"/>
      <c r="K98" s="148"/>
      <c r="L98" s="23"/>
      <c r="M98" s="23"/>
      <c r="N98" s="23"/>
      <c r="O98" s="23"/>
      <c r="P98" s="23"/>
      <c r="Q98" s="23"/>
      <c r="R98" s="23"/>
      <c r="S98" s="23"/>
      <c r="T98" s="23"/>
      <c r="U98" s="23"/>
      <c r="V98" s="23"/>
      <c r="W98" s="23"/>
      <c r="X98" s="23"/>
      <c r="Y98" s="23"/>
      <c r="Z98" s="29"/>
      <c r="AA98" s="29"/>
      <c r="AB98" s="29"/>
      <c r="AC98" s="29"/>
      <c r="AD98" s="29"/>
      <c r="AE98" s="29"/>
      <c r="AF98" s="29"/>
      <c r="AG98" s="29"/>
      <c r="AH98" s="29"/>
      <c r="AI98" s="29"/>
    </row>
    <row r="99" ht="12.0" customHeight="1">
      <c r="A99" s="133" t="str">
        <f t="array" ref="A99">IFERROR(INDEX('03.Muestra'!$B$8:$B$17,SMALL(IF("Página Web"='03.Muestra'!$D$8:$D$17,ROW('03.Muestra'!$B$8:$B$17)-MIN(ROW('03.Muestra'!$D$8:$D$17))+1,""),ROW()-89)),"")</f>
        <v/>
      </c>
      <c r="B99" s="169" t="str">
        <f t="array" ref="B99">IFERROR(INDEX('03.Muestra'!$C$8:$C$17,SMALL(IF("Página Web"='03.Muestra'!$D$8:$D$17,ROW('03.Muestra'!$C$8:$C$17)-MIN(ROW('03.Muestra'!$D$8:$D$17))+1,""),ROW()-89)),"")</f>
        <v/>
      </c>
      <c r="C99" s="169" t="str">
        <f t="array" ref="C99">IFERROR(INDEX('03.Muestra'!$F$8:$F$17,SMALL(IF("Página Web"='03.Muestra'!$D$8:$D$17,ROW('03.Muestra'!$F$8:$F$17)-MIN(ROW('03.Muestra'!$D$8:$D$17))+1,""),ROW()-89)),"")</f>
        <v/>
      </c>
      <c r="D99" s="143" t="str">
        <f t="shared" si="13"/>
        <v/>
      </c>
      <c r="E99" s="95" t="str">
        <f t="shared" si="14"/>
        <v/>
      </c>
      <c r="F99" s="23"/>
      <c r="G99" s="23"/>
      <c r="H99" s="23"/>
      <c r="I99" s="23"/>
      <c r="J99" s="23"/>
      <c r="K99" s="148"/>
      <c r="L99" s="23"/>
      <c r="M99" s="23"/>
      <c r="N99" s="23"/>
      <c r="O99" s="23"/>
      <c r="P99" s="23"/>
      <c r="Q99" s="23"/>
      <c r="R99" s="23"/>
      <c r="S99" s="23"/>
      <c r="T99" s="23"/>
      <c r="U99" s="23"/>
      <c r="V99" s="23"/>
      <c r="W99" s="23"/>
      <c r="X99" s="23"/>
      <c r="Y99" s="23"/>
      <c r="Z99" s="29"/>
      <c r="AA99" s="29"/>
      <c r="AB99" s="29"/>
      <c r="AC99" s="29"/>
      <c r="AD99" s="29"/>
      <c r="AE99" s="29"/>
      <c r="AF99" s="29"/>
      <c r="AG99" s="29"/>
      <c r="AH99" s="29"/>
      <c r="AI99" s="29"/>
    </row>
    <row r="100" ht="12.0" customHeight="1">
      <c r="A100" s="92"/>
      <c r="B100" s="173"/>
      <c r="C100" s="173"/>
      <c r="D100" s="174"/>
      <c r="E100" s="95"/>
      <c r="F100" s="23"/>
      <c r="G100" s="23"/>
      <c r="H100" s="23"/>
      <c r="I100" s="23"/>
      <c r="J100" s="23"/>
      <c r="K100" s="148"/>
      <c r="L100" s="23"/>
      <c r="M100" s="23"/>
      <c r="N100" s="23"/>
      <c r="O100" s="23"/>
      <c r="P100" s="23"/>
      <c r="Q100" s="23"/>
      <c r="R100" s="23"/>
      <c r="S100" s="23"/>
      <c r="T100" s="23"/>
      <c r="U100" s="23"/>
      <c r="V100" s="23"/>
      <c r="W100" s="23"/>
      <c r="X100" s="23"/>
      <c r="Y100" s="23"/>
      <c r="Z100" s="29"/>
      <c r="AA100" s="29"/>
      <c r="AB100" s="29"/>
      <c r="AC100" s="29"/>
      <c r="AD100" s="29"/>
      <c r="AE100" s="29"/>
      <c r="AF100" s="29"/>
      <c r="AG100" s="29"/>
      <c r="AH100" s="29"/>
      <c r="AI100" s="29"/>
    </row>
    <row r="101" ht="12.0" customHeight="1">
      <c r="A101" s="92"/>
      <c r="B101" s="173"/>
      <c r="C101" s="173"/>
      <c r="D101" s="174"/>
      <c r="E101" s="95"/>
      <c r="F101" s="23"/>
      <c r="G101" s="23"/>
      <c r="H101" s="23"/>
      <c r="I101" s="23"/>
      <c r="J101" s="23"/>
      <c r="K101" s="148"/>
      <c r="L101" s="23"/>
      <c r="M101" s="23"/>
      <c r="N101" s="23"/>
      <c r="O101" s="23"/>
      <c r="P101" s="23"/>
      <c r="Q101" s="23"/>
      <c r="R101" s="23"/>
      <c r="S101" s="23"/>
      <c r="T101" s="23"/>
      <c r="U101" s="23"/>
      <c r="V101" s="23"/>
      <c r="W101" s="23"/>
      <c r="X101" s="23"/>
      <c r="Y101" s="23"/>
      <c r="Z101" s="29"/>
      <c r="AA101" s="29"/>
      <c r="AB101" s="29"/>
      <c r="AC101" s="29"/>
      <c r="AD101" s="29"/>
      <c r="AE101" s="29"/>
      <c r="AF101" s="29"/>
      <c r="AG101" s="29"/>
      <c r="AH101" s="29"/>
      <c r="AI101" s="29"/>
    </row>
    <row r="102" ht="12.75" customHeight="1">
      <c r="A102" s="151"/>
      <c r="B102" s="152"/>
      <c r="C102" s="151"/>
      <c r="D102" s="175"/>
      <c r="E102" s="95"/>
      <c r="F102" s="23"/>
      <c r="G102" s="23"/>
      <c r="H102" s="23"/>
      <c r="I102" s="23"/>
      <c r="J102" s="23"/>
      <c r="K102" s="148"/>
      <c r="L102" s="23"/>
      <c r="M102" s="23"/>
      <c r="N102" s="23"/>
      <c r="O102" s="23"/>
      <c r="P102" s="23"/>
      <c r="Q102" s="23"/>
      <c r="R102" s="23"/>
      <c r="S102" s="23"/>
      <c r="T102" s="23"/>
      <c r="U102" s="23"/>
      <c r="V102" s="23"/>
      <c r="W102" s="23"/>
      <c r="X102" s="23"/>
      <c r="Y102" s="23"/>
      <c r="Z102" s="29"/>
      <c r="AA102" s="29"/>
      <c r="AB102" s="29"/>
      <c r="AC102" s="29"/>
      <c r="AD102" s="29"/>
      <c r="AE102" s="29"/>
      <c r="AF102" s="29"/>
      <c r="AG102" s="29"/>
      <c r="AH102" s="29"/>
      <c r="AI102" s="29"/>
    </row>
    <row r="103" ht="20.25" customHeight="1">
      <c r="A103" s="149"/>
      <c r="B103" s="149"/>
      <c r="C103" s="149"/>
      <c r="D103" s="176"/>
      <c r="E103" s="95"/>
      <c r="F103" s="124"/>
      <c r="G103" s="23"/>
      <c r="H103" s="23"/>
      <c r="I103" s="23"/>
      <c r="J103" s="23"/>
      <c r="K103" s="148"/>
      <c r="L103" s="23"/>
      <c r="M103" s="23"/>
      <c r="N103" s="23"/>
      <c r="O103" s="23"/>
      <c r="P103" s="23"/>
      <c r="Q103" s="23"/>
      <c r="R103" s="23"/>
      <c r="S103" s="23"/>
      <c r="T103" s="23"/>
      <c r="U103" s="23"/>
      <c r="V103" s="23"/>
      <c r="W103" s="23"/>
      <c r="X103" s="23"/>
      <c r="Y103" s="23"/>
      <c r="Z103" s="29"/>
      <c r="AA103" s="29"/>
      <c r="AB103" s="29"/>
      <c r="AC103" s="29"/>
      <c r="AD103" s="29"/>
      <c r="AE103" s="29"/>
      <c r="AF103" s="29"/>
      <c r="AG103" s="29"/>
      <c r="AH103" s="29"/>
      <c r="AI103" s="29"/>
    </row>
    <row r="104" ht="12.0" customHeight="1">
      <c r="A104" s="29"/>
      <c r="B104" s="23"/>
      <c r="C104" s="23"/>
      <c r="D104" s="167"/>
      <c r="E104" s="95"/>
      <c r="F104" s="23"/>
      <c r="G104" s="23"/>
      <c r="H104" s="23"/>
      <c r="I104" s="23"/>
      <c r="J104" s="23"/>
      <c r="K104" s="148"/>
      <c r="L104" s="23"/>
      <c r="M104" s="23"/>
      <c r="N104" s="23"/>
      <c r="O104" s="23"/>
      <c r="P104" s="23"/>
      <c r="Q104" s="23"/>
      <c r="R104" s="23"/>
      <c r="S104" s="23"/>
      <c r="T104" s="23"/>
      <c r="U104" s="23"/>
      <c r="V104" s="23"/>
      <c r="W104" s="23"/>
      <c r="X104" s="23"/>
      <c r="Y104" s="23"/>
      <c r="Z104" s="29"/>
      <c r="AA104" s="29"/>
      <c r="AB104" s="29"/>
      <c r="AC104" s="29"/>
      <c r="AD104" s="29"/>
      <c r="AE104" s="29"/>
      <c r="AF104" s="29"/>
      <c r="AG104" s="29"/>
      <c r="AH104" s="29"/>
      <c r="AI104" s="29"/>
    </row>
    <row r="105" ht="12.0" customHeight="1">
      <c r="A105" s="29"/>
      <c r="B105" s="23"/>
      <c r="C105" s="23"/>
      <c r="D105" s="167"/>
      <c r="E105" s="95"/>
      <c r="F105" s="23"/>
      <c r="G105" s="23"/>
      <c r="H105" s="23"/>
      <c r="I105" s="23"/>
      <c r="J105" s="23"/>
      <c r="K105" s="148"/>
      <c r="L105" s="23"/>
      <c r="M105" s="23"/>
      <c r="N105" s="23"/>
      <c r="O105" s="23"/>
      <c r="P105" s="23"/>
      <c r="Q105" s="23"/>
      <c r="R105" s="23"/>
      <c r="S105" s="23"/>
      <c r="T105" s="23"/>
      <c r="U105" s="23"/>
      <c r="V105" s="23"/>
      <c r="W105" s="23"/>
      <c r="X105" s="23"/>
      <c r="Y105" s="23"/>
      <c r="Z105" s="29"/>
      <c r="AA105" s="29"/>
      <c r="AB105" s="29"/>
      <c r="AC105" s="29"/>
      <c r="AD105" s="29"/>
      <c r="AE105" s="29"/>
      <c r="AF105" s="29"/>
      <c r="AG105" s="29"/>
      <c r="AH105" s="29"/>
      <c r="AI105" s="29"/>
    </row>
    <row r="106" ht="32.25" customHeight="1">
      <c r="A106" s="126" t="s">
        <v>106</v>
      </c>
      <c r="B106" s="127" t="s">
        <v>92</v>
      </c>
      <c r="C106" s="180" t="s">
        <v>123</v>
      </c>
      <c r="D106" s="168" t="s">
        <v>112</v>
      </c>
      <c r="E106" s="154"/>
      <c r="F106" s="29"/>
      <c r="G106" s="29"/>
      <c r="H106" s="29"/>
      <c r="I106" s="29"/>
      <c r="J106" s="29"/>
      <c r="K106" s="148"/>
      <c r="L106" s="23"/>
      <c r="M106" s="23"/>
      <c r="N106" s="23"/>
      <c r="O106" s="23"/>
      <c r="P106" s="23"/>
      <c r="Q106" s="23"/>
      <c r="R106" s="23"/>
      <c r="S106" s="29"/>
      <c r="T106" s="23"/>
      <c r="U106" s="23"/>
      <c r="V106" s="23"/>
      <c r="W106" s="23"/>
      <c r="X106" s="23"/>
      <c r="Y106" s="23"/>
      <c r="Z106" s="29"/>
      <c r="AA106" s="29"/>
      <c r="AB106" s="29"/>
      <c r="AC106" s="29"/>
      <c r="AD106" s="29"/>
      <c r="AE106" s="29"/>
      <c r="AF106" s="29"/>
      <c r="AG106" s="29"/>
      <c r="AH106" s="29"/>
      <c r="AI106" s="29"/>
    </row>
    <row r="107" ht="12.0" customHeight="1">
      <c r="A107" s="133">
        <f t="array" ref="A107">IFERROR(INDEX('03.Muestra'!$B$8:$B$17,SMALL(IF("Página Web"='03.Muestra'!$D$8:$D$17,ROW('03.Muestra'!$B$8:$B$17)-MIN(ROW('03.Muestra'!$D$8:$D$17))+1,""),ROW()-106)),"")</f>
        <v>1</v>
      </c>
      <c r="B107" s="169" t="str">
        <f t="array" ref="B107">IFERROR(INDEX('03.Muestra'!$C$8:$C$17,SMALL(IF("Página Web"='03.Muestra'!$D$8:$D$17,ROW('03.Muestra'!$C$8:$C$17)-MIN(ROW('03.Muestra'!$D$8:$D$17))+1,""),ROW()-106)),"")</f>
        <v>Home</v>
      </c>
      <c r="C107" s="170" t="str">
        <f t="array" ref="C107">IFERROR(INDEX('03.Muestra'!$F$8:$F$17,SMALL(IF("Página Web"='03.Muestra'!$D$8:$D$17,ROW('03.Muestra'!$F$8:$F$17)-MIN(ROW('03.Muestra'!$D$8:$D$17))+1,""),ROW()-106)),"")</f>
        <v>https://vicengallartandres.com/</v>
      </c>
      <c r="D107" s="143" t="str">
        <f t="shared" ref="D107:D116" si="15">IF(C107="","",$D$18)</f>
        <v>N/A</v>
      </c>
      <c r="E107" s="95" t="str">
        <f t="shared" ref="E107:E116" si="16">IF(D107&lt;&gt;"",IF(AND(B107&lt;&gt;"",C107&lt;&gt;""),"","ERR"),"")</f>
        <v/>
      </c>
      <c r="F107" s="144" t="s">
        <v>95</v>
      </c>
      <c r="G107" s="121" t="s">
        <v>104</v>
      </c>
      <c r="H107" s="116" t="s">
        <v>99</v>
      </c>
      <c r="I107" s="145" t="s">
        <v>97</v>
      </c>
      <c r="J107" s="146" t="s">
        <v>93</v>
      </c>
      <c r="K107" s="177" t="s">
        <v>103</v>
      </c>
      <c r="L107" s="23"/>
      <c r="M107" s="23"/>
      <c r="N107" s="23"/>
      <c r="O107" s="23"/>
      <c r="P107" s="23"/>
      <c r="Q107" s="23"/>
      <c r="R107" s="23"/>
      <c r="S107" s="29"/>
      <c r="T107" s="23"/>
      <c r="U107" s="23"/>
      <c r="V107" s="23"/>
      <c r="W107" s="23"/>
      <c r="X107" s="23"/>
      <c r="Y107" s="23"/>
      <c r="Z107" s="29"/>
      <c r="AA107" s="29"/>
      <c r="AB107" s="29"/>
      <c r="AC107" s="29"/>
      <c r="AD107" s="29"/>
      <c r="AE107" s="29"/>
      <c r="AF107" s="29"/>
      <c r="AG107" s="29"/>
      <c r="AH107" s="29"/>
      <c r="AI107" s="29"/>
    </row>
    <row r="108" ht="12.0" customHeight="1">
      <c r="A108" s="133">
        <f t="array" ref="A108">IFERROR(INDEX('03.Muestra'!$B$8:$B$17,SMALL(IF("Página Web"='03.Muestra'!$D$8:$D$17,ROW('03.Muestra'!$B$8:$B$17)-MIN(ROW('03.Muestra'!$D$8:$D$17))+1,""),ROW()-106)),"")</f>
        <v>2</v>
      </c>
      <c r="B108" s="169" t="str">
        <f t="array" ref="B108">IFERROR(INDEX('03.Muestra'!$C$8:$C$17,SMALL(IF("Página Web"='03.Muestra'!$D$8:$D$17,ROW('03.Muestra'!$C$8:$C$17)-MIN(ROW('03.Muestra'!$D$8:$D$17))+1,""),ROW()-106)),"")</f>
        <v>Contacto</v>
      </c>
      <c r="C108" s="170" t="str">
        <f t="array" ref="C108">IFERROR(INDEX('03.Muestra'!$F$8:$F$17,SMALL(IF("Página Web"='03.Muestra'!$D$8:$D$17,ROW('03.Muestra'!$F$8:$F$17)-MIN(ROW('03.Muestra'!$D$8:$D$17))+1,""),ROW()-106)),"")</f>
        <v>https://vicengallartandres.com/contacto/</v>
      </c>
      <c r="D108" s="143" t="str">
        <f t="shared" si="15"/>
        <v>N/A</v>
      </c>
      <c r="E108" s="95" t="str">
        <f t="shared" si="16"/>
        <v/>
      </c>
      <c r="F108" s="147">
        <f>COUNTIF($D107:INDIRECT("$D" &amp;  SUM(ROW()-1,'03.Muestra'!$D$20)-1),F107)</f>
        <v>0</v>
      </c>
      <c r="G108" s="147">
        <f>COUNTIF($D107:INDIRECT("$D" &amp;  SUM(ROW()-1,'03.Muestra'!$D$20)-1),G107)</f>
        <v>0</v>
      </c>
      <c r="H108" s="147">
        <f>COUNTIF($D107:INDIRECT("$D" &amp;  SUM(ROW()-1,'03.Muestra'!$D$20)-1),H107)</f>
        <v>3</v>
      </c>
      <c r="I108" s="147">
        <f>COUNTIF($D107:INDIRECT("$D" &amp;  SUM(ROW()-1,'03.Muestra'!$D$20)-1),I107)</f>
        <v>0</v>
      </c>
      <c r="J108" s="147">
        <f>COUNTIF($D107:INDIRECT("$D" &amp;  SUM(ROW()-1,'03.Muestra'!$D$20)-1),J107)</f>
        <v>0</v>
      </c>
      <c r="K108" s="178">
        <f>IF(COUNTIF('03.Muestra'!$D$8:$D$17,"Página Web")=0,0,COUNTBLANK($D107:INDIRECT("$D" &amp;  SUM(ROW()-1,COUNTIF('03.Muestra'!$D$8:$D$17,"Página Web"))-1)))</f>
        <v>0</v>
      </c>
      <c r="L108" s="23"/>
      <c r="M108" s="23"/>
      <c r="N108" s="23"/>
      <c r="O108" s="23"/>
      <c r="P108" s="23"/>
      <c r="Q108" s="23"/>
      <c r="R108" s="23"/>
      <c r="S108" s="29"/>
      <c r="T108" s="23"/>
      <c r="U108" s="23"/>
      <c r="V108" s="23"/>
      <c r="W108" s="23"/>
      <c r="X108" s="23"/>
      <c r="Y108" s="23"/>
      <c r="Z108" s="29"/>
      <c r="AA108" s="29"/>
      <c r="AB108" s="29"/>
      <c r="AC108" s="29"/>
      <c r="AD108" s="29"/>
      <c r="AE108" s="29"/>
      <c r="AF108" s="29"/>
      <c r="AG108" s="29"/>
      <c r="AH108" s="29"/>
      <c r="AI108" s="29"/>
    </row>
    <row r="109" ht="12.0" customHeight="1">
      <c r="A109" s="133">
        <f t="array" ref="A109">IFERROR(INDEX('03.Muestra'!$B$8:$B$17,SMALL(IF("Página Web"='03.Muestra'!$D$8:$D$17,ROW('03.Muestra'!$B$8:$B$17)-MIN(ROW('03.Muestra'!$D$8:$D$17))+1,""),ROW()-106)),"")</f>
        <v>3</v>
      </c>
      <c r="B109" s="169" t="str">
        <f t="array" ref="B109">IFERROR(INDEX('03.Muestra'!$C$8:$C$17,SMALL(IF("Página Web"='03.Muestra'!$D$8:$D$17,ROW('03.Muestra'!$C$8:$C$17)-MIN(ROW('03.Muestra'!$D$8:$D$17))+1,""),ROW()-106)),"")</f>
        <v>Servicios</v>
      </c>
      <c r="C109" s="170" t="str">
        <f t="array" ref="C109">IFERROR(INDEX('03.Muestra'!$F$8:$F$17,SMALL(IF("Página Web"='03.Muestra'!$D$8:$D$17,ROW('03.Muestra'!$F$8:$F$17)-MIN(ROW('03.Muestra'!$D$8:$D$17))+1,""),ROW()-106)),"")</f>
        <v>https://vicengallartandres.com/servicios/</v>
      </c>
      <c r="D109" s="143" t="str">
        <f t="shared" si="15"/>
        <v>N/A</v>
      </c>
      <c r="E109" s="95" t="str">
        <f t="shared" si="16"/>
        <v/>
      </c>
      <c r="F109" s="29"/>
      <c r="G109" s="23"/>
      <c r="H109" s="23"/>
      <c r="I109" s="23"/>
      <c r="J109" s="23"/>
      <c r="K109" s="148"/>
      <c r="L109" s="23"/>
      <c r="M109" s="23"/>
      <c r="N109" s="23"/>
      <c r="O109" s="23"/>
      <c r="P109" s="23"/>
      <c r="Q109" s="23"/>
      <c r="R109" s="23"/>
      <c r="S109" s="29"/>
      <c r="T109" s="23"/>
      <c r="U109" s="23"/>
      <c r="V109" s="23"/>
      <c r="W109" s="23"/>
      <c r="X109" s="23"/>
      <c r="Y109" s="23"/>
      <c r="Z109" s="29"/>
      <c r="AA109" s="29"/>
      <c r="AB109" s="29"/>
      <c r="AC109" s="29"/>
      <c r="AD109" s="29"/>
      <c r="AE109" s="29"/>
      <c r="AF109" s="29"/>
      <c r="AG109" s="29"/>
      <c r="AH109" s="29"/>
      <c r="AI109" s="29"/>
    </row>
    <row r="110" ht="12.0" customHeight="1">
      <c r="A110" s="133" t="str">
        <f t="array" ref="A110">IFERROR(INDEX('03.Muestra'!$B$8:$B$17,SMALL(IF("Página Web"='03.Muestra'!$D$8:$D$17,ROW('03.Muestra'!$B$8:$B$17)-MIN(ROW('03.Muestra'!$D$8:$D$17))+1,""),ROW()-106)),"")</f>
        <v/>
      </c>
      <c r="B110" s="169" t="str">
        <f t="array" ref="B110">IFERROR(INDEX('03.Muestra'!$C$8:$C$17,SMALL(IF("Página Web"='03.Muestra'!$D$8:$D$17,ROW('03.Muestra'!$C$8:$C$17)-MIN(ROW('03.Muestra'!$D$8:$D$17))+1,""),ROW()-106)),"")</f>
        <v/>
      </c>
      <c r="C110" s="169" t="str">
        <f t="array" ref="C110">IFERROR(INDEX('03.Muestra'!$F$8:$F$17,SMALL(IF("Página Web"='03.Muestra'!$D$8:$D$17,ROW('03.Muestra'!$F$8:$F$17)-MIN(ROW('03.Muestra'!$D$8:$D$17))+1,""),ROW()-106)),"")</f>
        <v/>
      </c>
      <c r="D110" s="143" t="str">
        <f t="shared" si="15"/>
        <v/>
      </c>
      <c r="E110" s="95" t="str">
        <f t="shared" si="16"/>
        <v/>
      </c>
      <c r="F110" s="29"/>
      <c r="G110" s="23"/>
      <c r="H110" s="23"/>
      <c r="I110" s="23"/>
      <c r="J110" s="23"/>
      <c r="K110" s="148"/>
      <c r="L110" s="23"/>
      <c r="M110" s="23"/>
      <c r="N110" s="23"/>
      <c r="O110" s="23"/>
      <c r="P110" s="23"/>
      <c r="Q110" s="23"/>
      <c r="R110" s="23"/>
      <c r="S110" s="29"/>
      <c r="T110" s="23"/>
      <c r="U110" s="23"/>
      <c r="V110" s="23"/>
      <c r="W110" s="23"/>
      <c r="X110" s="23"/>
      <c r="Y110" s="23"/>
      <c r="Z110" s="29"/>
      <c r="AA110" s="29"/>
      <c r="AB110" s="29"/>
      <c r="AC110" s="29"/>
      <c r="AD110" s="29"/>
      <c r="AE110" s="29"/>
      <c r="AF110" s="29"/>
      <c r="AG110" s="29"/>
      <c r="AH110" s="29"/>
      <c r="AI110" s="29"/>
    </row>
    <row r="111" ht="12.0" customHeight="1">
      <c r="A111" s="133" t="str">
        <f t="array" ref="A111">IFERROR(INDEX('03.Muestra'!$B$8:$B$17,SMALL(IF("Página Web"='03.Muestra'!$D$8:$D$17,ROW('03.Muestra'!$B$8:$B$17)-MIN(ROW('03.Muestra'!$D$8:$D$17))+1,""),ROW()-106)),"")</f>
        <v/>
      </c>
      <c r="B111" s="169" t="str">
        <f t="array" ref="B111">IFERROR(INDEX('03.Muestra'!$C$8:$C$17,SMALL(IF("Página Web"='03.Muestra'!$D$8:$D$17,ROW('03.Muestra'!$C$8:$C$17)-MIN(ROW('03.Muestra'!$D$8:$D$17))+1,""),ROW()-106)),"")</f>
        <v/>
      </c>
      <c r="C111" s="169" t="str">
        <f t="array" ref="C111">IFERROR(INDEX('03.Muestra'!$F$8:$F$17,SMALL(IF("Página Web"='03.Muestra'!$D$8:$D$17,ROW('03.Muestra'!$F$8:$F$17)-MIN(ROW('03.Muestra'!$D$8:$D$17))+1,""),ROW()-106)),"")</f>
        <v/>
      </c>
      <c r="D111" s="143" t="str">
        <f t="shared" si="15"/>
        <v/>
      </c>
      <c r="E111" s="95" t="str">
        <f t="shared" si="16"/>
        <v/>
      </c>
      <c r="F111" s="29"/>
      <c r="G111" s="23"/>
      <c r="H111" s="23"/>
      <c r="I111" s="23"/>
      <c r="J111" s="23"/>
      <c r="K111" s="148"/>
      <c r="L111" s="23"/>
      <c r="M111" s="23"/>
      <c r="N111" s="23"/>
      <c r="O111" s="23"/>
      <c r="P111" s="23"/>
      <c r="Q111" s="23"/>
      <c r="R111" s="23"/>
      <c r="S111" s="29"/>
      <c r="T111" s="23"/>
      <c r="U111" s="23"/>
      <c r="V111" s="23"/>
      <c r="W111" s="23"/>
      <c r="X111" s="23"/>
      <c r="Y111" s="23"/>
      <c r="Z111" s="29"/>
      <c r="AA111" s="29"/>
      <c r="AB111" s="29"/>
      <c r="AC111" s="29"/>
      <c r="AD111" s="29"/>
      <c r="AE111" s="29"/>
      <c r="AF111" s="29"/>
      <c r="AG111" s="29"/>
      <c r="AH111" s="29"/>
      <c r="AI111" s="29"/>
    </row>
    <row r="112" ht="12.0" customHeight="1">
      <c r="A112" s="133" t="str">
        <f t="array" ref="A112">IFERROR(INDEX('03.Muestra'!$B$8:$B$17,SMALL(IF("Página Web"='03.Muestra'!$D$8:$D$17,ROW('03.Muestra'!$B$8:$B$17)-MIN(ROW('03.Muestra'!$D$8:$D$17))+1,""),ROW()-106)),"")</f>
        <v/>
      </c>
      <c r="B112" s="169" t="str">
        <f t="array" ref="B112">IFERROR(INDEX('03.Muestra'!$C$8:$C$17,SMALL(IF("Página Web"='03.Muestra'!$D$8:$D$17,ROW('03.Muestra'!$C$8:$C$17)-MIN(ROW('03.Muestra'!$D$8:$D$17))+1,""),ROW()-106)),"")</f>
        <v/>
      </c>
      <c r="C112" s="169" t="str">
        <f t="array" ref="C112">IFERROR(INDEX('03.Muestra'!$F$8:$F$17,SMALL(IF("Página Web"='03.Muestra'!$D$8:$D$17,ROW('03.Muestra'!$F$8:$F$17)-MIN(ROW('03.Muestra'!$D$8:$D$17))+1,""),ROW()-106)),"")</f>
        <v/>
      </c>
      <c r="D112" s="143" t="str">
        <f t="shared" si="15"/>
        <v/>
      </c>
      <c r="E112" s="95" t="str">
        <f t="shared" si="16"/>
        <v/>
      </c>
      <c r="F112" s="29"/>
      <c r="G112" s="23"/>
      <c r="H112" s="23"/>
      <c r="I112" s="23"/>
      <c r="J112" s="23"/>
      <c r="K112" s="148"/>
      <c r="L112" s="23"/>
      <c r="M112" s="23"/>
      <c r="N112" s="23"/>
      <c r="O112" s="23"/>
      <c r="P112" s="23"/>
      <c r="Q112" s="23"/>
      <c r="R112" s="23"/>
      <c r="S112" s="29"/>
      <c r="T112" s="23"/>
      <c r="U112" s="23"/>
      <c r="V112" s="23"/>
      <c r="W112" s="23"/>
      <c r="X112" s="23"/>
      <c r="Y112" s="23"/>
      <c r="Z112" s="29"/>
      <c r="AA112" s="29"/>
      <c r="AB112" s="29"/>
      <c r="AC112" s="29"/>
      <c r="AD112" s="29"/>
      <c r="AE112" s="29"/>
      <c r="AF112" s="29"/>
      <c r="AG112" s="29"/>
      <c r="AH112" s="29"/>
      <c r="AI112" s="29"/>
    </row>
    <row r="113" ht="12.0" customHeight="1">
      <c r="A113" s="133" t="str">
        <f t="array" ref="A113">IFERROR(INDEX('03.Muestra'!$B$8:$B$17,SMALL(IF("Página Web"='03.Muestra'!$D$8:$D$17,ROW('03.Muestra'!$B$8:$B$17)-MIN(ROW('03.Muestra'!$D$8:$D$17))+1,""),ROW()-106)),"")</f>
        <v/>
      </c>
      <c r="B113" s="169" t="str">
        <f t="array" ref="B113">IFERROR(INDEX('03.Muestra'!$C$8:$C$17,SMALL(IF("Página Web"='03.Muestra'!$D$8:$D$17,ROW('03.Muestra'!$C$8:$C$17)-MIN(ROW('03.Muestra'!$D$8:$D$17))+1,""),ROW()-106)),"")</f>
        <v/>
      </c>
      <c r="C113" s="169" t="str">
        <f t="array" ref="C113">IFERROR(INDEX('03.Muestra'!$F$8:$F$17,SMALL(IF("Página Web"='03.Muestra'!$D$8:$D$17,ROW('03.Muestra'!$F$8:$F$17)-MIN(ROW('03.Muestra'!$D$8:$D$17))+1,""),ROW()-106)),"")</f>
        <v/>
      </c>
      <c r="D113" s="143" t="str">
        <f t="shared" si="15"/>
        <v/>
      </c>
      <c r="E113" s="95" t="str">
        <f t="shared" si="16"/>
        <v/>
      </c>
      <c r="F113" s="23"/>
      <c r="G113" s="23"/>
      <c r="H113" s="23"/>
      <c r="I113" s="23"/>
      <c r="J113" s="23"/>
      <c r="K113" s="148"/>
      <c r="L113" s="23"/>
      <c r="M113" s="23"/>
      <c r="N113" s="23"/>
      <c r="O113" s="23"/>
      <c r="P113" s="23"/>
      <c r="Q113" s="23"/>
      <c r="R113" s="23"/>
      <c r="S113" s="23"/>
      <c r="T113" s="23"/>
      <c r="U113" s="23"/>
      <c r="V113" s="23"/>
      <c r="W113" s="23"/>
      <c r="X113" s="23"/>
      <c r="Y113" s="23"/>
      <c r="Z113" s="29"/>
      <c r="AA113" s="29"/>
      <c r="AB113" s="29"/>
      <c r="AC113" s="29"/>
      <c r="AD113" s="29"/>
      <c r="AE113" s="29"/>
      <c r="AF113" s="29"/>
      <c r="AG113" s="29"/>
      <c r="AH113" s="29"/>
      <c r="AI113" s="29"/>
    </row>
    <row r="114" ht="12.0" customHeight="1">
      <c r="A114" s="133" t="str">
        <f t="array" ref="A114">IFERROR(INDEX('03.Muestra'!$B$8:$B$17,SMALL(IF("Página Web"='03.Muestra'!$D$8:$D$17,ROW('03.Muestra'!$B$8:$B$17)-MIN(ROW('03.Muestra'!$D$8:$D$17))+1,""),ROW()-106)),"")</f>
        <v/>
      </c>
      <c r="B114" s="169" t="str">
        <f t="array" ref="B114">IFERROR(INDEX('03.Muestra'!$C$8:$C$17,SMALL(IF("Página Web"='03.Muestra'!$D$8:$D$17,ROW('03.Muestra'!$C$8:$C$17)-MIN(ROW('03.Muestra'!$D$8:$D$17))+1,""),ROW()-106)),"")</f>
        <v/>
      </c>
      <c r="C114" s="169" t="str">
        <f t="array" ref="C114">IFERROR(INDEX('03.Muestra'!$F$8:$F$17,SMALL(IF("Página Web"='03.Muestra'!$D$8:$D$17,ROW('03.Muestra'!$F$8:$F$17)-MIN(ROW('03.Muestra'!$D$8:$D$17))+1,""),ROW()-106)),"")</f>
        <v/>
      </c>
      <c r="D114" s="143" t="str">
        <f t="shared" si="15"/>
        <v/>
      </c>
      <c r="E114" s="95" t="str">
        <f t="shared" si="16"/>
        <v/>
      </c>
      <c r="F114" s="23"/>
      <c r="G114" s="23"/>
      <c r="H114" s="23"/>
      <c r="I114" s="23"/>
      <c r="J114" s="23"/>
      <c r="K114" s="148"/>
      <c r="L114" s="23"/>
      <c r="M114" s="23"/>
      <c r="N114" s="23"/>
      <c r="O114" s="23"/>
      <c r="P114" s="23"/>
      <c r="Q114" s="23"/>
      <c r="R114" s="23"/>
      <c r="S114" s="23"/>
      <c r="T114" s="23"/>
      <c r="U114" s="23"/>
      <c r="V114" s="23"/>
      <c r="W114" s="23"/>
      <c r="X114" s="23"/>
      <c r="Y114" s="23"/>
      <c r="Z114" s="29"/>
      <c r="AA114" s="29"/>
      <c r="AB114" s="29"/>
      <c r="AC114" s="29"/>
      <c r="AD114" s="29"/>
      <c r="AE114" s="29"/>
      <c r="AF114" s="29"/>
      <c r="AG114" s="29"/>
      <c r="AH114" s="29"/>
      <c r="AI114" s="29"/>
    </row>
    <row r="115" ht="12.0" customHeight="1">
      <c r="A115" s="133" t="str">
        <f t="array" ref="A115">IFERROR(INDEX('03.Muestra'!$B$8:$B$17,SMALL(IF("Página Web"='03.Muestra'!$D$8:$D$17,ROW('03.Muestra'!$B$8:$B$17)-MIN(ROW('03.Muestra'!$D$8:$D$17))+1,""),ROW()-106)),"")</f>
        <v/>
      </c>
      <c r="B115" s="169" t="str">
        <f t="array" ref="B115">IFERROR(INDEX('03.Muestra'!$C$8:$C$17,SMALL(IF("Página Web"='03.Muestra'!$D$8:$D$17,ROW('03.Muestra'!$C$8:$C$17)-MIN(ROW('03.Muestra'!$D$8:$D$17))+1,""),ROW()-106)),"")</f>
        <v/>
      </c>
      <c r="C115" s="169" t="str">
        <f t="array" ref="C115">IFERROR(INDEX('03.Muestra'!$F$8:$F$17,SMALL(IF("Página Web"='03.Muestra'!$D$8:$D$17,ROW('03.Muestra'!$F$8:$F$17)-MIN(ROW('03.Muestra'!$D$8:$D$17))+1,""),ROW()-106)),"")</f>
        <v/>
      </c>
      <c r="D115" s="143" t="str">
        <f t="shared" si="15"/>
        <v/>
      </c>
      <c r="E115" s="95" t="str">
        <f t="shared" si="16"/>
        <v/>
      </c>
      <c r="F115" s="23"/>
      <c r="G115" s="23"/>
      <c r="H115" s="23"/>
      <c r="I115" s="23"/>
      <c r="J115" s="23"/>
      <c r="K115" s="148"/>
      <c r="L115" s="23"/>
      <c r="M115" s="23"/>
      <c r="N115" s="23"/>
      <c r="O115" s="23"/>
      <c r="P115" s="23"/>
      <c r="Q115" s="23"/>
      <c r="R115" s="23"/>
      <c r="S115" s="23"/>
      <c r="T115" s="23"/>
      <c r="U115" s="23"/>
      <c r="V115" s="23"/>
      <c r="W115" s="23"/>
      <c r="X115" s="23"/>
      <c r="Y115" s="23"/>
      <c r="Z115" s="29"/>
      <c r="AA115" s="29"/>
      <c r="AB115" s="29"/>
      <c r="AC115" s="29"/>
      <c r="AD115" s="29"/>
      <c r="AE115" s="29"/>
      <c r="AF115" s="29"/>
      <c r="AG115" s="29"/>
      <c r="AH115" s="29"/>
      <c r="AI115" s="29"/>
    </row>
    <row r="116" ht="12.0" customHeight="1">
      <c r="A116" s="133" t="str">
        <f t="array" ref="A116">IFERROR(INDEX('03.Muestra'!$B$8:$B$17,SMALL(IF("Página Web"='03.Muestra'!$D$8:$D$17,ROW('03.Muestra'!$B$8:$B$17)-MIN(ROW('03.Muestra'!$D$8:$D$17))+1,""),ROW()-106)),"")</f>
        <v/>
      </c>
      <c r="B116" s="169" t="str">
        <f t="array" ref="B116">IFERROR(INDEX('03.Muestra'!$C$8:$C$17,SMALL(IF("Página Web"='03.Muestra'!$D$8:$D$17,ROW('03.Muestra'!$C$8:$C$17)-MIN(ROW('03.Muestra'!$D$8:$D$17))+1,""),ROW()-106)),"")</f>
        <v/>
      </c>
      <c r="C116" s="169" t="str">
        <f t="array" ref="C116">IFERROR(INDEX('03.Muestra'!$F$8:$F$17,SMALL(IF("Página Web"='03.Muestra'!$D$8:$D$17,ROW('03.Muestra'!$F$8:$F$17)-MIN(ROW('03.Muestra'!$D$8:$D$17))+1,""),ROW()-106)),"")</f>
        <v/>
      </c>
      <c r="D116" s="143" t="str">
        <f t="shared" si="15"/>
        <v/>
      </c>
      <c r="E116" s="95" t="str">
        <f t="shared" si="16"/>
        <v/>
      </c>
      <c r="F116" s="23"/>
      <c r="G116" s="23"/>
      <c r="H116" s="23"/>
      <c r="I116" s="23"/>
      <c r="J116" s="23"/>
      <c r="K116" s="148"/>
      <c r="L116" s="23"/>
      <c r="M116" s="23"/>
      <c r="N116" s="23"/>
      <c r="O116" s="23"/>
      <c r="P116" s="23"/>
      <c r="Q116" s="23"/>
      <c r="R116" s="23"/>
      <c r="S116" s="23"/>
      <c r="T116" s="23"/>
      <c r="U116" s="23"/>
      <c r="V116" s="23"/>
      <c r="W116" s="23"/>
      <c r="X116" s="23"/>
      <c r="Y116" s="23"/>
      <c r="Z116" s="29"/>
      <c r="AA116" s="29"/>
      <c r="AB116" s="29"/>
      <c r="AC116" s="29"/>
      <c r="AD116" s="29"/>
      <c r="AE116" s="29"/>
      <c r="AF116" s="29"/>
      <c r="AG116" s="29"/>
      <c r="AH116" s="29"/>
      <c r="AI116" s="29"/>
    </row>
    <row r="117" ht="12.0" customHeight="1">
      <c r="A117" s="92"/>
      <c r="B117" s="173"/>
      <c r="C117" s="173"/>
      <c r="D117" s="174"/>
      <c r="E117" s="95"/>
      <c r="F117" s="23"/>
      <c r="G117" s="23"/>
      <c r="H117" s="23"/>
      <c r="I117" s="23"/>
      <c r="J117" s="23"/>
      <c r="K117" s="148"/>
      <c r="L117" s="23"/>
      <c r="M117" s="23"/>
      <c r="N117" s="23"/>
      <c r="O117" s="23"/>
      <c r="P117" s="23"/>
      <c r="Q117" s="23"/>
      <c r="R117" s="23"/>
      <c r="S117" s="23"/>
      <c r="T117" s="23"/>
      <c r="U117" s="23"/>
      <c r="V117" s="23"/>
      <c r="W117" s="23"/>
      <c r="X117" s="23"/>
      <c r="Y117" s="23"/>
      <c r="Z117" s="29"/>
      <c r="AA117" s="29"/>
      <c r="AB117" s="29"/>
      <c r="AC117" s="29"/>
      <c r="AD117" s="29"/>
      <c r="AE117" s="29"/>
      <c r="AF117" s="29"/>
      <c r="AG117" s="29"/>
      <c r="AH117" s="29"/>
      <c r="AI117" s="29"/>
    </row>
    <row r="118" ht="12.0" customHeight="1">
      <c r="A118" s="92"/>
      <c r="B118" s="173"/>
      <c r="C118" s="173"/>
      <c r="D118" s="174"/>
      <c r="E118" s="95"/>
      <c r="F118" s="23"/>
      <c r="G118" s="23"/>
      <c r="H118" s="23"/>
      <c r="I118" s="23"/>
      <c r="J118" s="23"/>
      <c r="K118" s="148"/>
      <c r="L118" s="23"/>
      <c r="M118" s="23"/>
      <c r="N118" s="23"/>
      <c r="O118" s="23"/>
      <c r="P118" s="23"/>
      <c r="Q118" s="23"/>
      <c r="R118" s="23"/>
      <c r="S118" s="23"/>
      <c r="T118" s="23"/>
      <c r="U118" s="23"/>
      <c r="V118" s="23"/>
      <c r="W118" s="23"/>
      <c r="X118" s="23"/>
      <c r="Y118" s="23"/>
      <c r="Z118" s="29"/>
      <c r="AA118" s="29"/>
      <c r="AB118" s="29"/>
      <c r="AC118" s="29"/>
      <c r="AD118" s="29"/>
      <c r="AE118" s="29"/>
      <c r="AF118" s="29"/>
      <c r="AG118" s="29"/>
      <c r="AH118" s="29"/>
      <c r="AI118" s="29"/>
    </row>
    <row r="119" ht="32.25" customHeight="1">
      <c r="A119" s="151"/>
      <c r="B119" s="152"/>
      <c r="C119" s="151"/>
      <c r="D119" s="175"/>
      <c r="E119" s="95"/>
      <c r="F119" s="23"/>
      <c r="G119" s="23"/>
      <c r="H119" s="23"/>
      <c r="I119" s="23"/>
      <c r="J119" s="23"/>
      <c r="K119" s="148"/>
      <c r="L119" s="23"/>
      <c r="M119" s="23"/>
      <c r="N119" s="23"/>
      <c r="O119" s="23"/>
      <c r="P119" s="23"/>
      <c r="Q119" s="23"/>
      <c r="R119" s="23"/>
      <c r="S119" s="23"/>
      <c r="T119" s="23"/>
      <c r="U119" s="23"/>
      <c r="V119" s="23"/>
      <c r="W119" s="23"/>
      <c r="X119" s="23"/>
      <c r="Y119" s="23"/>
      <c r="Z119" s="29"/>
      <c r="AA119" s="29"/>
      <c r="AB119" s="29"/>
      <c r="AC119" s="29"/>
      <c r="AD119" s="29"/>
      <c r="AE119" s="29"/>
      <c r="AF119" s="29"/>
      <c r="AG119" s="29"/>
      <c r="AH119" s="29"/>
      <c r="AI119" s="29"/>
    </row>
    <row r="120" ht="19.5" customHeight="1">
      <c r="A120" s="149"/>
      <c r="B120" s="149"/>
      <c r="C120" s="149"/>
      <c r="D120" s="176"/>
      <c r="E120" s="95"/>
      <c r="F120" s="124"/>
      <c r="G120" s="23"/>
      <c r="H120" s="23"/>
      <c r="I120" s="23"/>
      <c r="J120" s="23"/>
      <c r="K120" s="148"/>
      <c r="L120" s="23"/>
      <c r="M120" s="23"/>
      <c r="N120" s="23"/>
      <c r="O120" s="23"/>
      <c r="P120" s="23"/>
      <c r="Q120" s="23"/>
      <c r="R120" s="23"/>
      <c r="S120" s="23"/>
      <c r="T120" s="23"/>
      <c r="U120" s="23"/>
      <c r="V120" s="23"/>
      <c r="W120" s="23"/>
      <c r="X120" s="23"/>
      <c r="Y120" s="23"/>
      <c r="Z120" s="29"/>
      <c r="AA120" s="29"/>
      <c r="AB120" s="29"/>
      <c r="AC120" s="29"/>
      <c r="AD120" s="29"/>
      <c r="AE120" s="29"/>
      <c r="AF120" s="29"/>
      <c r="AG120" s="29"/>
      <c r="AH120" s="29"/>
      <c r="AI120" s="29"/>
    </row>
    <row r="121" ht="12.0" customHeight="1">
      <c r="A121" s="29"/>
      <c r="B121" s="23"/>
      <c r="C121" s="23"/>
      <c r="D121" s="167"/>
      <c r="E121" s="95"/>
      <c r="F121" s="23"/>
      <c r="G121" s="23"/>
      <c r="H121" s="23"/>
      <c r="I121" s="23"/>
      <c r="J121" s="23"/>
      <c r="K121" s="148"/>
      <c r="L121" s="23"/>
      <c r="M121" s="23"/>
      <c r="N121" s="23"/>
      <c r="O121" s="23"/>
      <c r="P121" s="23"/>
      <c r="Q121" s="23"/>
      <c r="R121" s="23"/>
      <c r="S121" s="23"/>
      <c r="T121" s="23"/>
      <c r="U121" s="23"/>
      <c r="V121" s="23"/>
      <c r="W121" s="23"/>
      <c r="X121" s="23"/>
      <c r="Y121" s="23"/>
      <c r="Z121" s="29"/>
      <c r="AA121" s="29"/>
      <c r="AB121" s="29"/>
      <c r="AC121" s="29"/>
      <c r="AD121" s="29"/>
      <c r="AE121" s="29"/>
      <c r="AF121" s="29"/>
      <c r="AG121" s="29"/>
      <c r="AH121" s="29"/>
      <c r="AI121" s="29"/>
    </row>
    <row r="122" ht="12.0" customHeight="1">
      <c r="A122" s="29"/>
      <c r="B122" s="23"/>
      <c r="C122" s="23"/>
      <c r="D122" s="167"/>
      <c r="E122" s="95"/>
      <c r="F122" s="23"/>
      <c r="G122" s="23"/>
      <c r="H122" s="23"/>
      <c r="I122" s="23"/>
      <c r="J122" s="23"/>
      <c r="K122" s="148"/>
      <c r="L122" s="23"/>
      <c r="M122" s="23"/>
      <c r="N122" s="23"/>
      <c r="O122" s="23"/>
      <c r="P122" s="23"/>
      <c r="Q122" s="23"/>
      <c r="R122" s="23"/>
      <c r="S122" s="23"/>
      <c r="T122" s="23"/>
      <c r="U122" s="23"/>
      <c r="V122" s="23"/>
      <c r="W122" s="23"/>
      <c r="X122" s="23"/>
      <c r="Y122" s="23"/>
      <c r="Z122" s="29"/>
      <c r="AA122" s="29"/>
      <c r="AB122" s="29"/>
      <c r="AC122" s="29"/>
      <c r="AD122" s="29"/>
      <c r="AE122" s="29"/>
      <c r="AF122" s="29"/>
      <c r="AG122" s="29"/>
      <c r="AH122" s="29"/>
      <c r="AI122" s="29"/>
    </row>
    <row r="123" ht="32.25" customHeight="1">
      <c r="A123" s="126" t="s">
        <v>106</v>
      </c>
      <c r="B123" s="127" t="s">
        <v>92</v>
      </c>
      <c r="C123" s="180" t="s">
        <v>124</v>
      </c>
      <c r="D123" s="168" t="s">
        <v>112</v>
      </c>
      <c r="E123" s="154"/>
      <c r="F123" s="29"/>
      <c r="G123" s="29"/>
      <c r="H123" s="29"/>
      <c r="I123" s="29"/>
      <c r="J123" s="29"/>
      <c r="K123" s="148"/>
      <c r="L123" s="23"/>
      <c r="M123" s="23"/>
      <c r="N123" s="23"/>
      <c r="O123" s="23"/>
      <c r="P123" s="23"/>
      <c r="Q123" s="23"/>
      <c r="R123" s="23"/>
      <c r="S123" s="29"/>
      <c r="T123" s="23"/>
      <c r="U123" s="23"/>
      <c r="V123" s="23"/>
      <c r="W123" s="23"/>
      <c r="X123" s="23"/>
      <c r="Y123" s="23"/>
      <c r="Z123" s="29"/>
      <c r="AA123" s="29"/>
      <c r="AB123" s="29"/>
      <c r="AC123" s="29"/>
      <c r="AD123" s="29"/>
      <c r="AE123" s="29"/>
      <c r="AF123" s="29"/>
      <c r="AG123" s="29"/>
      <c r="AH123" s="29"/>
      <c r="AI123" s="29"/>
    </row>
    <row r="124" ht="12.0" customHeight="1">
      <c r="A124" s="133">
        <f t="array" ref="A124">IFERROR(INDEX('03.Muestra'!$B$8:$B$17,SMALL(IF("Página Web"='03.Muestra'!$D$8:$D$17,ROW('03.Muestra'!$B$8:$B$17)-MIN(ROW('03.Muestra'!$D$8:$D$17))+1,""),ROW()-123)),"")</f>
        <v>1</v>
      </c>
      <c r="B124" s="169" t="str">
        <f t="array" ref="B124">IFERROR(INDEX('03.Muestra'!$C$8:$C$17,SMALL(IF("Página Web"='03.Muestra'!$D$8:$D$17,ROW('03.Muestra'!$C$8:$C$17)-MIN(ROW('03.Muestra'!$D$8:$D$17))+1,""),ROW()-123)),"")</f>
        <v>Home</v>
      </c>
      <c r="C124" s="170" t="str">
        <f t="array" ref="C124">IFERROR(INDEX('03.Muestra'!$F$8:$F$17,SMALL(IF("Página Web"='03.Muestra'!$D$8:$D$17,ROW('03.Muestra'!$F$8:$F$17)-MIN(ROW('03.Muestra'!$D$8:$D$17))+1,""),ROW()-123)),"")</f>
        <v>https://vicengallartandres.com/</v>
      </c>
      <c r="D124" s="143" t="str">
        <f t="shared" ref="D124:D133" si="17">IF(C124="","",$D$18)</f>
        <v>N/A</v>
      </c>
      <c r="E124" s="95" t="str">
        <f t="shared" ref="E124:E133" si="18">IF(D124&lt;&gt;"",IF(AND(B124&lt;&gt;"",C124&lt;&gt;""),"","ERR"),"")</f>
        <v/>
      </c>
      <c r="F124" s="144" t="s">
        <v>95</v>
      </c>
      <c r="G124" s="121" t="s">
        <v>104</v>
      </c>
      <c r="H124" s="116" t="s">
        <v>99</v>
      </c>
      <c r="I124" s="145" t="s">
        <v>97</v>
      </c>
      <c r="J124" s="146" t="s">
        <v>93</v>
      </c>
      <c r="K124" s="177" t="s">
        <v>103</v>
      </c>
      <c r="L124" s="23"/>
      <c r="M124" s="23"/>
      <c r="N124" s="23"/>
      <c r="O124" s="23"/>
      <c r="P124" s="23"/>
      <c r="Q124" s="23"/>
      <c r="R124" s="23"/>
      <c r="S124" s="29"/>
      <c r="T124" s="23"/>
      <c r="U124" s="23"/>
      <c r="V124" s="23"/>
      <c r="W124" s="23"/>
      <c r="X124" s="23"/>
      <c r="Y124" s="23"/>
      <c r="Z124" s="29"/>
      <c r="AA124" s="29"/>
      <c r="AB124" s="29"/>
      <c r="AC124" s="29"/>
      <c r="AD124" s="29"/>
      <c r="AE124" s="29"/>
      <c r="AF124" s="29"/>
      <c r="AG124" s="29"/>
      <c r="AH124" s="29"/>
      <c r="AI124" s="29"/>
    </row>
    <row r="125" ht="12.0" customHeight="1">
      <c r="A125" s="133">
        <f t="array" ref="A125">IFERROR(INDEX('03.Muestra'!$B$8:$B$17,SMALL(IF("Página Web"='03.Muestra'!$D$8:$D$17,ROW('03.Muestra'!$B$8:$B$17)-MIN(ROW('03.Muestra'!$D$8:$D$17))+1,""),ROW()-123)),"")</f>
        <v>2</v>
      </c>
      <c r="B125" s="169" t="str">
        <f t="array" ref="B125">IFERROR(INDEX('03.Muestra'!$C$8:$C$17,SMALL(IF("Página Web"='03.Muestra'!$D$8:$D$17,ROW('03.Muestra'!$C$8:$C$17)-MIN(ROW('03.Muestra'!$D$8:$D$17))+1,""),ROW()-123)),"")</f>
        <v>Contacto</v>
      </c>
      <c r="C125" s="170" t="str">
        <f t="array" ref="C125">IFERROR(INDEX('03.Muestra'!$F$8:$F$17,SMALL(IF("Página Web"='03.Muestra'!$D$8:$D$17,ROW('03.Muestra'!$F$8:$F$17)-MIN(ROW('03.Muestra'!$D$8:$D$17))+1,""),ROW()-123)),"")</f>
        <v>https://vicengallartandres.com/contacto/</v>
      </c>
      <c r="D125" s="143" t="str">
        <f t="shared" si="17"/>
        <v>N/A</v>
      </c>
      <c r="E125" s="95" t="str">
        <f t="shared" si="18"/>
        <v/>
      </c>
      <c r="F125" s="147">
        <f>COUNTIF($D124:INDIRECT("$D" &amp;  SUM(ROW()-1,'03.Muestra'!$D$20)-1),F124)</f>
        <v>0</v>
      </c>
      <c r="G125" s="147">
        <f>COUNTIF($D124:INDIRECT("$D" &amp;  SUM(ROW()-1,'03.Muestra'!$D$20)-1),G124)</f>
        <v>0</v>
      </c>
      <c r="H125" s="147">
        <f>COUNTIF($D124:INDIRECT("$D" &amp;  SUM(ROW()-1,'03.Muestra'!$D$20)-1),H124)</f>
        <v>3</v>
      </c>
      <c r="I125" s="147">
        <f>COUNTIF($D124:INDIRECT("$D" &amp;  SUM(ROW()-1,'03.Muestra'!$D$20)-1),I124)</f>
        <v>0</v>
      </c>
      <c r="J125" s="147">
        <f>COUNTIF($D124:INDIRECT("$D" &amp;  SUM(ROW()-1,'03.Muestra'!$D$20)-1),J124)</f>
        <v>0</v>
      </c>
      <c r="K125" s="178">
        <f>IF(COUNTIF('03.Muestra'!$D$8:$D$17,"Página Web")=0,0,COUNTBLANK($D124:INDIRECT("$D" &amp;  SUM(ROW()-1,COUNTIF('03.Muestra'!$D$8:$D$17,"Página Web"))-1)))</f>
        <v>0</v>
      </c>
      <c r="L125" s="23"/>
      <c r="M125" s="23"/>
      <c r="N125" s="23"/>
      <c r="O125" s="23"/>
      <c r="P125" s="23"/>
      <c r="Q125" s="23"/>
      <c r="R125" s="23"/>
      <c r="S125" s="29"/>
      <c r="T125" s="23"/>
      <c r="U125" s="23"/>
      <c r="V125" s="23"/>
      <c r="W125" s="23"/>
      <c r="X125" s="23"/>
      <c r="Y125" s="23"/>
      <c r="Z125" s="29"/>
      <c r="AA125" s="29"/>
      <c r="AB125" s="29"/>
      <c r="AC125" s="29"/>
      <c r="AD125" s="29"/>
      <c r="AE125" s="29"/>
      <c r="AF125" s="29"/>
      <c r="AG125" s="29"/>
      <c r="AH125" s="29"/>
      <c r="AI125" s="29"/>
    </row>
    <row r="126" ht="12.0" customHeight="1">
      <c r="A126" s="133">
        <f t="array" ref="A126">IFERROR(INDEX('03.Muestra'!$B$8:$B$17,SMALL(IF("Página Web"='03.Muestra'!$D$8:$D$17,ROW('03.Muestra'!$B$8:$B$17)-MIN(ROW('03.Muestra'!$D$8:$D$17))+1,""),ROW()-123)),"")</f>
        <v>3</v>
      </c>
      <c r="B126" s="169" t="str">
        <f t="array" ref="B126">IFERROR(INDEX('03.Muestra'!$C$8:$C$17,SMALL(IF("Página Web"='03.Muestra'!$D$8:$D$17,ROW('03.Muestra'!$C$8:$C$17)-MIN(ROW('03.Muestra'!$D$8:$D$17))+1,""),ROW()-123)),"")</f>
        <v>Servicios</v>
      </c>
      <c r="C126" s="170" t="str">
        <f t="array" ref="C126">IFERROR(INDEX('03.Muestra'!$F$8:$F$17,SMALL(IF("Página Web"='03.Muestra'!$D$8:$D$17,ROW('03.Muestra'!$F$8:$F$17)-MIN(ROW('03.Muestra'!$D$8:$D$17))+1,""),ROW()-123)),"")</f>
        <v>https://vicengallartandres.com/servicios/</v>
      </c>
      <c r="D126" s="143" t="str">
        <f t="shared" si="17"/>
        <v>N/A</v>
      </c>
      <c r="E126" s="95" t="str">
        <f t="shared" si="18"/>
        <v/>
      </c>
      <c r="F126" s="29"/>
      <c r="G126" s="23"/>
      <c r="H126" s="23"/>
      <c r="I126" s="23"/>
      <c r="J126" s="23"/>
      <c r="K126" s="148"/>
      <c r="L126" s="23"/>
      <c r="M126" s="23"/>
      <c r="N126" s="23"/>
      <c r="O126" s="23"/>
      <c r="P126" s="23"/>
      <c r="Q126" s="23"/>
      <c r="R126" s="23"/>
      <c r="S126" s="29"/>
      <c r="T126" s="23"/>
      <c r="U126" s="23"/>
      <c r="V126" s="23"/>
      <c r="W126" s="23"/>
      <c r="X126" s="23"/>
      <c r="Y126" s="23"/>
      <c r="Z126" s="29"/>
      <c r="AA126" s="29"/>
      <c r="AB126" s="29"/>
      <c r="AC126" s="29"/>
      <c r="AD126" s="29"/>
      <c r="AE126" s="29"/>
      <c r="AF126" s="29"/>
      <c r="AG126" s="29"/>
      <c r="AH126" s="29"/>
      <c r="AI126" s="29"/>
    </row>
    <row r="127" ht="12.0" customHeight="1">
      <c r="A127" s="133" t="str">
        <f t="array" ref="A127">IFERROR(INDEX('03.Muestra'!$B$8:$B$17,SMALL(IF("Página Web"='03.Muestra'!$D$8:$D$17,ROW('03.Muestra'!$B$8:$B$17)-MIN(ROW('03.Muestra'!$D$8:$D$17))+1,""),ROW()-123)),"")</f>
        <v/>
      </c>
      <c r="B127" s="169" t="str">
        <f t="array" ref="B127">IFERROR(INDEX('03.Muestra'!$C$8:$C$17,SMALL(IF("Página Web"='03.Muestra'!$D$8:$D$17,ROW('03.Muestra'!$C$8:$C$17)-MIN(ROW('03.Muestra'!$D$8:$D$17))+1,""),ROW()-123)),"")</f>
        <v/>
      </c>
      <c r="C127" s="169" t="str">
        <f t="array" ref="C127">IFERROR(INDEX('03.Muestra'!$F$8:$F$17,SMALL(IF("Página Web"='03.Muestra'!$D$8:$D$17,ROW('03.Muestra'!$F$8:$F$17)-MIN(ROW('03.Muestra'!$D$8:$D$17))+1,""),ROW()-123)),"")</f>
        <v/>
      </c>
      <c r="D127" s="143" t="str">
        <f t="shared" si="17"/>
        <v/>
      </c>
      <c r="E127" s="95" t="str">
        <f t="shared" si="18"/>
        <v/>
      </c>
      <c r="F127" s="29"/>
      <c r="G127" s="23"/>
      <c r="H127" s="23"/>
      <c r="I127" s="23"/>
      <c r="J127" s="23"/>
      <c r="K127" s="148"/>
      <c r="L127" s="23"/>
      <c r="M127" s="23"/>
      <c r="N127" s="23"/>
      <c r="O127" s="23"/>
      <c r="P127" s="23"/>
      <c r="Q127" s="23"/>
      <c r="R127" s="23"/>
      <c r="S127" s="29"/>
      <c r="T127" s="23"/>
      <c r="U127" s="23"/>
      <c r="V127" s="23"/>
      <c r="W127" s="23"/>
      <c r="X127" s="23"/>
      <c r="Y127" s="23"/>
      <c r="Z127" s="29"/>
      <c r="AA127" s="29"/>
      <c r="AB127" s="29"/>
      <c r="AC127" s="29"/>
      <c r="AD127" s="29"/>
      <c r="AE127" s="29"/>
      <c r="AF127" s="29"/>
      <c r="AG127" s="29"/>
      <c r="AH127" s="29"/>
      <c r="AI127" s="29"/>
    </row>
    <row r="128" ht="12.0" customHeight="1">
      <c r="A128" s="133" t="str">
        <f t="array" ref="A128">IFERROR(INDEX('03.Muestra'!$B$8:$B$17,SMALL(IF("Página Web"='03.Muestra'!$D$8:$D$17,ROW('03.Muestra'!$B$8:$B$17)-MIN(ROW('03.Muestra'!$D$8:$D$17))+1,""),ROW()-123)),"")</f>
        <v/>
      </c>
      <c r="B128" s="169" t="str">
        <f t="array" ref="B128">IFERROR(INDEX('03.Muestra'!$C$8:$C$17,SMALL(IF("Página Web"='03.Muestra'!$D$8:$D$17,ROW('03.Muestra'!$C$8:$C$17)-MIN(ROW('03.Muestra'!$D$8:$D$17))+1,""),ROW()-123)),"")</f>
        <v/>
      </c>
      <c r="C128" s="169" t="str">
        <f t="array" ref="C128">IFERROR(INDEX('03.Muestra'!$F$8:$F$17,SMALL(IF("Página Web"='03.Muestra'!$D$8:$D$17,ROW('03.Muestra'!$F$8:$F$17)-MIN(ROW('03.Muestra'!$D$8:$D$17))+1,""),ROW()-123)),"")</f>
        <v/>
      </c>
      <c r="D128" s="143" t="str">
        <f t="shared" si="17"/>
        <v/>
      </c>
      <c r="E128" s="95" t="str">
        <f t="shared" si="18"/>
        <v/>
      </c>
      <c r="F128" s="29"/>
      <c r="G128" s="23"/>
      <c r="H128" s="23"/>
      <c r="I128" s="23"/>
      <c r="J128" s="23"/>
      <c r="K128" s="148"/>
      <c r="L128" s="23"/>
      <c r="M128" s="23"/>
      <c r="N128" s="23"/>
      <c r="O128" s="23"/>
      <c r="P128" s="23"/>
      <c r="Q128" s="23"/>
      <c r="R128" s="23"/>
      <c r="S128" s="29"/>
      <c r="T128" s="23"/>
      <c r="U128" s="23"/>
      <c r="V128" s="23"/>
      <c r="W128" s="23"/>
      <c r="X128" s="23"/>
      <c r="Y128" s="23"/>
      <c r="Z128" s="29"/>
      <c r="AA128" s="29"/>
      <c r="AB128" s="29"/>
      <c r="AC128" s="29"/>
      <c r="AD128" s="29"/>
      <c r="AE128" s="29"/>
      <c r="AF128" s="29"/>
      <c r="AG128" s="29"/>
      <c r="AH128" s="29"/>
      <c r="AI128" s="29"/>
    </row>
    <row r="129" ht="12.0" customHeight="1">
      <c r="A129" s="133" t="str">
        <f t="array" ref="A129">IFERROR(INDEX('03.Muestra'!$B$8:$B$17,SMALL(IF("Página Web"='03.Muestra'!$D$8:$D$17,ROW('03.Muestra'!$B$8:$B$17)-MIN(ROW('03.Muestra'!$D$8:$D$17))+1,""),ROW()-123)),"")</f>
        <v/>
      </c>
      <c r="B129" s="169" t="str">
        <f t="array" ref="B129">IFERROR(INDEX('03.Muestra'!$C$8:$C$17,SMALL(IF("Página Web"='03.Muestra'!$D$8:$D$17,ROW('03.Muestra'!$C$8:$C$17)-MIN(ROW('03.Muestra'!$D$8:$D$17))+1,""),ROW()-123)),"")</f>
        <v/>
      </c>
      <c r="C129" s="169" t="str">
        <f t="array" ref="C129">IFERROR(INDEX('03.Muestra'!$F$8:$F$17,SMALL(IF("Página Web"='03.Muestra'!$D$8:$D$17,ROW('03.Muestra'!$F$8:$F$17)-MIN(ROW('03.Muestra'!$D$8:$D$17))+1,""),ROW()-123)),"")</f>
        <v/>
      </c>
      <c r="D129" s="143" t="str">
        <f t="shared" si="17"/>
        <v/>
      </c>
      <c r="E129" s="95" t="str">
        <f t="shared" si="18"/>
        <v/>
      </c>
      <c r="F129" s="29"/>
      <c r="G129" s="23"/>
      <c r="H129" s="23"/>
      <c r="I129" s="23"/>
      <c r="J129" s="23"/>
      <c r="K129" s="148"/>
      <c r="L129" s="23"/>
      <c r="M129" s="23"/>
      <c r="N129" s="23"/>
      <c r="O129" s="23"/>
      <c r="P129" s="23"/>
      <c r="Q129" s="23"/>
      <c r="R129" s="23"/>
      <c r="S129" s="29"/>
      <c r="T129" s="23"/>
      <c r="U129" s="23"/>
      <c r="V129" s="23"/>
      <c r="W129" s="23"/>
      <c r="X129" s="23"/>
      <c r="Y129" s="23"/>
      <c r="Z129" s="29"/>
      <c r="AA129" s="29"/>
      <c r="AB129" s="29"/>
      <c r="AC129" s="29"/>
      <c r="AD129" s="29"/>
      <c r="AE129" s="29"/>
      <c r="AF129" s="29"/>
      <c r="AG129" s="29"/>
      <c r="AH129" s="29"/>
      <c r="AI129" s="29"/>
    </row>
    <row r="130" ht="12.0" customHeight="1">
      <c r="A130" s="133" t="str">
        <f t="array" ref="A130">IFERROR(INDEX('03.Muestra'!$B$8:$B$17,SMALL(IF("Página Web"='03.Muestra'!$D$8:$D$17,ROW('03.Muestra'!$B$8:$B$17)-MIN(ROW('03.Muestra'!$D$8:$D$17))+1,""),ROW()-123)),"")</f>
        <v/>
      </c>
      <c r="B130" s="169" t="str">
        <f t="array" ref="B130">IFERROR(INDEX('03.Muestra'!$C$8:$C$17,SMALL(IF("Página Web"='03.Muestra'!$D$8:$D$17,ROW('03.Muestra'!$C$8:$C$17)-MIN(ROW('03.Muestra'!$D$8:$D$17))+1,""),ROW()-123)),"")</f>
        <v/>
      </c>
      <c r="C130" s="169" t="str">
        <f t="array" ref="C130">IFERROR(INDEX('03.Muestra'!$F$8:$F$17,SMALL(IF("Página Web"='03.Muestra'!$D$8:$D$17,ROW('03.Muestra'!$F$8:$F$17)-MIN(ROW('03.Muestra'!$D$8:$D$17))+1,""),ROW()-123)),"")</f>
        <v/>
      </c>
      <c r="D130" s="143" t="str">
        <f t="shared" si="17"/>
        <v/>
      </c>
      <c r="E130" s="95" t="str">
        <f t="shared" si="18"/>
        <v/>
      </c>
      <c r="F130" s="23"/>
      <c r="G130" s="23"/>
      <c r="H130" s="23"/>
      <c r="I130" s="23"/>
      <c r="J130" s="23"/>
      <c r="K130" s="148"/>
      <c r="L130" s="23"/>
      <c r="M130" s="23"/>
      <c r="N130" s="23"/>
      <c r="O130" s="23"/>
      <c r="P130" s="23"/>
      <c r="Q130" s="23"/>
      <c r="R130" s="23"/>
      <c r="S130" s="23"/>
      <c r="T130" s="23"/>
      <c r="U130" s="23"/>
      <c r="V130" s="23"/>
      <c r="W130" s="23"/>
      <c r="X130" s="23"/>
      <c r="Y130" s="23"/>
      <c r="Z130" s="29"/>
      <c r="AA130" s="29"/>
      <c r="AB130" s="29"/>
      <c r="AC130" s="29"/>
      <c r="AD130" s="29"/>
      <c r="AE130" s="29"/>
      <c r="AF130" s="29"/>
      <c r="AG130" s="29"/>
      <c r="AH130" s="29"/>
      <c r="AI130" s="29"/>
    </row>
    <row r="131" ht="12.0" customHeight="1">
      <c r="A131" s="133" t="str">
        <f t="array" ref="A131">IFERROR(INDEX('03.Muestra'!$B$8:$B$17,SMALL(IF("Página Web"='03.Muestra'!$D$8:$D$17,ROW('03.Muestra'!$B$8:$B$17)-MIN(ROW('03.Muestra'!$D$8:$D$17))+1,""),ROW()-123)),"")</f>
        <v/>
      </c>
      <c r="B131" s="169" t="str">
        <f t="array" ref="B131">IFERROR(INDEX('03.Muestra'!$C$8:$C$17,SMALL(IF("Página Web"='03.Muestra'!$D$8:$D$17,ROW('03.Muestra'!$C$8:$C$17)-MIN(ROW('03.Muestra'!$D$8:$D$17))+1,""),ROW()-123)),"")</f>
        <v/>
      </c>
      <c r="C131" s="169" t="str">
        <f t="array" ref="C131">IFERROR(INDEX('03.Muestra'!$F$8:$F$17,SMALL(IF("Página Web"='03.Muestra'!$D$8:$D$17,ROW('03.Muestra'!$F$8:$F$17)-MIN(ROW('03.Muestra'!$D$8:$D$17))+1,""),ROW()-123)),"")</f>
        <v/>
      </c>
      <c r="D131" s="143" t="str">
        <f t="shared" si="17"/>
        <v/>
      </c>
      <c r="E131" s="95" t="str">
        <f t="shared" si="18"/>
        <v/>
      </c>
      <c r="F131" s="23"/>
      <c r="G131" s="23"/>
      <c r="H131" s="23"/>
      <c r="I131" s="23"/>
      <c r="J131" s="23"/>
      <c r="K131" s="148"/>
      <c r="L131" s="23"/>
      <c r="M131" s="23"/>
      <c r="N131" s="23"/>
      <c r="O131" s="23"/>
      <c r="P131" s="23"/>
      <c r="Q131" s="23"/>
      <c r="R131" s="23"/>
      <c r="S131" s="23"/>
      <c r="T131" s="23"/>
      <c r="U131" s="23"/>
      <c r="V131" s="23"/>
      <c r="W131" s="23"/>
      <c r="X131" s="23"/>
      <c r="Y131" s="23"/>
      <c r="Z131" s="29"/>
      <c r="AA131" s="29"/>
      <c r="AB131" s="29"/>
      <c r="AC131" s="29"/>
      <c r="AD131" s="29"/>
      <c r="AE131" s="29"/>
      <c r="AF131" s="29"/>
      <c r="AG131" s="29"/>
      <c r="AH131" s="29"/>
      <c r="AI131" s="29"/>
    </row>
    <row r="132" ht="12.0" customHeight="1">
      <c r="A132" s="133" t="str">
        <f t="array" ref="A132">IFERROR(INDEX('03.Muestra'!$B$8:$B$17,SMALL(IF("Página Web"='03.Muestra'!$D$8:$D$17,ROW('03.Muestra'!$B$8:$B$17)-MIN(ROW('03.Muestra'!$D$8:$D$17))+1,""),ROW()-123)),"")</f>
        <v/>
      </c>
      <c r="B132" s="169" t="str">
        <f t="array" ref="B132">IFERROR(INDEX('03.Muestra'!$C$8:$C$17,SMALL(IF("Página Web"='03.Muestra'!$D$8:$D$17,ROW('03.Muestra'!$C$8:$C$17)-MIN(ROW('03.Muestra'!$D$8:$D$17))+1,""),ROW()-123)),"")</f>
        <v/>
      </c>
      <c r="C132" s="169" t="str">
        <f t="array" ref="C132">IFERROR(INDEX('03.Muestra'!$F$8:$F$17,SMALL(IF("Página Web"='03.Muestra'!$D$8:$D$17,ROW('03.Muestra'!$F$8:$F$17)-MIN(ROW('03.Muestra'!$D$8:$D$17))+1,""),ROW()-123)),"")</f>
        <v/>
      </c>
      <c r="D132" s="143" t="str">
        <f t="shared" si="17"/>
        <v/>
      </c>
      <c r="E132" s="95" t="str">
        <f t="shared" si="18"/>
        <v/>
      </c>
      <c r="F132" s="23"/>
      <c r="G132" s="23"/>
      <c r="H132" s="23"/>
      <c r="I132" s="23"/>
      <c r="J132" s="23"/>
      <c r="K132" s="148"/>
      <c r="L132" s="23"/>
      <c r="M132" s="23"/>
      <c r="N132" s="23"/>
      <c r="O132" s="23"/>
      <c r="P132" s="23"/>
      <c r="Q132" s="23"/>
      <c r="R132" s="23"/>
      <c r="S132" s="23"/>
      <c r="T132" s="23"/>
      <c r="U132" s="23"/>
      <c r="V132" s="23"/>
      <c r="W132" s="23"/>
      <c r="X132" s="23"/>
      <c r="Y132" s="23"/>
      <c r="Z132" s="29"/>
      <c r="AA132" s="29"/>
      <c r="AB132" s="29"/>
      <c r="AC132" s="29"/>
      <c r="AD132" s="29"/>
      <c r="AE132" s="29"/>
      <c r="AF132" s="29"/>
      <c r="AG132" s="29"/>
      <c r="AH132" s="29"/>
      <c r="AI132" s="29"/>
    </row>
    <row r="133" ht="12.0" customHeight="1">
      <c r="A133" s="133" t="str">
        <f t="array" ref="A133">IFERROR(INDEX('03.Muestra'!$B$8:$B$17,SMALL(IF("Página Web"='03.Muestra'!$D$8:$D$17,ROW('03.Muestra'!$B$8:$B$17)-MIN(ROW('03.Muestra'!$D$8:$D$17))+1,""),ROW()-123)),"")</f>
        <v/>
      </c>
      <c r="B133" s="169" t="str">
        <f t="array" ref="B133">IFERROR(INDEX('03.Muestra'!$C$8:$C$17,SMALL(IF("Página Web"='03.Muestra'!$D$8:$D$17,ROW('03.Muestra'!$C$8:$C$17)-MIN(ROW('03.Muestra'!$D$8:$D$17))+1,""),ROW()-123)),"")</f>
        <v/>
      </c>
      <c r="C133" s="169" t="str">
        <f t="array" ref="C133">IFERROR(INDEX('03.Muestra'!$F$8:$F$17,SMALL(IF("Página Web"='03.Muestra'!$D$8:$D$17,ROW('03.Muestra'!$F$8:$F$17)-MIN(ROW('03.Muestra'!$D$8:$D$17))+1,""),ROW()-123)),"")</f>
        <v/>
      </c>
      <c r="D133" s="143" t="str">
        <f t="shared" si="17"/>
        <v/>
      </c>
      <c r="E133" s="95" t="str">
        <f t="shared" si="18"/>
        <v/>
      </c>
      <c r="F133" s="23"/>
      <c r="G133" s="23"/>
      <c r="H133" s="23"/>
      <c r="I133" s="23"/>
      <c r="J133" s="23"/>
      <c r="K133" s="148"/>
      <c r="L133" s="23"/>
      <c r="M133" s="23"/>
      <c r="N133" s="23"/>
      <c r="O133" s="23"/>
      <c r="P133" s="23"/>
      <c r="Q133" s="23"/>
      <c r="R133" s="23"/>
      <c r="S133" s="23"/>
      <c r="T133" s="23"/>
      <c r="U133" s="23"/>
      <c r="V133" s="23"/>
      <c r="W133" s="23"/>
      <c r="X133" s="23"/>
      <c r="Y133" s="23"/>
      <c r="Z133" s="29"/>
      <c r="AA133" s="29"/>
      <c r="AB133" s="29"/>
      <c r="AC133" s="29"/>
      <c r="AD133" s="29"/>
      <c r="AE133" s="29"/>
      <c r="AF133" s="29"/>
      <c r="AG133" s="29"/>
      <c r="AH133" s="29"/>
      <c r="AI133" s="29"/>
    </row>
    <row r="134" ht="12.0" customHeight="1">
      <c r="A134" s="92"/>
      <c r="B134" s="173"/>
      <c r="C134" s="173"/>
      <c r="D134" s="174"/>
      <c r="E134" s="95"/>
      <c r="F134" s="23"/>
      <c r="G134" s="23"/>
      <c r="H134" s="23"/>
      <c r="I134" s="23"/>
      <c r="J134" s="23"/>
      <c r="K134" s="148"/>
      <c r="L134" s="23"/>
      <c r="M134" s="23"/>
      <c r="N134" s="23"/>
      <c r="O134" s="23"/>
      <c r="P134" s="23"/>
      <c r="Q134" s="23"/>
      <c r="R134" s="23"/>
      <c r="S134" s="23"/>
      <c r="T134" s="23"/>
      <c r="U134" s="23"/>
      <c r="V134" s="23"/>
      <c r="W134" s="23"/>
      <c r="X134" s="23"/>
      <c r="Y134" s="23"/>
      <c r="Z134" s="29"/>
      <c r="AA134" s="29"/>
      <c r="AB134" s="29"/>
      <c r="AC134" s="29"/>
      <c r="AD134" s="29"/>
      <c r="AE134" s="29"/>
      <c r="AF134" s="29"/>
      <c r="AG134" s="29"/>
      <c r="AH134" s="29"/>
      <c r="AI134" s="29"/>
    </row>
    <row r="135" ht="12.0" customHeight="1">
      <c r="A135" s="92"/>
      <c r="B135" s="173"/>
      <c r="C135" s="173"/>
      <c r="D135" s="174"/>
      <c r="E135" s="95"/>
      <c r="F135" s="23"/>
      <c r="G135" s="23"/>
      <c r="H135" s="23"/>
      <c r="I135" s="23"/>
      <c r="J135" s="23"/>
      <c r="K135" s="148"/>
      <c r="L135" s="23"/>
      <c r="M135" s="23"/>
      <c r="N135" s="23"/>
      <c r="O135" s="23"/>
      <c r="P135" s="23"/>
      <c r="Q135" s="23"/>
      <c r="R135" s="23"/>
      <c r="S135" s="23"/>
      <c r="T135" s="23"/>
      <c r="U135" s="23"/>
      <c r="V135" s="23"/>
      <c r="W135" s="23"/>
      <c r="X135" s="23"/>
      <c r="Y135" s="23"/>
      <c r="Z135" s="29"/>
      <c r="AA135" s="29"/>
      <c r="AB135" s="29"/>
      <c r="AC135" s="29"/>
      <c r="AD135" s="29"/>
      <c r="AE135" s="29"/>
      <c r="AF135" s="29"/>
      <c r="AG135" s="29"/>
      <c r="AH135" s="29"/>
      <c r="AI135" s="29"/>
    </row>
    <row r="136" ht="12.75" customHeight="1">
      <c r="A136" s="151"/>
      <c r="B136" s="152"/>
      <c r="C136" s="151"/>
      <c r="D136" s="175"/>
      <c r="E136" s="95"/>
      <c r="F136" s="23"/>
      <c r="G136" s="23"/>
      <c r="H136" s="23"/>
      <c r="I136" s="23"/>
      <c r="J136" s="23"/>
      <c r="K136" s="148"/>
      <c r="L136" s="23"/>
      <c r="M136" s="23"/>
      <c r="N136" s="23"/>
      <c r="O136" s="23"/>
      <c r="P136" s="23"/>
      <c r="Q136" s="23"/>
      <c r="R136" s="23"/>
      <c r="S136" s="23"/>
      <c r="T136" s="23"/>
      <c r="U136" s="23"/>
      <c r="V136" s="23"/>
      <c r="W136" s="23"/>
      <c r="X136" s="23"/>
      <c r="Y136" s="23"/>
      <c r="Z136" s="29"/>
      <c r="AA136" s="29"/>
      <c r="AB136" s="29"/>
      <c r="AC136" s="29"/>
      <c r="AD136" s="29"/>
      <c r="AE136" s="29"/>
      <c r="AF136" s="29"/>
      <c r="AG136" s="29"/>
      <c r="AH136" s="29"/>
      <c r="AI136" s="29"/>
    </row>
    <row r="137" ht="19.5" customHeight="1">
      <c r="A137" s="149"/>
      <c r="B137" s="149"/>
      <c r="C137" s="149"/>
      <c r="D137" s="176"/>
      <c r="E137" s="95"/>
      <c r="F137" s="124"/>
      <c r="G137" s="23"/>
      <c r="H137" s="23"/>
      <c r="I137" s="23"/>
      <c r="J137" s="23"/>
      <c r="K137" s="148"/>
      <c r="L137" s="23"/>
      <c r="M137" s="23"/>
      <c r="N137" s="23"/>
      <c r="O137" s="23"/>
      <c r="P137" s="23"/>
      <c r="Q137" s="23"/>
      <c r="R137" s="23"/>
      <c r="S137" s="23"/>
      <c r="T137" s="23"/>
      <c r="U137" s="23"/>
      <c r="V137" s="23"/>
      <c r="W137" s="23"/>
      <c r="X137" s="23"/>
      <c r="Y137" s="23"/>
      <c r="Z137" s="29"/>
      <c r="AA137" s="29"/>
      <c r="AB137" s="29"/>
      <c r="AC137" s="29"/>
      <c r="AD137" s="29"/>
      <c r="AE137" s="29"/>
      <c r="AF137" s="29"/>
      <c r="AG137" s="29"/>
      <c r="AH137" s="29"/>
      <c r="AI137" s="29"/>
    </row>
    <row r="138" ht="12.0" customHeight="1">
      <c r="A138" s="29"/>
      <c r="B138" s="23"/>
      <c r="C138" s="23"/>
      <c r="D138" s="167"/>
      <c r="E138" s="95"/>
      <c r="F138" s="23"/>
      <c r="G138" s="23"/>
      <c r="H138" s="23"/>
      <c r="I138" s="23"/>
      <c r="J138" s="23"/>
      <c r="K138" s="148"/>
      <c r="L138" s="23"/>
      <c r="M138" s="23"/>
      <c r="N138" s="23"/>
      <c r="O138" s="23"/>
      <c r="P138" s="23"/>
      <c r="Q138" s="23"/>
      <c r="R138" s="23"/>
      <c r="S138" s="23"/>
      <c r="T138" s="23"/>
      <c r="U138" s="23"/>
      <c r="V138" s="23"/>
      <c r="W138" s="23"/>
      <c r="X138" s="23"/>
      <c r="Y138" s="23"/>
      <c r="Z138" s="29"/>
      <c r="AA138" s="29"/>
      <c r="AB138" s="29"/>
      <c r="AC138" s="29"/>
      <c r="AD138" s="29"/>
      <c r="AE138" s="29"/>
      <c r="AF138" s="29"/>
      <c r="AG138" s="29"/>
      <c r="AH138" s="29"/>
      <c r="AI138" s="29"/>
    </row>
    <row r="139" ht="12.0" customHeight="1">
      <c r="A139" s="29"/>
      <c r="B139" s="23"/>
      <c r="C139" s="23"/>
      <c r="D139" s="167"/>
      <c r="E139" s="95"/>
      <c r="F139" s="23"/>
      <c r="G139" s="23"/>
      <c r="H139" s="23"/>
      <c r="I139" s="23"/>
      <c r="J139" s="23"/>
      <c r="K139" s="148"/>
      <c r="L139" s="23"/>
      <c r="M139" s="23"/>
      <c r="N139" s="23"/>
      <c r="O139" s="23"/>
      <c r="P139" s="23"/>
      <c r="Q139" s="23"/>
      <c r="R139" s="23"/>
      <c r="S139" s="23"/>
      <c r="T139" s="23"/>
      <c r="U139" s="23"/>
      <c r="V139" s="23"/>
      <c r="W139" s="23"/>
      <c r="X139" s="23"/>
      <c r="Y139" s="23"/>
      <c r="Z139" s="29"/>
      <c r="AA139" s="29"/>
      <c r="AB139" s="29"/>
      <c r="AC139" s="29"/>
      <c r="AD139" s="29"/>
      <c r="AE139" s="29"/>
      <c r="AF139" s="29"/>
      <c r="AG139" s="29"/>
      <c r="AH139" s="29"/>
      <c r="AI139" s="29"/>
    </row>
    <row r="140" ht="32.25" customHeight="1">
      <c r="A140" s="126" t="s">
        <v>106</v>
      </c>
      <c r="B140" s="127" t="s">
        <v>92</v>
      </c>
      <c r="C140" s="128" t="s">
        <v>125</v>
      </c>
      <c r="D140" s="168" t="s">
        <v>112</v>
      </c>
      <c r="E140" s="154"/>
      <c r="F140" s="29"/>
      <c r="G140" s="29"/>
      <c r="H140" s="29"/>
      <c r="I140" s="29"/>
      <c r="J140" s="29"/>
      <c r="K140" s="148"/>
      <c r="L140" s="23"/>
      <c r="M140" s="23"/>
      <c r="N140" s="23"/>
      <c r="O140" s="23"/>
      <c r="P140" s="23"/>
      <c r="Q140" s="23"/>
      <c r="R140" s="23"/>
      <c r="S140" s="29"/>
      <c r="T140" s="23"/>
      <c r="U140" s="23"/>
      <c r="V140" s="23"/>
      <c r="W140" s="23"/>
      <c r="X140" s="23"/>
      <c r="Y140" s="23"/>
      <c r="Z140" s="29"/>
      <c r="AA140" s="29"/>
      <c r="AB140" s="29"/>
      <c r="AC140" s="29"/>
      <c r="AD140" s="29"/>
      <c r="AE140" s="29"/>
      <c r="AF140" s="29"/>
      <c r="AG140" s="29"/>
      <c r="AH140" s="29"/>
      <c r="AI140" s="29"/>
    </row>
    <row r="141" ht="12.0" customHeight="1">
      <c r="A141" s="133">
        <f t="array" ref="A141">IFERROR(INDEX('03.Muestra'!$B$8:$B$17,SMALL(IF("Página Web"='03.Muestra'!$D$8:$D$17,ROW('03.Muestra'!$B$8:$B$17)-MIN(ROW('03.Muestra'!$D$8:$D$17))+1,""),ROW()-140)),"")</f>
        <v>1</v>
      </c>
      <c r="B141" s="169" t="str">
        <f t="array" ref="B141">IFERROR(INDEX('03.Muestra'!$C$8:$C$17,SMALL(IF("Página Web"='03.Muestra'!$D$8:$D$17,ROW('03.Muestra'!$C$8:$C$17)-MIN(ROW('03.Muestra'!$D$8:$D$17))+1,""),ROW()-140)),"")</f>
        <v>Home</v>
      </c>
      <c r="C141" s="170" t="str">
        <f t="array" ref="C141">IFERROR(INDEX('03.Muestra'!$F$8:$F$17,SMALL(IF("Página Web"='03.Muestra'!$D$8:$D$17,ROW('03.Muestra'!$F$8:$F$17)-MIN(ROW('03.Muestra'!$D$8:$D$17))+1,""),ROW()-140)),"")</f>
        <v>https://vicengallartandres.com/</v>
      </c>
      <c r="D141" s="143" t="str">
        <f t="shared" ref="D141:D150" si="19">IF(C141="","",$D$18)</f>
        <v>N/A</v>
      </c>
      <c r="E141" s="95" t="str">
        <f t="shared" ref="E141:E150" si="20">IF(D141&lt;&gt;"",IF(AND(B141&lt;&gt;"",C141&lt;&gt;""),"","ERR"),"")</f>
        <v/>
      </c>
      <c r="F141" s="144" t="s">
        <v>95</v>
      </c>
      <c r="G141" s="121" t="s">
        <v>104</v>
      </c>
      <c r="H141" s="116" t="s">
        <v>99</v>
      </c>
      <c r="I141" s="145" t="s">
        <v>97</v>
      </c>
      <c r="J141" s="146" t="s">
        <v>93</v>
      </c>
      <c r="K141" s="177" t="s">
        <v>103</v>
      </c>
      <c r="L141" s="23"/>
      <c r="M141" s="23"/>
      <c r="N141" s="23"/>
      <c r="O141" s="23"/>
      <c r="P141" s="23"/>
      <c r="Q141" s="23"/>
      <c r="R141" s="23"/>
      <c r="S141" s="29"/>
      <c r="T141" s="23"/>
      <c r="U141" s="23"/>
      <c r="V141" s="23"/>
      <c r="W141" s="23"/>
      <c r="X141" s="23"/>
      <c r="Y141" s="23"/>
      <c r="Z141" s="29"/>
      <c r="AA141" s="29"/>
      <c r="AB141" s="29"/>
      <c r="AC141" s="29"/>
      <c r="AD141" s="29"/>
      <c r="AE141" s="29"/>
      <c r="AF141" s="29"/>
      <c r="AG141" s="29"/>
      <c r="AH141" s="29"/>
      <c r="AI141" s="29"/>
    </row>
    <row r="142" ht="12.0" customHeight="1">
      <c r="A142" s="133">
        <f t="array" ref="A142">IFERROR(INDEX('03.Muestra'!$B$8:$B$17,SMALL(IF("Página Web"='03.Muestra'!$D$8:$D$17,ROW('03.Muestra'!$B$8:$B$17)-MIN(ROW('03.Muestra'!$D$8:$D$17))+1,""),ROW()-140)),"")</f>
        <v>2</v>
      </c>
      <c r="B142" s="169" t="str">
        <f t="array" ref="B142">IFERROR(INDEX('03.Muestra'!$C$8:$C$17,SMALL(IF("Página Web"='03.Muestra'!$D$8:$D$17,ROW('03.Muestra'!$C$8:$C$17)-MIN(ROW('03.Muestra'!$D$8:$D$17))+1,""),ROW()-140)),"")</f>
        <v>Contacto</v>
      </c>
      <c r="C142" s="170" t="str">
        <f t="array" ref="C142">IFERROR(INDEX('03.Muestra'!$F$8:$F$17,SMALL(IF("Página Web"='03.Muestra'!$D$8:$D$17,ROW('03.Muestra'!$F$8:$F$17)-MIN(ROW('03.Muestra'!$D$8:$D$17))+1,""),ROW()-140)),"")</f>
        <v>https://vicengallartandres.com/contacto/</v>
      </c>
      <c r="D142" s="143" t="str">
        <f t="shared" si="19"/>
        <v>N/A</v>
      </c>
      <c r="E142" s="95" t="str">
        <f t="shared" si="20"/>
        <v/>
      </c>
      <c r="F142" s="147">
        <f>COUNTIF($D141:INDIRECT("$D" &amp;  SUM(ROW()-1,'03.Muestra'!$D$20)-1),F141)</f>
        <v>0</v>
      </c>
      <c r="G142" s="147">
        <f>COUNTIF($D141:INDIRECT("$D" &amp;  SUM(ROW()-1,'03.Muestra'!$D$20)-1),G141)</f>
        <v>0</v>
      </c>
      <c r="H142" s="147">
        <f>COUNTIF($D141:INDIRECT("$D" &amp;  SUM(ROW()-1,'03.Muestra'!$D$20)-1),H141)</f>
        <v>3</v>
      </c>
      <c r="I142" s="147">
        <f>COUNTIF($D141:INDIRECT("$D" &amp;  SUM(ROW()-1,'03.Muestra'!$D$20)-1),I141)</f>
        <v>0</v>
      </c>
      <c r="J142" s="147">
        <f>COUNTIF($D141:INDIRECT("$D" &amp;  SUM(ROW()-1,'03.Muestra'!$D$20)-1),J141)</f>
        <v>0</v>
      </c>
      <c r="K142" s="178">
        <f>IF(COUNTIF('03.Muestra'!$D$8:$D$17,"Página Web")=0,0,COUNTBLANK($D141:INDIRECT("$D" &amp;  SUM(ROW()-1,COUNTIF('03.Muestra'!$D$8:$D$17,"Página Web"))-1)))</f>
        <v>0</v>
      </c>
      <c r="L142" s="23"/>
      <c r="M142" s="23"/>
      <c r="N142" s="23"/>
      <c r="O142" s="23"/>
      <c r="P142" s="23"/>
      <c r="Q142" s="23"/>
      <c r="R142" s="23"/>
      <c r="S142" s="29"/>
      <c r="T142" s="23"/>
      <c r="U142" s="23"/>
      <c r="V142" s="23"/>
      <c r="W142" s="23"/>
      <c r="X142" s="23"/>
      <c r="Y142" s="23"/>
      <c r="Z142" s="29"/>
      <c r="AA142" s="29"/>
      <c r="AB142" s="29"/>
      <c r="AC142" s="29"/>
      <c r="AD142" s="29"/>
      <c r="AE142" s="29"/>
      <c r="AF142" s="29"/>
      <c r="AG142" s="29"/>
      <c r="AH142" s="29"/>
      <c r="AI142" s="29"/>
    </row>
    <row r="143" ht="12.0" customHeight="1">
      <c r="A143" s="133">
        <f t="array" ref="A143">IFERROR(INDEX('03.Muestra'!$B$8:$B$17,SMALL(IF("Página Web"='03.Muestra'!$D$8:$D$17,ROW('03.Muestra'!$B$8:$B$17)-MIN(ROW('03.Muestra'!$D$8:$D$17))+1,""),ROW()-140)),"")</f>
        <v>3</v>
      </c>
      <c r="B143" s="169" t="str">
        <f t="array" ref="B143">IFERROR(INDEX('03.Muestra'!$C$8:$C$17,SMALL(IF("Página Web"='03.Muestra'!$D$8:$D$17,ROW('03.Muestra'!$C$8:$C$17)-MIN(ROW('03.Muestra'!$D$8:$D$17))+1,""),ROW()-140)),"")</f>
        <v>Servicios</v>
      </c>
      <c r="C143" s="170" t="str">
        <f t="array" ref="C143">IFERROR(INDEX('03.Muestra'!$F$8:$F$17,SMALL(IF("Página Web"='03.Muestra'!$D$8:$D$17,ROW('03.Muestra'!$F$8:$F$17)-MIN(ROW('03.Muestra'!$D$8:$D$17))+1,""),ROW()-140)),"")</f>
        <v>https://vicengallartandres.com/servicios/</v>
      </c>
      <c r="D143" s="143" t="str">
        <f t="shared" si="19"/>
        <v>N/A</v>
      </c>
      <c r="E143" s="95" t="str">
        <f t="shared" si="20"/>
        <v/>
      </c>
      <c r="F143" s="29"/>
      <c r="G143" s="23"/>
      <c r="H143" s="23"/>
      <c r="I143" s="23"/>
      <c r="J143" s="23"/>
      <c r="K143" s="148"/>
      <c r="L143" s="23"/>
      <c r="M143" s="23"/>
      <c r="N143" s="23"/>
      <c r="O143" s="23"/>
      <c r="P143" s="23"/>
      <c r="Q143" s="23"/>
      <c r="R143" s="23"/>
      <c r="S143" s="29"/>
      <c r="T143" s="23"/>
      <c r="U143" s="23"/>
      <c r="V143" s="23"/>
      <c r="W143" s="23"/>
      <c r="X143" s="23"/>
      <c r="Y143" s="23"/>
      <c r="Z143" s="29"/>
      <c r="AA143" s="29"/>
      <c r="AB143" s="29"/>
      <c r="AC143" s="29"/>
      <c r="AD143" s="29"/>
      <c r="AE143" s="29"/>
      <c r="AF143" s="29"/>
      <c r="AG143" s="29"/>
      <c r="AH143" s="29"/>
      <c r="AI143" s="29"/>
    </row>
    <row r="144" ht="12.0" customHeight="1">
      <c r="A144" s="133" t="str">
        <f t="array" ref="A144">IFERROR(INDEX('03.Muestra'!$B$8:$B$17,SMALL(IF("Página Web"='03.Muestra'!$D$8:$D$17,ROW('03.Muestra'!$B$8:$B$17)-MIN(ROW('03.Muestra'!$D$8:$D$17))+1,""),ROW()-140)),"")</f>
        <v/>
      </c>
      <c r="B144" s="169" t="str">
        <f t="array" ref="B144">IFERROR(INDEX('03.Muestra'!$C$8:$C$17,SMALL(IF("Página Web"='03.Muestra'!$D$8:$D$17,ROW('03.Muestra'!$C$8:$C$17)-MIN(ROW('03.Muestra'!$D$8:$D$17))+1,""),ROW()-140)),"")</f>
        <v/>
      </c>
      <c r="C144" s="169" t="str">
        <f t="array" ref="C144">IFERROR(INDEX('03.Muestra'!$F$8:$F$17,SMALL(IF("Página Web"='03.Muestra'!$D$8:$D$17,ROW('03.Muestra'!$F$8:$F$17)-MIN(ROW('03.Muestra'!$D$8:$D$17))+1,""),ROW()-140)),"")</f>
        <v/>
      </c>
      <c r="D144" s="143" t="str">
        <f t="shared" si="19"/>
        <v/>
      </c>
      <c r="E144" s="95" t="str">
        <f t="shared" si="20"/>
        <v/>
      </c>
      <c r="F144" s="29"/>
      <c r="G144" s="23"/>
      <c r="H144" s="23"/>
      <c r="I144" s="23"/>
      <c r="J144" s="23"/>
      <c r="K144" s="148"/>
      <c r="L144" s="23"/>
      <c r="M144" s="23"/>
      <c r="N144" s="23"/>
      <c r="O144" s="23"/>
      <c r="P144" s="23"/>
      <c r="Q144" s="23"/>
      <c r="R144" s="23"/>
      <c r="S144" s="29"/>
      <c r="T144" s="23"/>
      <c r="U144" s="23"/>
      <c r="V144" s="23"/>
      <c r="W144" s="23"/>
      <c r="X144" s="23"/>
      <c r="Y144" s="23"/>
      <c r="Z144" s="29"/>
      <c r="AA144" s="29"/>
      <c r="AB144" s="29"/>
      <c r="AC144" s="29"/>
      <c r="AD144" s="29"/>
      <c r="AE144" s="29"/>
      <c r="AF144" s="29"/>
      <c r="AG144" s="29"/>
      <c r="AH144" s="29"/>
      <c r="AI144" s="29"/>
    </row>
    <row r="145" ht="12.0" customHeight="1">
      <c r="A145" s="133" t="str">
        <f t="array" ref="A145">IFERROR(INDEX('03.Muestra'!$B$8:$B$17,SMALL(IF("Página Web"='03.Muestra'!$D$8:$D$17,ROW('03.Muestra'!$B$8:$B$17)-MIN(ROW('03.Muestra'!$D$8:$D$17))+1,""),ROW()-140)),"")</f>
        <v/>
      </c>
      <c r="B145" s="169" t="str">
        <f t="array" ref="B145">IFERROR(INDEX('03.Muestra'!$C$8:$C$17,SMALL(IF("Página Web"='03.Muestra'!$D$8:$D$17,ROW('03.Muestra'!$C$8:$C$17)-MIN(ROW('03.Muestra'!$D$8:$D$17))+1,""),ROW()-140)),"")</f>
        <v/>
      </c>
      <c r="C145" s="169" t="str">
        <f t="array" ref="C145">IFERROR(INDEX('03.Muestra'!$F$8:$F$17,SMALL(IF("Página Web"='03.Muestra'!$D$8:$D$17,ROW('03.Muestra'!$F$8:$F$17)-MIN(ROW('03.Muestra'!$D$8:$D$17))+1,""),ROW()-140)),"")</f>
        <v/>
      </c>
      <c r="D145" s="143" t="str">
        <f t="shared" si="19"/>
        <v/>
      </c>
      <c r="E145" s="95" t="str">
        <f t="shared" si="20"/>
        <v/>
      </c>
      <c r="F145" s="29"/>
      <c r="G145" s="23"/>
      <c r="H145" s="23"/>
      <c r="I145" s="23"/>
      <c r="J145" s="23"/>
      <c r="K145" s="148"/>
      <c r="L145" s="23"/>
      <c r="M145" s="23"/>
      <c r="N145" s="23"/>
      <c r="O145" s="23"/>
      <c r="P145" s="23"/>
      <c r="Q145" s="23"/>
      <c r="R145" s="23"/>
      <c r="S145" s="29"/>
      <c r="T145" s="23"/>
      <c r="U145" s="23"/>
      <c r="V145" s="23"/>
      <c r="W145" s="23"/>
      <c r="X145" s="23"/>
      <c r="Y145" s="23"/>
      <c r="Z145" s="29"/>
      <c r="AA145" s="29"/>
      <c r="AB145" s="29"/>
      <c r="AC145" s="29"/>
      <c r="AD145" s="29"/>
      <c r="AE145" s="29"/>
      <c r="AF145" s="29"/>
      <c r="AG145" s="29"/>
      <c r="AH145" s="29"/>
      <c r="AI145" s="29"/>
    </row>
    <row r="146" ht="12.0" customHeight="1">
      <c r="A146" s="133" t="str">
        <f t="array" ref="A146">IFERROR(INDEX('03.Muestra'!$B$8:$B$17,SMALL(IF("Página Web"='03.Muestra'!$D$8:$D$17,ROW('03.Muestra'!$B$8:$B$17)-MIN(ROW('03.Muestra'!$D$8:$D$17))+1,""),ROW()-140)),"")</f>
        <v/>
      </c>
      <c r="B146" s="169" t="str">
        <f t="array" ref="B146">IFERROR(INDEX('03.Muestra'!$C$8:$C$17,SMALL(IF("Página Web"='03.Muestra'!$D$8:$D$17,ROW('03.Muestra'!$C$8:$C$17)-MIN(ROW('03.Muestra'!$D$8:$D$17))+1,""),ROW()-140)),"")</f>
        <v/>
      </c>
      <c r="C146" s="169" t="str">
        <f t="array" ref="C146">IFERROR(INDEX('03.Muestra'!$F$8:$F$17,SMALL(IF("Página Web"='03.Muestra'!$D$8:$D$17,ROW('03.Muestra'!$F$8:$F$17)-MIN(ROW('03.Muestra'!$D$8:$D$17))+1,""),ROW()-140)),"")</f>
        <v/>
      </c>
      <c r="D146" s="143" t="str">
        <f t="shared" si="19"/>
        <v/>
      </c>
      <c r="E146" s="95" t="str">
        <f t="shared" si="20"/>
        <v/>
      </c>
      <c r="F146" s="29"/>
      <c r="G146" s="23"/>
      <c r="H146" s="23"/>
      <c r="I146" s="23"/>
      <c r="J146" s="23"/>
      <c r="K146" s="148"/>
      <c r="L146" s="23"/>
      <c r="M146" s="23"/>
      <c r="N146" s="23"/>
      <c r="O146" s="23"/>
      <c r="P146" s="23"/>
      <c r="Q146" s="23"/>
      <c r="R146" s="23"/>
      <c r="S146" s="29"/>
      <c r="T146" s="23"/>
      <c r="U146" s="23"/>
      <c r="V146" s="23"/>
      <c r="W146" s="23"/>
      <c r="X146" s="23"/>
      <c r="Y146" s="23"/>
      <c r="Z146" s="29"/>
      <c r="AA146" s="29"/>
      <c r="AB146" s="29"/>
      <c r="AC146" s="29"/>
      <c r="AD146" s="29"/>
      <c r="AE146" s="29"/>
      <c r="AF146" s="29"/>
      <c r="AG146" s="29"/>
      <c r="AH146" s="29"/>
      <c r="AI146" s="29"/>
    </row>
    <row r="147" ht="12.0" customHeight="1">
      <c r="A147" s="133" t="str">
        <f t="array" ref="A147">IFERROR(INDEX('03.Muestra'!$B$8:$B$17,SMALL(IF("Página Web"='03.Muestra'!$D$8:$D$17,ROW('03.Muestra'!$B$8:$B$17)-MIN(ROW('03.Muestra'!$D$8:$D$17))+1,""),ROW()-140)),"")</f>
        <v/>
      </c>
      <c r="B147" s="169" t="str">
        <f t="array" ref="B147">IFERROR(INDEX('03.Muestra'!$C$8:$C$17,SMALL(IF("Página Web"='03.Muestra'!$D$8:$D$17,ROW('03.Muestra'!$C$8:$C$17)-MIN(ROW('03.Muestra'!$D$8:$D$17))+1,""),ROW()-140)),"")</f>
        <v/>
      </c>
      <c r="C147" s="169" t="str">
        <f t="array" ref="C147">IFERROR(INDEX('03.Muestra'!$F$8:$F$17,SMALL(IF("Página Web"='03.Muestra'!$D$8:$D$17,ROW('03.Muestra'!$F$8:$F$17)-MIN(ROW('03.Muestra'!$D$8:$D$17))+1,""),ROW()-140)),"")</f>
        <v/>
      </c>
      <c r="D147" s="143" t="str">
        <f t="shared" si="19"/>
        <v/>
      </c>
      <c r="E147" s="95" t="str">
        <f t="shared" si="20"/>
        <v/>
      </c>
      <c r="F147" s="23"/>
      <c r="G147" s="23"/>
      <c r="H147" s="23"/>
      <c r="I147" s="23"/>
      <c r="J147" s="23"/>
      <c r="K147" s="148"/>
      <c r="L147" s="23"/>
      <c r="M147" s="23"/>
      <c r="N147" s="23"/>
      <c r="O147" s="23"/>
      <c r="P147" s="23"/>
      <c r="Q147" s="23"/>
      <c r="R147" s="23"/>
      <c r="S147" s="23"/>
      <c r="T147" s="23"/>
      <c r="U147" s="23"/>
      <c r="V147" s="23"/>
      <c r="W147" s="23"/>
      <c r="X147" s="23"/>
      <c r="Y147" s="23"/>
      <c r="Z147" s="29"/>
      <c r="AA147" s="29"/>
      <c r="AB147" s="29"/>
      <c r="AC147" s="29"/>
      <c r="AD147" s="29"/>
      <c r="AE147" s="29"/>
      <c r="AF147" s="29"/>
      <c r="AG147" s="29"/>
      <c r="AH147" s="29"/>
      <c r="AI147" s="29"/>
    </row>
    <row r="148" ht="12.0" customHeight="1">
      <c r="A148" s="133" t="str">
        <f t="array" ref="A148">IFERROR(INDEX('03.Muestra'!$B$8:$B$17,SMALL(IF("Página Web"='03.Muestra'!$D$8:$D$17,ROW('03.Muestra'!$B$8:$B$17)-MIN(ROW('03.Muestra'!$D$8:$D$17))+1,""),ROW()-140)),"")</f>
        <v/>
      </c>
      <c r="B148" s="169" t="str">
        <f t="array" ref="B148">IFERROR(INDEX('03.Muestra'!$C$8:$C$17,SMALL(IF("Página Web"='03.Muestra'!$D$8:$D$17,ROW('03.Muestra'!$C$8:$C$17)-MIN(ROW('03.Muestra'!$D$8:$D$17))+1,""),ROW()-140)),"")</f>
        <v/>
      </c>
      <c r="C148" s="169" t="str">
        <f t="array" ref="C148">IFERROR(INDEX('03.Muestra'!$F$8:$F$17,SMALL(IF("Página Web"='03.Muestra'!$D$8:$D$17,ROW('03.Muestra'!$F$8:$F$17)-MIN(ROW('03.Muestra'!$D$8:$D$17))+1,""),ROW()-140)),"")</f>
        <v/>
      </c>
      <c r="D148" s="143" t="str">
        <f t="shared" si="19"/>
        <v/>
      </c>
      <c r="E148" s="95" t="str">
        <f t="shared" si="20"/>
        <v/>
      </c>
      <c r="F148" s="23"/>
      <c r="G148" s="23"/>
      <c r="H148" s="23"/>
      <c r="I148" s="23"/>
      <c r="J148" s="23"/>
      <c r="K148" s="148"/>
      <c r="L148" s="23"/>
      <c r="M148" s="23"/>
      <c r="N148" s="23"/>
      <c r="O148" s="23"/>
      <c r="P148" s="23"/>
      <c r="Q148" s="23"/>
      <c r="R148" s="23"/>
      <c r="S148" s="23"/>
      <c r="T148" s="23"/>
      <c r="U148" s="23"/>
      <c r="V148" s="23"/>
      <c r="W148" s="23"/>
      <c r="X148" s="23"/>
      <c r="Y148" s="23"/>
      <c r="Z148" s="29"/>
      <c r="AA148" s="29"/>
      <c r="AB148" s="29"/>
      <c r="AC148" s="29"/>
      <c r="AD148" s="29"/>
      <c r="AE148" s="29"/>
      <c r="AF148" s="29"/>
      <c r="AG148" s="29"/>
      <c r="AH148" s="29"/>
      <c r="AI148" s="29"/>
    </row>
    <row r="149" ht="12.0" customHeight="1">
      <c r="A149" s="133" t="str">
        <f t="array" ref="A149">IFERROR(INDEX('03.Muestra'!$B$8:$B$17,SMALL(IF("Página Web"='03.Muestra'!$D$8:$D$17,ROW('03.Muestra'!$B$8:$B$17)-MIN(ROW('03.Muestra'!$D$8:$D$17))+1,""),ROW()-140)),"")</f>
        <v/>
      </c>
      <c r="B149" s="169" t="str">
        <f t="array" ref="B149">IFERROR(INDEX('03.Muestra'!$C$8:$C$17,SMALL(IF("Página Web"='03.Muestra'!$D$8:$D$17,ROW('03.Muestra'!$C$8:$C$17)-MIN(ROW('03.Muestra'!$D$8:$D$17))+1,""),ROW()-140)),"")</f>
        <v/>
      </c>
      <c r="C149" s="169" t="str">
        <f t="array" ref="C149">IFERROR(INDEX('03.Muestra'!$F$8:$F$17,SMALL(IF("Página Web"='03.Muestra'!$D$8:$D$17,ROW('03.Muestra'!$F$8:$F$17)-MIN(ROW('03.Muestra'!$D$8:$D$17))+1,""),ROW()-140)),"")</f>
        <v/>
      </c>
      <c r="D149" s="143" t="str">
        <f t="shared" si="19"/>
        <v/>
      </c>
      <c r="E149" s="95" t="str">
        <f t="shared" si="20"/>
        <v/>
      </c>
      <c r="F149" s="23"/>
      <c r="G149" s="23"/>
      <c r="H149" s="23"/>
      <c r="I149" s="23"/>
      <c r="J149" s="23"/>
      <c r="K149" s="148"/>
      <c r="L149" s="23"/>
      <c r="M149" s="23"/>
      <c r="N149" s="23"/>
      <c r="O149" s="23"/>
      <c r="P149" s="23"/>
      <c r="Q149" s="23"/>
      <c r="R149" s="23"/>
      <c r="S149" s="23"/>
      <c r="T149" s="23"/>
      <c r="U149" s="23"/>
      <c r="V149" s="23"/>
      <c r="W149" s="23"/>
      <c r="X149" s="23"/>
      <c r="Y149" s="23"/>
      <c r="Z149" s="29"/>
      <c r="AA149" s="29"/>
      <c r="AB149" s="29"/>
      <c r="AC149" s="29"/>
      <c r="AD149" s="29"/>
      <c r="AE149" s="29"/>
      <c r="AF149" s="29"/>
      <c r="AG149" s="29"/>
      <c r="AH149" s="29"/>
      <c r="AI149" s="29"/>
    </row>
    <row r="150" ht="12.0" customHeight="1">
      <c r="A150" s="133" t="str">
        <f t="array" ref="A150">IFERROR(INDEX('03.Muestra'!$B$8:$B$17,SMALL(IF("Página Web"='03.Muestra'!$D$8:$D$17,ROW('03.Muestra'!$B$8:$B$17)-MIN(ROW('03.Muestra'!$D$8:$D$17))+1,""),ROW()-140)),"")</f>
        <v/>
      </c>
      <c r="B150" s="169" t="str">
        <f t="array" ref="B150">IFERROR(INDEX('03.Muestra'!$C$8:$C$17,SMALL(IF("Página Web"='03.Muestra'!$D$8:$D$17,ROW('03.Muestra'!$C$8:$C$17)-MIN(ROW('03.Muestra'!$D$8:$D$17))+1,""),ROW()-140)),"")</f>
        <v/>
      </c>
      <c r="C150" s="169" t="str">
        <f t="array" ref="C150">IFERROR(INDEX('03.Muestra'!$F$8:$F$17,SMALL(IF("Página Web"='03.Muestra'!$D$8:$D$17,ROW('03.Muestra'!$F$8:$F$17)-MIN(ROW('03.Muestra'!$D$8:$D$17))+1,""),ROW()-140)),"")</f>
        <v/>
      </c>
      <c r="D150" s="143" t="str">
        <f t="shared" si="19"/>
        <v/>
      </c>
      <c r="E150" s="95" t="str">
        <f t="shared" si="20"/>
        <v/>
      </c>
      <c r="F150" s="23"/>
      <c r="G150" s="23"/>
      <c r="H150" s="23"/>
      <c r="I150" s="23"/>
      <c r="J150" s="23"/>
      <c r="K150" s="148"/>
      <c r="L150" s="23"/>
      <c r="M150" s="23"/>
      <c r="N150" s="23"/>
      <c r="O150" s="23"/>
      <c r="P150" s="23"/>
      <c r="Q150" s="23"/>
      <c r="R150" s="23"/>
      <c r="S150" s="23"/>
      <c r="T150" s="23"/>
      <c r="U150" s="23"/>
      <c r="V150" s="23"/>
      <c r="W150" s="23"/>
      <c r="X150" s="23"/>
      <c r="Y150" s="23"/>
      <c r="Z150" s="29"/>
      <c r="AA150" s="29"/>
      <c r="AB150" s="29"/>
      <c r="AC150" s="29"/>
      <c r="AD150" s="29"/>
      <c r="AE150" s="29"/>
      <c r="AF150" s="29"/>
      <c r="AG150" s="29"/>
      <c r="AH150" s="29"/>
      <c r="AI150" s="29"/>
    </row>
    <row r="151" ht="12.0" customHeight="1">
      <c r="A151" s="92"/>
      <c r="B151" s="173"/>
      <c r="C151" s="173"/>
      <c r="D151" s="174"/>
      <c r="E151" s="95"/>
      <c r="F151" s="23"/>
      <c r="G151" s="23"/>
      <c r="H151" s="23"/>
      <c r="I151" s="23"/>
      <c r="J151" s="23"/>
      <c r="K151" s="148"/>
      <c r="L151" s="23"/>
      <c r="M151" s="23"/>
      <c r="N151" s="23"/>
      <c r="O151" s="23"/>
      <c r="P151" s="23"/>
      <c r="Q151" s="23"/>
      <c r="R151" s="23"/>
      <c r="S151" s="23"/>
      <c r="T151" s="23"/>
      <c r="U151" s="23"/>
      <c r="V151" s="23"/>
      <c r="W151" s="23"/>
      <c r="X151" s="23"/>
      <c r="Y151" s="23"/>
      <c r="Z151" s="29"/>
      <c r="AA151" s="29"/>
      <c r="AB151" s="29"/>
      <c r="AC151" s="29"/>
      <c r="AD151" s="29"/>
      <c r="AE151" s="29"/>
      <c r="AF151" s="29"/>
      <c r="AG151" s="29"/>
      <c r="AH151" s="29"/>
      <c r="AI151" s="29"/>
    </row>
    <row r="152" ht="12.0" customHeight="1">
      <c r="A152" s="92"/>
      <c r="B152" s="173"/>
      <c r="C152" s="173"/>
      <c r="D152" s="174"/>
      <c r="E152" s="95"/>
      <c r="F152" s="23"/>
      <c r="G152" s="23"/>
      <c r="H152" s="23"/>
      <c r="I152" s="23"/>
      <c r="J152" s="23"/>
      <c r="K152" s="148"/>
      <c r="L152" s="23"/>
      <c r="M152" s="23"/>
      <c r="N152" s="23"/>
      <c r="O152" s="23"/>
      <c r="P152" s="23"/>
      <c r="Q152" s="23"/>
      <c r="R152" s="23"/>
      <c r="S152" s="23"/>
      <c r="T152" s="23"/>
      <c r="U152" s="23"/>
      <c r="V152" s="23"/>
      <c r="W152" s="23"/>
      <c r="X152" s="23"/>
      <c r="Y152" s="23"/>
      <c r="Z152" s="29"/>
      <c r="AA152" s="29"/>
      <c r="AB152" s="29"/>
      <c r="AC152" s="29"/>
      <c r="AD152" s="29"/>
      <c r="AE152" s="29"/>
      <c r="AF152" s="29"/>
      <c r="AG152" s="29"/>
      <c r="AH152" s="29"/>
      <c r="AI152" s="29"/>
    </row>
    <row r="153" ht="12.75" customHeight="1">
      <c r="A153" s="151"/>
      <c r="B153" s="152"/>
      <c r="C153" s="151"/>
      <c r="D153" s="175"/>
      <c r="E153" s="95"/>
      <c r="F153" s="23"/>
      <c r="G153" s="23"/>
      <c r="H153" s="23"/>
      <c r="I153" s="23"/>
      <c r="J153" s="23"/>
      <c r="K153" s="148"/>
      <c r="L153" s="23"/>
      <c r="M153" s="23"/>
      <c r="N153" s="23"/>
      <c r="O153" s="23"/>
      <c r="P153" s="23"/>
      <c r="Q153" s="23"/>
      <c r="R153" s="23"/>
      <c r="S153" s="23"/>
      <c r="T153" s="23"/>
      <c r="U153" s="23"/>
      <c r="V153" s="23"/>
      <c r="W153" s="23"/>
      <c r="X153" s="23"/>
      <c r="Y153" s="23"/>
      <c r="Z153" s="29"/>
      <c r="AA153" s="29"/>
      <c r="AB153" s="29"/>
      <c r="AC153" s="29"/>
      <c r="AD153" s="29"/>
      <c r="AE153" s="29"/>
      <c r="AF153" s="29"/>
      <c r="AG153" s="29"/>
      <c r="AH153" s="29"/>
      <c r="AI153" s="29"/>
    </row>
    <row r="154" ht="15.75" customHeight="1">
      <c r="A154" s="149"/>
      <c r="B154" s="149"/>
      <c r="C154" s="149"/>
      <c r="D154" s="176"/>
      <c r="E154" s="95"/>
      <c r="F154" s="124"/>
      <c r="G154" s="23"/>
      <c r="H154" s="23"/>
      <c r="I154" s="23"/>
      <c r="J154" s="23"/>
      <c r="K154" s="148"/>
      <c r="L154" s="23"/>
      <c r="M154" s="23"/>
      <c r="N154" s="23"/>
      <c r="O154" s="23"/>
      <c r="P154" s="23"/>
      <c r="Q154" s="23"/>
      <c r="R154" s="23"/>
      <c r="S154" s="23"/>
      <c r="T154" s="23"/>
      <c r="U154" s="23"/>
      <c r="V154" s="23"/>
      <c r="W154" s="23"/>
      <c r="X154" s="23"/>
      <c r="Y154" s="23"/>
      <c r="Z154" s="29"/>
      <c r="AA154" s="29"/>
      <c r="AB154" s="29"/>
      <c r="AC154" s="29"/>
      <c r="AD154" s="29"/>
      <c r="AE154" s="29"/>
      <c r="AF154" s="29"/>
      <c r="AG154" s="29"/>
      <c r="AH154" s="29"/>
      <c r="AI154" s="29"/>
    </row>
    <row r="155" ht="12.0" customHeight="1">
      <c r="A155" s="29"/>
      <c r="B155" s="23"/>
      <c r="C155" s="23"/>
      <c r="D155" s="167"/>
      <c r="E155" s="95"/>
      <c r="F155" s="23"/>
      <c r="G155" s="23"/>
      <c r="H155" s="23"/>
      <c r="I155" s="23"/>
      <c r="J155" s="23"/>
      <c r="K155" s="148"/>
      <c r="L155" s="23"/>
      <c r="M155" s="23"/>
      <c r="N155" s="23"/>
      <c r="O155" s="23"/>
      <c r="P155" s="23"/>
      <c r="Q155" s="23"/>
      <c r="R155" s="23"/>
      <c r="S155" s="23"/>
      <c r="T155" s="23"/>
      <c r="U155" s="23"/>
      <c r="V155" s="23"/>
      <c r="W155" s="23"/>
      <c r="X155" s="23"/>
      <c r="Y155" s="23"/>
      <c r="Z155" s="29"/>
      <c r="AA155" s="29"/>
      <c r="AB155" s="29"/>
      <c r="AC155" s="29"/>
      <c r="AD155" s="29"/>
      <c r="AE155" s="29"/>
      <c r="AF155" s="29"/>
      <c r="AG155" s="29"/>
      <c r="AH155" s="29"/>
      <c r="AI155" s="29"/>
    </row>
    <row r="156" ht="12.0" customHeight="1">
      <c r="A156" s="29"/>
      <c r="B156" s="23"/>
      <c r="C156" s="23"/>
      <c r="D156" s="167"/>
      <c r="E156" s="95"/>
      <c r="F156" s="23"/>
      <c r="G156" s="23"/>
      <c r="H156" s="23"/>
      <c r="I156" s="23"/>
      <c r="J156" s="23"/>
      <c r="K156" s="148"/>
      <c r="L156" s="23"/>
      <c r="M156" s="23"/>
      <c r="N156" s="23"/>
      <c r="O156" s="23"/>
      <c r="P156" s="23"/>
      <c r="Q156" s="23"/>
      <c r="R156" s="23"/>
      <c r="S156" s="23"/>
      <c r="T156" s="23"/>
      <c r="U156" s="23"/>
      <c r="V156" s="23"/>
      <c r="W156" s="23"/>
      <c r="X156" s="23"/>
      <c r="Y156" s="23"/>
      <c r="Z156" s="29"/>
      <c r="AA156" s="29"/>
      <c r="AB156" s="29"/>
      <c r="AC156" s="29"/>
      <c r="AD156" s="29"/>
      <c r="AE156" s="29"/>
      <c r="AF156" s="29"/>
      <c r="AG156" s="29"/>
      <c r="AH156" s="29"/>
      <c r="AI156" s="29"/>
    </row>
    <row r="157" ht="32.25" customHeight="1">
      <c r="A157" s="126" t="s">
        <v>106</v>
      </c>
      <c r="B157" s="127" t="s">
        <v>92</v>
      </c>
      <c r="C157" s="128" t="s">
        <v>126</v>
      </c>
      <c r="D157" s="168" t="s">
        <v>112</v>
      </c>
      <c r="E157" s="154"/>
      <c r="F157" s="29"/>
      <c r="G157" s="29"/>
      <c r="H157" s="29"/>
      <c r="I157" s="29"/>
      <c r="J157" s="29"/>
      <c r="K157" s="148"/>
      <c r="L157" s="23"/>
      <c r="M157" s="23"/>
      <c r="N157" s="23"/>
      <c r="O157" s="23"/>
      <c r="P157" s="23"/>
      <c r="Q157" s="23"/>
      <c r="R157" s="23"/>
      <c r="S157" s="29"/>
      <c r="T157" s="23"/>
      <c r="U157" s="23"/>
      <c r="V157" s="23"/>
      <c r="W157" s="23"/>
      <c r="X157" s="23"/>
      <c r="Y157" s="23"/>
      <c r="Z157" s="29"/>
      <c r="AA157" s="29"/>
      <c r="AB157" s="29"/>
      <c r="AC157" s="29"/>
      <c r="AD157" s="29"/>
      <c r="AE157" s="29"/>
      <c r="AF157" s="29"/>
      <c r="AG157" s="29"/>
      <c r="AH157" s="29"/>
      <c r="AI157" s="29"/>
    </row>
    <row r="158" ht="12.0" customHeight="1">
      <c r="A158" s="133">
        <f t="array" ref="A158">IFERROR(INDEX('03.Muestra'!$B$8:$B$17,SMALL(IF("Página Web"='03.Muestra'!$D$8:$D$17,ROW('03.Muestra'!$B$8:$B$17)-MIN(ROW('03.Muestra'!$D$8:$D$17))+1,""),ROW()-157)),"")</f>
        <v>1</v>
      </c>
      <c r="B158" s="169" t="str">
        <f t="array" ref="B158">IFERROR(INDEX('03.Muestra'!$C$8:$C$17,SMALL(IF("Página Web"='03.Muestra'!$D$8:$D$17,ROW('03.Muestra'!$C$8:$C$17)-MIN(ROW('03.Muestra'!$D$8:$D$17))+1,""),ROW()-157)),"")</f>
        <v>Home</v>
      </c>
      <c r="C158" s="170" t="str">
        <f t="array" ref="C158">IFERROR(INDEX('03.Muestra'!$F$8:$F$17,SMALL(IF("Página Web"='03.Muestra'!$D$8:$D$17,ROW('03.Muestra'!$F$8:$F$17)-MIN(ROW('03.Muestra'!$D$8:$D$17))+1,""),ROW()-157)),"")</f>
        <v>https://vicengallartandres.com/</v>
      </c>
      <c r="D158" s="143" t="str">
        <f t="shared" ref="D158:D167" si="21">IF(C158="","",$D$18)</f>
        <v>N/A</v>
      </c>
      <c r="E158" s="95" t="str">
        <f t="shared" ref="E158:E167" si="22">IF(D158&lt;&gt;"",IF(AND(B158&lt;&gt;"",C158&lt;&gt;""),"","ERR"),"")</f>
        <v/>
      </c>
      <c r="F158" s="144" t="s">
        <v>95</v>
      </c>
      <c r="G158" s="121" t="s">
        <v>104</v>
      </c>
      <c r="H158" s="116" t="s">
        <v>99</v>
      </c>
      <c r="I158" s="145" t="s">
        <v>97</v>
      </c>
      <c r="J158" s="146" t="s">
        <v>93</v>
      </c>
      <c r="K158" s="177" t="s">
        <v>103</v>
      </c>
      <c r="L158" s="23"/>
      <c r="M158" s="23"/>
      <c r="N158" s="23"/>
      <c r="O158" s="23"/>
      <c r="P158" s="23"/>
      <c r="Q158" s="23"/>
      <c r="R158" s="23"/>
      <c r="S158" s="29"/>
      <c r="T158" s="23"/>
      <c r="U158" s="23"/>
      <c r="V158" s="23"/>
      <c r="W158" s="23"/>
      <c r="X158" s="23"/>
      <c r="Y158" s="23"/>
      <c r="Z158" s="29"/>
      <c r="AA158" s="29"/>
      <c r="AB158" s="29"/>
      <c r="AC158" s="29"/>
      <c r="AD158" s="29"/>
      <c r="AE158" s="29"/>
      <c r="AF158" s="29"/>
      <c r="AG158" s="29"/>
      <c r="AH158" s="29"/>
      <c r="AI158" s="29"/>
    </row>
    <row r="159" ht="12.0" customHeight="1">
      <c r="A159" s="133">
        <f t="array" ref="A159">IFERROR(INDEX('03.Muestra'!$B$8:$B$17,SMALL(IF("Página Web"='03.Muestra'!$D$8:$D$17,ROW('03.Muestra'!$B$8:$B$17)-MIN(ROW('03.Muestra'!$D$8:$D$17))+1,""),ROW()-157)),"")</f>
        <v>2</v>
      </c>
      <c r="B159" s="169" t="str">
        <f t="array" ref="B159">IFERROR(INDEX('03.Muestra'!$C$8:$C$17,SMALL(IF("Página Web"='03.Muestra'!$D$8:$D$17,ROW('03.Muestra'!$C$8:$C$17)-MIN(ROW('03.Muestra'!$D$8:$D$17))+1,""),ROW()-157)),"")</f>
        <v>Contacto</v>
      </c>
      <c r="C159" s="170" t="str">
        <f t="array" ref="C159">IFERROR(INDEX('03.Muestra'!$F$8:$F$17,SMALL(IF("Página Web"='03.Muestra'!$D$8:$D$17,ROW('03.Muestra'!$F$8:$F$17)-MIN(ROW('03.Muestra'!$D$8:$D$17))+1,""),ROW()-157)),"")</f>
        <v>https://vicengallartandres.com/contacto/</v>
      </c>
      <c r="D159" s="143" t="str">
        <f t="shared" si="21"/>
        <v>N/A</v>
      </c>
      <c r="E159" s="95" t="str">
        <f t="shared" si="22"/>
        <v/>
      </c>
      <c r="F159" s="147">
        <f>COUNTIF($D158:INDIRECT("$D" &amp;  SUM(ROW()-1,'03.Muestra'!$D$20)-1),F158)</f>
        <v>0</v>
      </c>
      <c r="G159" s="147">
        <f>COUNTIF($D158:INDIRECT("$D" &amp;  SUM(ROW()-1,'03.Muestra'!$D$20)-1),G158)</f>
        <v>0</v>
      </c>
      <c r="H159" s="147">
        <f>COUNTIF($D158:INDIRECT("$D" &amp;  SUM(ROW()-1,'03.Muestra'!$D$20)-1),H158)</f>
        <v>3</v>
      </c>
      <c r="I159" s="147">
        <f>COUNTIF($D158:INDIRECT("$D" &amp;  SUM(ROW()-1,'03.Muestra'!$D$20)-1),I158)</f>
        <v>0</v>
      </c>
      <c r="J159" s="147">
        <f>COUNTIF($D158:INDIRECT("$D" &amp;  SUM(ROW()-1,'03.Muestra'!$D$20)-1),J158)</f>
        <v>0</v>
      </c>
      <c r="K159" s="178">
        <f>IF(COUNTIF('03.Muestra'!$D$8:$D$17,"Página Web")=0,0,COUNTBLANK($D158:INDIRECT("$D" &amp;  SUM(ROW()-1,COUNTIF('03.Muestra'!$D$8:$D$17,"Página Web"))-1)))</f>
        <v>0</v>
      </c>
      <c r="L159" s="23"/>
      <c r="M159" s="23"/>
      <c r="N159" s="23"/>
      <c r="O159" s="23"/>
      <c r="P159" s="23"/>
      <c r="Q159" s="23"/>
      <c r="R159" s="23"/>
      <c r="S159" s="29"/>
      <c r="T159" s="23"/>
      <c r="U159" s="23"/>
      <c r="V159" s="23"/>
      <c r="W159" s="23"/>
      <c r="X159" s="23"/>
      <c r="Y159" s="23"/>
      <c r="Z159" s="29"/>
      <c r="AA159" s="29"/>
      <c r="AB159" s="29"/>
      <c r="AC159" s="29"/>
      <c r="AD159" s="29"/>
      <c r="AE159" s="29"/>
      <c r="AF159" s="29"/>
      <c r="AG159" s="29"/>
      <c r="AH159" s="29"/>
      <c r="AI159" s="29"/>
    </row>
    <row r="160" ht="12.0" customHeight="1">
      <c r="A160" s="133">
        <f t="array" ref="A160">IFERROR(INDEX('03.Muestra'!$B$8:$B$17,SMALL(IF("Página Web"='03.Muestra'!$D$8:$D$17,ROW('03.Muestra'!$B$8:$B$17)-MIN(ROW('03.Muestra'!$D$8:$D$17))+1,""),ROW()-157)),"")</f>
        <v>3</v>
      </c>
      <c r="B160" s="169" t="str">
        <f t="array" ref="B160">IFERROR(INDEX('03.Muestra'!$C$8:$C$17,SMALL(IF("Página Web"='03.Muestra'!$D$8:$D$17,ROW('03.Muestra'!$C$8:$C$17)-MIN(ROW('03.Muestra'!$D$8:$D$17))+1,""),ROW()-157)),"")</f>
        <v>Servicios</v>
      </c>
      <c r="C160" s="170" t="str">
        <f t="array" ref="C160">IFERROR(INDEX('03.Muestra'!$F$8:$F$17,SMALL(IF("Página Web"='03.Muestra'!$D$8:$D$17,ROW('03.Muestra'!$F$8:$F$17)-MIN(ROW('03.Muestra'!$D$8:$D$17))+1,""),ROW()-157)),"")</f>
        <v>https://vicengallartandres.com/servicios/</v>
      </c>
      <c r="D160" s="143" t="str">
        <f t="shared" si="21"/>
        <v>N/A</v>
      </c>
      <c r="E160" s="95" t="str">
        <f t="shared" si="22"/>
        <v/>
      </c>
      <c r="F160" s="29"/>
      <c r="G160" s="23"/>
      <c r="H160" s="23"/>
      <c r="I160" s="23"/>
      <c r="J160" s="23"/>
      <c r="K160" s="148"/>
      <c r="L160" s="23"/>
      <c r="M160" s="23"/>
      <c r="N160" s="23"/>
      <c r="O160" s="23"/>
      <c r="P160" s="23"/>
      <c r="Q160" s="23"/>
      <c r="R160" s="23"/>
      <c r="S160" s="29"/>
      <c r="T160" s="23"/>
      <c r="U160" s="23"/>
      <c r="V160" s="23"/>
      <c r="W160" s="23"/>
      <c r="X160" s="23"/>
      <c r="Y160" s="23"/>
      <c r="Z160" s="29"/>
      <c r="AA160" s="29"/>
      <c r="AB160" s="29"/>
      <c r="AC160" s="29"/>
      <c r="AD160" s="29"/>
      <c r="AE160" s="29"/>
      <c r="AF160" s="29"/>
      <c r="AG160" s="29"/>
      <c r="AH160" s="29"/>
      <c r="AI160" s="29"/>
    </row>
    <row r="161" ht="12.0" customHeight="1">
      <c r="A161" s="133" t="str">
        <f t="array" ref="A161">IFERROR(INDEX('03.Muestra'!$B$8:$B$17,SMALL(IF("Página Web"='03.Muestra'!$D$8:$D$17,ROW('03.Muestra'!$B$8:$B$17)-MIN(ROW('03.Muestra'!$D$8:$D$17))+1,""),ROW()-157)),"")</f>
        <v/>
      </c>
      <c r="B161" s="169" t="str">
        <f t="array" ref="B161">IFERROR(INDEX('03.Muestra'!$C$8:$C$17,SMALL(IF("Página Web"='03.Muestra'!$D$8:$D$17,ROW('03.Muestra'!$C$8:$C$17)-MIN(ROW('03.Muestra'!$D$8:$D$17))+1,""),ROW()-157)),"")</f>
        <v/>
      </c>
      <c r="C161" s="169" t="str">
        <f t="array" ref="C161">IFERROR(INDEX('03.Muestra'!$F$8:$F$17,SMALL(IF("Página Web"='03.Muestra'!$D$8:$D$17,ROW('03.Muestra'!$F$8:$F$17)-MIN(ROW('03.Muestra'!$D$8:$D$17))+1,""),ROW()-157)),"")</f>
        <v/>
      </c>
      <c r="D161" s="143" t="str">
        <f t="shared" si="21"/>
        <v/>
      </c>
      <c r="E161" s="95" t="str">
        <f t="shared" si="22"/>
        <v/>
      </c>
      <c r="F161" s="29"/>
      <c r="G161" s="23"/>
      <c r="H161" s="23"/>
      <c r="I161" s="23"/>
      <c r="J161" s="23"/>
      <c r="K161" s="148"/>
      <c r="L161" s="23"/>
      <c r="M161" s="23"/>
      <c r="N161" s="23"/>
      <c r="O161" s="23"/>
      <c r="P161" s="23"/>
      <c r="Q161" s="23"/>
      <c r="R161" s="23"/>
      <c r="S161" s="29"/>
      <c r="T161" s="23"/>
      <c r="U161" s="23"/>
      <c r="V161" s="23"/>
      <c r="W161" s="23"/>
      <c r="X161" s="23"/>
      <c r="Y161" s="23"/>
      <c r="Z161" s="29"/>
      <c r="AA161" s="29"/>
      <c r="AB161" s="29"/>
      <c r="AC161" s="29"/>
      <c r="AD161" s="29"/>
      <c r="AE161" s="29"/>
      <c r="AF161" s="29"/>
      <c r="AG161" s="29"/>
      <c r="AH161" s="29"/>
      <c r="AI161" s="29"/>
    </row>
    <row r="162" ht="12.0" customHeight="1">
      <c r="A162" s="133" t="str">
        <f t="array" ref="A162">IFERROR(INDEX('03.Muestra'!$B$8:$B$17,SMALL(IF("Página Web"='03.Muestra'!$D$8:$D$17,ROW('03.Muestra'!$B$8:$B$17)-MIN(ROW('03.Muestra'!$D$8:$D$17))+1,""),ROW()-157)),"")</f>
        <v/>
      </c>
      <c r="B162" s="169" t="str">
        <f t="array" ref="B162">IFERROR(INDEX('03.Muestra'!$C$8:$C$17,SMALL(IF("Página Web"='03.Muestra'!$D$8:$D$17,ROW('03.Muestra'!$C$8:$C$17)-MIN(ROW('03.Muestra'!$D$8:$D$17))+1,""),ROW()-157)),"")</f>
        <v/>
      </c>
      <c r="C162" s="169" t="str">
        <f t="array" ref="C162">IFERROR(INDEX('03.Muestra'!$F$8:$F$17,SMALL(IF("Página Web"='03.Muestra'!$D$8:$D$17,ROW('03.Muestra'!$F$8:$F$17)-MIN(ROW('03.Muestra'!$D$8:$D$17))+1,""),ROW()-157)),"")</f>
        <v/>
      </c>
      <c r="D162" s="143" t="str">
        <f t="shared" si="21"/>
        <v/>
      </c>
      <c r="E162" s="95" t="str">
        <f t="shared" si="22"/>
        <v/>
      </c>
      <c r="F162" s="29"/>
      <c r="G162" s="23"/>
      <c r="H162" s="23"/>
      <c r="I162" s="23"/>
      <c r="J162" s="23"/>
      <c r="K162" s="148"/>
      <c r="L162" s="23"/>
      <c r="M162" s="23"/>
      <c r="N162" s="23"/>
      <c r="O162" s="23"/>
      <c r="P162" s="23"/>
      <c r="Q162" s="23"/>
      <c r="R162" s="23"/>
      <c r="S162" s="29"/>
      <c r="T162" s="23"/>
      <c r="U162" s="23"/>
      <c r="V162" s="23"/>
      <c r="W162" s="23"/>
      <c r="X162" s="23"/>
      <c r="Y162" s="23"/>
      <c r="Z162" s="29"/>
      <c r="AA162" s="29"/>
      <c r="AB162" s="29"/>
      <c r="AC162" s="29"/>
      <c r="AD162" s="29"/>
      <c r="AE162" s="29"/>
      <c r="AF162" s="29"/>
      <c r="AG162" s="29"/>
      <c r="AH162" s="29"/>
      <c r="AI162" s="29"/>
    </row>
    <row r="163" ht="12.0" customHeight="1">
      <c r="A163" s="133" t="str">
        <f t="array" ref="A163">IFERROR(INDEX('03.Muestra'!$B$8:$B$17,SMALL(IF("Página Web"='03.Muestra'!$D$8:$D$17,ROW('03.Muestra'!$B$8:$B$17)-MIN(ROW('03.Muestra'!$D$8:$D$17))+1,""),ROW()-157)),"")</f>
        <v/>
      </c>
      <c r="B163" s="169" t="str">
        <f t="array" ref="B163">IFERROR(INDEX('03.Muestra'!$C$8:$C$17,SMALL(IF("Página Web"='03.Muestra'!$D$8:$D$17,ROW('03.Muestra'!$C$8:$C$17)-MIN(ROW('03.Muestra'!$D$8:$D$17))+1,""),ROW()-157)),"")</f>
        <v/>
      </c>
      <c r="C163" s="169" t="str">
        <f t="array" ref="C163">IFERROR(INDEX('03.Muestra'!$F$8:$F$17,SMALL(IF("Página Web"='03.Muestra'!$D$8:$D$17,ROW('03.Muestra'!$F$8:$F$17)-MIN(ROW('03.Muestra'!$D$8:$D$17))+1,""),ROW()-157)),"")</f>
        <v/>
      </c>
      <c r="D163" s="143" t="str">
        <f t="shared" si="21"/>
        <v/>
      </c>
      <c r="E163" s="95" t="str">
        <f t="shared" si="22"/>
        <v/>
      </c>
      <c r="F163" s="29"/>
      <c r="G163" s="23"/>
      <c r="H163" s="23"/>
      <c r="I163" s="23"/>
      <c r="J163" s="23"/>
      <c r="K163" s="148"/>
      <c r="L163" s="23"/>
      <c r="M163" s="23"/>
      <c r="N163" s="23"/>
      <c r="O163" s="23"/>
      <c r="P163" s="23"/>
      <c r="Q163" s="23"/>
      <c r="R163" s="23"/>
      <c r="S163" s="29"/>
      <c r="T163" s="23"/>
      <c r="U163" s="23"/>
      <c r="V163" s="23"/>
      <c r="W163" s="23"/>
      <c r="X163" s="23"/>
      <c r="Y163" s="23"/>
      <c r="Z163" s="29"/>
      <c r="AA163" s="29"/>
      <c r="AB163" s="29"/>
      <c r="AC163" s="29"/>
      <c r="AD163" s="29"/>
      <c r="AE163" s="29"/>
      <c r="AF163" s="29"/>
      <c r="AG163" s="29"/>
      <c r="AH163" s="29"/>
      <c r="AI163" s="29"/>
    </row>
    <row r="164" ht="12.0" customHeight="1">
      <c r="A164" s="133" t="str">
        <f t="array" ref="A164">IFERROR(INDEX('03.Muestra'!$B$8:$B$17,SMALL(IF("Página Web"='03.Muestra'!$D$8:$D$17,ROW('03.Muestra'!$B$8:$B$17)-MIN(ROW('03.Muestra'!$D$8:$D$17))+1,""),ROW()-157)),"")</f>
        <v/>
      </c>
      <c r="B164" s="169" t="str">
        <f t="array" ref="B164">IFERROR(INDEX('03.Muestra'!$C$8:$C$17,SMALL(IF("Página Web"='03.Muestra'!$D$8:$D$17,ROW('03.Muestra'!$C$8:$C$17)-MIN(ROW('03.Muestra'!$D$8:$D$17))+1,""),ROW()-157)),"")</f>
        <v/>
      </c>
      <c r="C164" s="169" t="str">
        <f t="array" ref="C164">IFERROR(INDEX('03.Muestra'!$F$8:$F$17,SMALL(IF("Página Web"='03.Muestra'!$D$8:$D$17,ROW('03.Muestra'!$F$8:$F$17)-MIN(ROW('03.Muestra'!$D$8:$D$17))+1,""),ROW()-157)),"")</f>
        <v/>
      </c>
      <c r="D164" s="143" t="str">
        <f t="shared" si="21"/>
        <v/>
      </c>
      <c r="E164" s="95" t="str">
        <f t="shared" si="22"/>
        <v/>
      </c>
      <c r="F164" s="23"/>
      <c r="G164" s="23"/>
      <c r="H164" s="23"/>
      <c r="I164" s="23"/>
      <c r="J164" s="23"/>
      <c r="K164" s="148"/>
      <c r="L164" s="23"/>
      <c r="M164" s="23"/>
      <c r="N164" s="23"/>
      <c r="O164" s="23"/>
      <c r="P164" s="23"/>
      <c r="Q164" s="23"/>
      <c r="R164" s="23"/>
      <c r="S164" s="23"/>
      <c r="T164" s="23"/>
      <c r="U164" s="23"/>
      <c r="V164" s="23"/>
      <c r="W164" s="23"/>
      <c r="X164" s="23"/>
      <c r="Y164" s="23"/>
      <c r="Z164" s="29"/>
      <c r="AA164" s="29"/>
      <c r="AB164" s="29"/>
      <c r="AC164" s="29"/>
      <c r="AD164" s="29"/>
      <c r="AE164" s="29"/>
      <c r="AF164" s="29"/>
      <c r="AG164" s="29"/>
      <c r="AH164" s="29"/>
      <c r="AI164" s="29"/>
    </row>
    <row r="165" ht="12.0" customHeight="1">
      <c r="A165" s="133" t="str">
        <f t="array" ref="A165">IFERROR(INDEX('03.Muestra'!$B$8:$B$17,SMALL(IF("Página Web"='03.Muestra'!$D$8:$D$17,ROW('03.Muestra'!$B$8:$B$17)-MIN(ROW('03.Muestra'!$D$8:$D$17))+1,""),ROW()-157)),"")</f>
        <v/>
      </c>
      <c r="B165" s="169" t="str">
        <f t="array" ref="B165">IFERROR(INDEX('03.Muestra'!$C$8:$C$17,SMALL(IF("Página Web"='03.Muestra'!$D$8:$D$17,ROW('03.Muestra'!$C$8:$C$17)-MIN(ROW('03.Muestra'!$D$8:$D$17))+1,""),ROW()-157)),"")</f>
        <v/>
      </c>
      <c r="C165" s="169" t="str">
        <f t="array" ref="C165">IFERROR(INDEX('03.Muestra'!$F$8:$F$17,SMALL(IF("Página Web"='03.Muestra'!$D$8:$D$17,ROW('03.Muestra'!$F$8:$F$17)-MIN(ROW('03.Muestra'!$D$8:$D$17))+1,""),ROW()-157)),"")</f>
        <v/>
      </c>
      <c r="D165" s="143" t="str">
        <f t="shared" si="21"/>
        <v/>
      </c>
      <c r="E165" s="95" t="str">
        <f t="shared" si="22"/>
        <v/>
      </c>
      <c r="F165" s="23"/>
      <c r="G165" s="23"/>
      <c r="H165" s="23"/>
      <c r="I165" s="23"/>
      <c r="J165" s="23"/>
      <c r="K165" s="148"/>
      <c r="L165" s="23"/>
      <c r="M165" s="23"/>
      <c r="N165" s="23"/>
      <c r="O165" s="23"/>
      <c r="P165" s="23"/>
      <c r="Q165" s="23"/>
      <c r="R165" s="23"/>
      <c r="S165" s="23"/>
      <c r="T165" s="23"/>
      <c r="U165" s="23"/>
      <c r="V165" s="23"/>
      <c r="W165" s="23"/>
      <c r="X165" s="23"/>
      <c r="Y165" s="23"/>
      <c r="Z165" s="29"/>
      <c r="AA165" s="29"/>
      <c r="AB165" s="29"/>
      <c r="AC165" s="29"/>
      <c r="AD165" s="29"/>
      <c r="AE165" s="29"/>
      <c r="AF165" s="29"/>
      <c r="AG165" s="29"/>
      <c r="AH165" s="29"/>
      <c r="AI165" s="29"/>
    </row>
    <row r="166" ht="12.0" customHeight="1">
      <c r="A166" s="133" t="str">
        <f t="array" ref="A166">IFERROR(INDEX('03.Muestra'!$B$8:$B$17,SMALL(IF("Página Web"='03.Muestra'!$D$8:$D$17,ROW('03.Muestra'!$B$8:$B$17)-MIN(ROW('03.Muestra'!$D$8:$D$17))+1,""),ROW()-157)),"")</f>
        <v/>
      </c>
      <c r="B166" s="169" t="str">
        <f t="array" ref="B166">IFERROR(INDEX('03.Muestra'!$C$8:$C$17,SMALL(IF("Página Web"='03.Muestra'!$D$8:$D$17,ROW('03.Muestra'!$C$8:$C$17)-MIN(ROW('03.Muestra'!$D$8:$D$17))+1,""),ROW()-157)),"")</f>
        <v/>
      </c>
      <c r="C166" s="169" t="str">
        <f t="array" ref="C166">IFERROR(INDEX('03.Muestra'!$F$8:$F$17,SMALL(IF("Página Web"='03.Muestra'!$D$8:$D$17,ROW('03.Muestra'!$F$8:$F$17)-MIN(ROW('03.Muestra'!$D$8:$D$17))+1,""),ROW()-157)),"")</f>
        <v/>
      </c>
      <c r="D166" s="143" t="str">
        <f t="shared" si="21"/>
        <v/>
      </c>
      <c r="E166" s="95" t="str">
        <f t="shared" si="22"/>
        <v/>
      </c>
      <c r="F166" s="23"/>
      <c r="G166" s="23"/>
      <c r="H166" s="23"/>
      <c r="I166" s="23"/>
      <c r="J166" s="23"/>
      <c r="K166" s="148"/>
      <c r="L166" s="23"/>
      <c r="M166" s="23"/>
      <c r="N166" s="23"/>
      <c r="O166" s="23"/>
      <c r="P166" s="23"/>
      <c r="Q166" s="23"/>
      <c r="R166" s="23"/>
      <c r="S166" s="23"/>
      <c r="T166" s="23"/>
      <c r="U166" s="23"/>
      <c r="V166" s="23"/>
      <c r="W166" s="23"/>
      <c r="X166" s="23"/>
      <c r="Y166" s="23"/>
      <c r="Z166" s="29"/>
      <c r="AA166" s="29"/>
      <c r="AB166" s="29"/>
      <c r="AC166" s="29"/>
      <c r="AD166" s="29"/>
      <c r="AE166" s="29"/>
      <c r="AF166" s="29"/>
      <c r="AG166" s="29"/>
      <c r="AH166" s="29"/>
      <c r="AI166" s="29"/>
    </row>
    <row r="167" ht="12.0" customHeight="1">
      <c r="A167" s="133" t="str">
        <f t="array" ref="A167">IFERROR(INDEX('03.Muestra'!$B$8:$B$17,SMALL(IF("Página Web"='03.Muestra'!$D$8:$D$17,ROW('03.Muestra'!$B$8:$B$17)-MIN(ROW('03.Muestra'!$D$8:$D$17))+1,""),ROW()-157)),"")</f>
        <v/>
      </c>
      <c r="B167" s="169" t="str">
        <f t="array" ref="B167">IFERROR(INDEX('03.Muestra'!$C$8:$C$17,SMALL(IF("Página Web"='03.Muestra'!$D$8:$D$17,ROW('03.Muestra'!$C$8:$C$17)-MIN(ROW('03.Muestra'!$D$8:$D$17))+1,""),ROW()-157)),"")</f>
        <v/>
      </c>
      <c r="C167" s="169" t="str">
        <f t="array" ref="C167">IFERROR(INDEX('03.Muestra'!$F$8:$F$17,SMALL(IF("Página Web"='03.Muestra'!$D$8:$D$17,ROW('03.Muestra'!$F$8:$F$17)-MIN(ROW('03.Muestra'!$D$8:$D$17))+1,""),ROW()-157)),"")</f>
        <v/>
      </c>
      <c r="D167" s="143" t="str">
        <f t="shared" si="21"/>
        <v/>
      </c>
      <c r="E167" s="95" t="str">
        <f t="shared" si="22"/>
        <v/>
      </c>
      <c r="F167" s="23"/>
      <c r="G167" s="23"/>
      <c r="H167" s="23"/>
      <c r="I167" s="23"/>
      <c r="J167" s="23"/>
      <c r="K167" s="148"/>
      <c r="L167" s="23"/>
      <c r="M167" s="23"/>
      <c r="N167" s="23"/>
      <c r="O167" s="23"/>
      <c r="P167" s="23"/>
      <c r="Q167" s="23"/>
      <c r="R167" s="23"/>
      <c r="S167" s="23"/>
      <c r="T167" s="23"/>
      <c r="U167" s="23"/>
      <c r="V167" s="23"/>
      <c r="W167" s="23"/>
      <c r="X167" s="23"/>
      <c r="Y167" s="23"/>
      <c r="Z167" s="29"/>
      <c r="AA167" s="29"/>
      <c r="AB167" s="29"/>
      <c r="AC167" s="29"/>
      <c r="AD167" s="29"/>
      <c r="AE167" s="29"/>
      <c r="AF167" s="29"/>
      <c r="AG167" s="29"/>
      <c r="AH167" s="29"/>
      <c r="AI167" s="29"/>
    </row>
    <row r="168" ht="12.0" customHeight="1">
      <c r="A168" s="92"/>
      <c r="B168" s="173"/>
      <c r="C168" s="173"/>
      <c r="D168" s="174"/>
      <c r="E168" s="95"/>
      <c r="F168" s="23"/>
      <c r="G168" s="23"/>
      <c r="H168" s="23"/>
      <c r="I168" s="23"/>
      <c r="J168" s="23"/>
      <c r="K168" s="148"/>
      <c r="L168" s="23"/>
      <c r="M168" s="23"/>
      <c r="N168" s="23"/>
      <c r="O168" s="23"/>
      <c r="P168" s="23"/>
      <c r="Q168" s="23"/>
      <c r="R168" s="23"/>
      <c r="S168" s="23"/>
      <c r="T168" s="23"/>
      <c r="U168" s="23"/>
      <c r="V168" s="23"/>
      <c r="W168" s="23"/>
      <c r="X168" s="23"/>
      <c r="Y168" s="23"/>
      <c r="Z168" s="29"/>
      <c r="AA168" s="29"/>
      <c r="AB168" s="29"/>
      <c r="AC168" s="29"/>
      <c r="AD168" s="29"/>
      <c r="AE168" s="29"/>
      <c r="AF168" s="29"/>
      <c r="AG168" s="29"/>
      <c r="AH168" s="29"/>
      <c r="AI168" s="29"/>
    </row>
    <row r="169" ht="12.0" customHeight="1">
      <c r="A169" s="92"/>
      <c r="B169" s="173"/>
      <c r="C169" s="173"/>
      <c r="D169" s="174"/>
      <c r="E169" s="95"/>
      <c r="F169" s="23"/>
      <c r="G169" s="23"/>
      <c r="H169" s="23"/>
      <c r="I169" s="23"/>
      <c r="J169" s="23"/>
      <c r="K169" s="148"/>
      <c r="L169" s="23"/>
      <c r="M169" s="23"/>
      <c r="N169" s="23"/>
      <c r="O169" s="23"/>
      <c r="P169" s="23"/>
      <c r="Q169" s="23"/>
      <c r="R169" s="23"/>
      <c r="S169" s="23"/>
      <c r="T169" s="23"/>
      <c r="U169" s="23"/>
      <c r="V169" s="23"/>
      <c r="W169" s="23"/>
      <c r="X169" s="23"/>
      <c r="Y169" s="23"/>
      <c r="Z169" s="29"/>
      <c r="AA169" s="29"/>
      <c r="AB169" s="29"/>
      <c r="AC169" s="29"/>
      <c r="AD169" s="29"/>
      <c r="AE169" s="29"/>
      <c r="AF169" s="29"/>
      <c r="AG169" s="29"/>
      <c r="AH169" s="29"/>
      <c r="AI169" s="29"/>
    </row>
    <row r="170" ht="12.75" customHeight="1">
      <c r="A170" s="151"/>
      <c r="B170" s="152"/>
      <c r="C170" s="151"/>
      <c r="D170" s="175"/>
      <c r="E170" s="95"/>
      <c r="F170" s="23"/>
      <c r="G170" s="23"/>
      <c r="H170" s="23"/>
      <c r="I170" s="23"/>
      <c r="J170" s="23"/>
      <c r="K170" s="148"/>
      <c r="L170" s="23"/>
      <c r="M170" s="23"/>
      <c r="N170" s="23"/>
      <c r="O170" s="23"/>
      <c r="P170" s="23"/>
      <c r="Q170" s="23"/>
      <c r="R170" s="23"/>
      <c r="S170" s="23"/>
      <c r="T170" s="23"/>
      <c r="U170" s="23"/>
      <c r="V170" s="23"/>
      <c r="W170" s="23"/>
      <c r="X170" s="23"/>
      <c r="Y170" s="23"/>
      <c r="Z170" s="29"/>
      <c r="AA170" s="29"/>
      <c r="AB170" s="29"/>
      <c r="AC170" s="29"/>
      <c r="AD170" s="29"/>
      <c r="AE170" s="29"/>
      <c r="AF170" s="29"/>
      <c r="AG170" s="29"/>
      <c r="AH170" s="29"/>
      <c r="AI170" s="29"/>
    </row>
    <row r="171" ht="16.5" customHeight="1">
      <c r="A171" s="149"/>
      <c r="B171" s="149"/>
      <c r="C171" s="149"/>
      <c r="D171" s="176"/>
      <c r="E171" s="95"/>
      <c r="F171" s="124"/>
      <c r="G171" s="23"/>
      <c r="H171" s="23"/>
      <c r="I171" s="23"/>
      <c r="J171" s="23"/>
      <c r="K171" s="148"/>
      <c r="L171" s="23"/>
      <c r="M171" s="23"/>
      <c r="N171" s="23"/>
      <c r="O171" s="23"/>
      <c r="P171" s="23"/>
      <c r="Q171" s="23"/>
      <c r="R171" s="23"/>
      <c r="S171" s="23"/>
      <c r="T171" s="23"/>
      <c r="U171" s="23"/>
      <c r="V171" s="23"/>
      <c r="W171" s="23"/>
      <c r="X171" s="23"/>
      <c r="Y171" s="23"/>
      <c r="Z171" s="29"/>
      <c r="AA171" s="29"/>
      <c r="AB171" s="29"/>
      <c r="AC171" s="29"/>
      <c r="AD171" s="29"/>
      <c r="AE171" s="29"/>
      <c r="AF171" s="29"/>
      <c r="AG171" s="29"/>
      <c r="AH171" s="29"/>
      <c r="AI171" s="29"/>
    </row>
    <row r="172" ht="12.0" customHeight="1">
      <c r="A172" s="29"/>
      <c r="B172" s="23"/>
      <c r="C172" s="23"/>
      <c r="D172" s="167"/>
      <c r="E172" s="95"/>
      <c r="F172" s="23"/>
      <c r="G172" s="23"/>
      <c r="H172" s="23"/>
      <c r="I172" s="23"/>
      <c r="J172" s="23"/>
      <c r="K172" s="148"/>
      <c r="L172" s="23"/>
      <c r="M172" s="23"/>
      <c r="N172" s="23"/>
      <c r="O172" s="23"/>
      <c r="P172" s="23"/>
      <c r="Q172" s="23"/>
      <c r="R172" s="23"/>
      <c r="S172" s="23"/>
      <c r="T172" s="23"/>
      <c r="U172" s="23"/>
      <c r="V172" s="23"/>
      <c r="W172" s="23"/>
      <c r="X172" s="23"/>
      <c r="Y172" s="23"/>
      <c r="Z172" s="29"/>
      <c r="AA172" s="29"/>
      <c r="AB172" s="29"/>
      <c r="AC172" s="29"/>
      <c r="AD172" s="29"/>
      <c r="AE172" s="29"/>
      <c r="AF172" s="29"/>
      <c r="AG172" s="29"/>
      <c r="AH172" s="29"/>
      <c r="AI172" s="29"/>
    </row>
    <row r="173" ht="12.0" customHeight="1">
      <c r="A173" s="29"/>
      <c r="B173" s="23"/>
      <c r="C173" s="23"/>
      <c r="D173" s="167"/>
      <c r="E173" s="95"/>
      <c r="F173" s="23"/>
      <c r="G173" s="23"/>
      <c r="H173" s="23"/>
      <c r="I173" s="23"/>
      <c r="J173" s="23"/>
      <c r="K173" s="148"/>
      <c r="L173" s="23"/>
      <c r="M173" s="23"/>
      <c r="N173" s="23"/>
      <c r="O173" s="23"/>
      <c r="P173" s="23"/>
      <c r="Q173" s="23"/>
      <c r="R173" s="23"/>
      <c r="S173" s="23"/>
      <c r="T173" s="23"/>
      <c r="U173" s="23"/>
      <c r="V173" s="23"/>
      <c r="W173" s="23"/>
      <c r="X173" s="23"/>
      <c r="Y173" s="23"/>
      <c r="Z173" s="29"/>
      <c r="AA173" s="29"/>
      <c r="AB173" s="29"/>
      <c r="AC173" s="29"/>
      <c r="AD173" s="29"/>
      <c r="AE173" s="29"/>
      <c r="AF173" s="29"/>
      <c r="AG173" s="29"/>
      <c r="AH173" s="29"/>
      <c r="AI173" s="29"/>
    </row>
    <row r="174" ht="32.25" customHeight="1">
      <c r="A174" s="126" t="s">
        <v>106</v>
      </c>
      <c r="B174" s="127" t="s">
        <v>92</v>
      </c>
      <c r="C174" s="128" t="s">
        <v>127</v>
      </c>
      <c r="D174" s="168" t="s">
        <v>112</v>
      </c>
      <c r="E174" s="154"/>
      <c r="F174" s="29"/>
      <c r="G174" s="29"/>
      <c r="H174" s="29"/>
      <c r="I174" s="29"/>
      <c r="J174" s="29"/>
      <c r="K174" s="148"/>
      <c r="L174" s="23"/>
      <c r="M174" s="23"/>
      <c r="N174" s="23"/>
      <c r="O174" s="23"/>
      <c r="P174" s="23"/>
      <c r="Q174" s="23"/>
      <c r="R174" s="23"/>
      <c r="S174" s="29"/>
      <c r="T174" s="23"/>
      <c r="U174" s="23"/>
      <c r="V174" s="23"/>
      <c r="W174" s="23"/>
      <c r="X174" s="23"/>
      <c r="Y174" s="23"/>
      <c r="Z174" s="29"/>
      <c r="AA174" s="29"/>
      <c r="AB174" s="29"/>
      <c r="AC174" s="29"/>
      <c r="AD174" s="29"/>
      <c r="AE174" s="29"/>
      <c r="AF174" s="29"/>
      <c r="AG174" s="29"/>
      <c r="AH174" s="29"/>
      <c r="AI174" s="29"/>
    </row>
    <row r="175" ht="12.0" customHeight="1">
      <c r="A175" s="133">
        <f t="array" ref="A175">IFERROR(INDEX('03.Muestra'!$B$8:$B$17,SMALL(IF("Página Web"='03.Muestra'!$D$8:$D$17,ROW('03.Muestra'!$B$8:$B$17)-MIN(ROW('03.Muestra'!$D$8:$D$17))+1,""),ROW()-174)),"")</f>
        <v>1</v>
      </c>
      <c r="B175" s="169" t="str">
        <f t="array" ref="B175">IFERROR(INDEX('03.Muestra'!$C$8:$C$17,SMALL(IF("Página Web"='03.Muestra'!$D$8:$D$17,ROW('03.Muestra'!$C$8:$C$17)-MIN(ROW('03.Muestra'!$D$8:$D$17))+1,""),ROW()-174)),"")</f>
        <v>Home</v>
      </c>
      <c r="C175" s="170" t="str">
        <f t="array" ref="C175">IFERROR(INDEX('03.Muestra'!$F$8:$F$17,SMALL(IF("Página Web"='03.Muestra'!$D$8:$D$17,ROW('03.Muestra'!$F$8:$F$17)-MIN(ROW('03.Muestra'!$D$8:$D$17))+1,""),ROW()-174)),"")</f>
        <v>https://vicengallartandres.com/</v>
      </c>
      <c r="D175" s="143" t="str">
        <f t="shared" ref="D175:D184" si="23">IF(C175="","",$D$18)</f>
        <v>N/A</v>
      </c>
      <c r="E175" s="95" t="str">
        <f t="shared" ref="E175:E184" si="24">IF(D175&lt;&gt;"",IF(AND(B175&lt;&gt;"",C175&lt;&gt;""),"","ERR"),"")</f>
        <v/>
      </c>
      <c r="F175" s="144" t="s">
        <v>95</v>
      </c>
      <c r="G175" s="121" t="s">
        <v>104</v>
      </c>
      <c r="H175" s="116" t="s">
        <v>99</v>
      </c>
      <c r="I175" s="145" t="s">
        <v>97</v>
      </c>
      <c r="J175" s="146" t="s">
        <v>93</v>
      </c>
      <c r="K175" s="177" t="s">
        <v>103</v>
      </c>
      <c r="L175" s="23"/>
      <c r="M175" s="23"/>
      <c r="N175" s="23"/>
      <c r="O175" s="23"/>
      <c r="P175" s="23"/>
      <c r="Q175" s="23"/>
      <c r="R175" s="23"/>
      <c r="S175" s="29"/>
      <c r="T175" s="23"/>
      <c r="U175" s="23"/>
      <c r="V175" s="23"/>
      <c r="W175" s="23"/>
      <c r="X175" s="23"/>
      <c r="Y175" s="23"/>
      <c r="Z175" s="29"/>
      <c r="AA175" s="29"/>
      <c r="AB175" s="29"/>
      <c r="AC175" s="29"/>
      <c r="AD175" s="29"/>
      <c r="AE175" s="29"/>
      <c r="AF175" s="29"/>
      <c r="AG175" s="29"/>
      <c r="AH175" s="29"/>
      <c r="AI175" s="29"/>
    </row>
    <row r="176" ht="12.0" customHeight="1">
      <c r="A176" s="133">
        <f t="array" ref="A176">IFERROR(INDEX('03.Muestra'!$B$8:$B$17,SMALL(IF("Página Web"='03.Muestra'!$D$8:$D$17,ROW('03.Muestra'!$B$8:$B$17)-MIN(ROW('03.Muestra'!$D$8:$D$17))+1,""),ROW()-174)),"")</f>
        <v>2</v>
      </c>
      <c r="B176" s="169" t="str">
        <f t="array" ref="B176">IFERROR(INDEX('03.Muestra'!$C$8:$C$17,SMALL(IF("Página Web"='03.Muestra'!$D$8:$D$17,ROW('03.Muestra'!$C$8:$C$17)-MIN(ROW('03.Muestra'!$D$8:$D$17))+1,""),ROW()-174)),"")</f>
        <v>Contacto</v>
      </c>
      <c r="C176" s="170" t="str">
        <f t="array" ref="C176">IFERROR(INDEX('03.Muestra'!$F$8:$F$17,SMALL(IF("Página Web"='03.Muestra'!$D$8:$D$17,ROW('03.Muestra'!$F$8:$F$17)-MIN(ROW('03.Muestra'!$D$8:$D$17))+1,""),ROW()-174)),"")</f>
        <v>https://vicengallartandres.com/contacto/</v>
      </c>
      <c r="D176" s="143" t="str">
        <f t="shared" si="23"/>
        <v>N/A</v>
      </c>
      <c r="E176" s="95" t="str">
        <f t="shared" si="24"/>
        <v/>
      </c>
      <c r="F176" s="147">
        <f>COUNTIF($D175:INDIRECT("$D" &amp;  SUM(ROW()-1,'03.Muestra'!$D$20)-1),F175)</f>
        <v>0</v>
      </c>
      <c r="G176" s="147">
        <f>COUNTIF($D175:INDIRECT("$D" &amp;  SUM(ROW()-1,'03.Muestra'!$D$20)-1),G175)</f>
        <v>0</v>
      </c>
      <c r="H176" s="147">
        <f>COUNTIF($D175:INDIRECT("$D" &amp;  SUM(ROW()-1,'03.Muestra'!$D$20)-1),H175)</f>
        <v>3</v>
      </c>
      <c r="I176" s="147">
        <f>COUNTIF($D175:INDIRECT("$D" &amp;  SUM(ROW()-1,'03.Muestra'!$D$20)-1),I175)</f>
        <v>0</v>
      </c>
      <c r="J176" s="147">
        <f>COUNTIF($D175:INDIRECT("$D" &amp;  SUM(ROW()-1,'03.Muestra'!$D$20)-1),J175)</f>
        <v>0</v>
      </c>
      <c r="K176" s="178">
        <f>IF(COUNTIF('03.Muestra'!$D$8:$D$17,"Página Web")=0,0,COUNTBLANK($D175:INDIRECT("$D" &amp;  SUM(ROW()-1,COUNTIF('03.Muestra'!$D$8:$D$17,"Página Web"))-1)))</f>
        <v>0</v>
      </c>
      <c r="L176" s="23"/>
      <c r="M176" s="23"/>
      <c r="N176" s="23"/>
      <c r="O176" s="23"/>
      <c r="P176" s="23"/>
      <c r="Q176" s="23"/>
      <c r="R176" s="23"/>
      <c r="S176" s="29"/>
      <c r="T176" s="23"/>
      <c r="U176" s="23"/>
      <c r="V176" s="23"/>
      <c r="W176" s="23"/>
      <c r="X176" s="23"/>
      <c r="Y176" s="23"/>
      <c r="Z176" s="29"/>
      <c r="AA176" s="29"/>
      <c r="AB176" s="29"/>
      <c r="AC176" s="29"/>
      <c r="AD176" s="29"/>
      <c r="AE176" s="29"/>
      <c r="AF176" s="29"/>
      <c r="AG176" s="29"/>
      <c r="AH176" s="29"/>
      <c r="AI176" s="29"/>
    </row>
    <row r="177" ht="12.0" customHeight="1">
      <c r="A177" s="133">
        <f t="array" ref="A177">IFERROR(INDEX('03.Muestra'!$B$8:$B$17,SMALL(IF("Página Web"='03.Muestra'!$D$8:$D$17,ROW('03.Muestra'!$B$8:$B$17)-MIN(ROW('03.Muestra'!$D$8:$D$17))+1,""),ROW()-174)),"")</f>
        <v>3</v>
      </c>
      <c r="B177" s="169" t="str">
        <f t="array" ref="B177">IFERROR(INDEX('03.Muestra'!$C$8:$C$17,SMALL(IF("Página Web"='03.Muestra'!$D$8:$D$17,ROW('03.Muestra'!$C$8:$C$17)-MIN(ROW('03.Muestra'!$D$8:$D$17))+1,""),ROW()-174)),"")</f>
        <v>Servicios</v>
      </c>
      <c r="C177" s="170" t="str">
        <f t="array" ref="C177">IFERROR(INDEX('03.Muestra'!$F$8:$F$17,SMALL(IF("Página Web"='03.Muestra'!$D$8:$D$17,ROW('03.Muestra'!$F$8:$F$17)-MIN(ROW('03.Muestra'!$D$8:$D$17))+1,""),ROW()-174)),"")</f>
        <v>https://vicengallartandres.com/servicios/</v>
      </c>
      <c r="D177" s="143" t="str">
        <f t="shared" si="23"/>
        <v>N/A</v>
      </c>
      <c r="E177" s="95" t="str">
        <f t="shared" si="24"/>
        <v/>
      </c>
      <c r="F177" s="29"/>
      <c r="G177" s="23"/>
      <c r="H177" s="23"/>
      <c r="I177" s="23"/>
      <c r="J177" s="23"/>
      <c r="K177" s="148"/>
      <c r="L177" s="23"/>
      <c r="M177" s="23"/>
      <c r="N177" s="23"/>
      <c r="O177" s="23"/>
      <c r="P177" s="23"/>
      <c r="Q177" s="23"/>
      <c r="R177" s="23"/>
      <c r="S177" s="29"/>
      <c r="T177" s="23"/>
      <c r="U177" s="23"/>
      <c r="V177" s="23"/>
      <c r="W177" s="23"/>
      <c r="X177" s="23"/>
      <c r="Y177" s="23"/>
      <c r="Z177" s="29"/>
      <c r="AA177" s="29"/>
      <c r="AB177" s="29"/>
      <c r="AC177" s="29"/>
      <c r="AD177" s="29"/>
      <c r="AE177" s="29"/>
      <c r="AF177" s="29"/>
      <c r="AG177" s="29"/>
      <c r="AH177" s="29"/>
      <c r="AI177" s="29"/>
    </row>
    <row r="178" ht="12.0" customHeight="1">
      <c r="A178" s="133" t="str">
        <f t="array" ref="A178">IFERROR(INDEX('03.Muestra'!$B$8:$B$17,SMALL(IF("Página Web"='03.Muestra'!$D$8:$D$17,ROW('03.Muestra'!$B$8:$B$17)-MIN(ROW('03.Muestra'!$D$8:$D$17))+1,""),ROW()-174)),"")</f>
        <v/>
      </c>
      <c r="B178" s="169" t="str">
        <f t="array" ref="B178">IFERROR(INDEX('03.Muestra'!$C$8:$C$17,SMALL(IF("Página Web"='03.Muestra'!$D$8:$D$17,ROW('03.Muestra'!$C$8:$C$17)-MIN(ROW('03.Muestra'!$D$8:$D$17))+1,""),ROW()-174)),"")</f>
        <v/>
      </c>
      <c r="C178" s="169" t="str">
        <f t="array" ref="C178">IFERROR(INDEX('03.Muestra'!$F$8:$F$17,SMALL(IF("Página Web"='03.Muestra'!$D$8:$D$17,ROW('03.Muestra'!$F$8:$F$17)-MIN(ROW('03.Muestra'!$D$8:$D$17))+1,""),ROW()-174)),"")</f>
        <v/>
      </c>
      <c r="D178" s="143" t="str">
        <f t="shared" si="23"/>
        <v/>
      </c>
      <c r="E178" s="95" t="str">
        <f t="shared" si="24"/>
        <v/>
      </c>
      <c r="F178" s="29"/>
      <c r="G178" s="23"/>
      <c r="H178" s="23"/>
      <c r="I178" s="23"/>
      <c r="J178" s="23"/>
      <c r="K178" s="148"/>
      <c r="L178" s="23"/>
      <c r="M178" s="23"/>
      <c r="N178" s="23"/>
      <c r="O178" s="23"/>
      <c r="P178" s="23"/>
      <c r="Q178" s="23"/>
      <c r="R178" s="23"/>
      <c r="S178" s="29"/>
      <c r="T178" s="23"/>
      <c r="U178" s="23"/>
      <c r="V178" s="23"/>
      <c r="W178" s="23"/>
      <c r="X178" s="23"/>
      <c r="Y178" s="23"/>
      <c r="Z178" s="29"/>
      <c r="AA178" s="29"/>
      <c r="AB178" s="29"/>
      <c r="AC178" s="29"/>
      <c r="AD178" s="29"/>
      <c r="AE178" s="29"/>
      <c r="AF178" s="29"/>
      <c r="AG178" s="29"/>
      <c r="AH178" s="29"/>
      <c r="AI178" s="29"/>
    </row>
    <row r="179" ht="12.0" customHeight="1">
      <c r="A179" s="133" t="str">
        <f t="array" ref="A179">IFERROR(INDEX('03.Muestra'!$B$8:$B$17,SMALL(IF("Página Web"='03.Muestra'!$D$8:$D$17,ROW('03.Muestra'!$B$8:$B$17)-MIN(ROW('03.Muestra'!$D$8:$D$17))+1,""),ROW()-174)),"")</f>
        <v/>
      </c>
      <c r="B179" s="169" t="str">
        <f t="array" ref="B179">IFERROR(INDEX('03.Muestra'!$C$8:$C$17,SMALL(IF("Página Web"='03.Muestra'!$D$8:$D$17,ROW('03.Muestra'!$C$8:$C$17)-MIN(ROW('03.Muestra'!$D$8:$D$17))+1,""),ROW()-174)),"")</f>
        <v/>
      </c>
      <c r="C179" s="169" t="str">
        <f t="array" ref="C179">IFERROR(INDEX('03.Muestra'!$F$8:$F$17,SMALL(IF("Página Web"='03.Muestra'!$D$8:$D$17,ROW('03.Muestra'!$F$8:$F$17)-MIN(ROW('03.Muestra'!$D$8:$D$17))+1,""),ROW()-174)),"")</f>
        <v/>
      </c>
      <c r="D179" s="143" t="str">
        <f t="shared" si="23"/>
        <v/>
      </c>
      <c r="E179" s="95" t="str">
        <f t="shared" si="24"/>
        <v/>
      </c>
      <c r="F179" s="29"/>
      <c r="G179" s="23"/>
      <c r="H179" s="23"/>
      <c r="I179" s="23"/>
      <c r="J179" s="23"/>
      <c r="K179" s="148"/>
      <c r="L179" s="23"/>
      <c r="M179" s="23"/>
      <c r="N179" s="23"/>
      <c r="O179" s="23"/>
      <c r="P179" s="23"/>
      <c r="Q179" s="23"/>
      <c r="R179" s="23"/>
      <c r="S179" s="29"/>
      <c r="T179" s="23"/>
      <c r="U179" s="23"/>
      <c r="V179" s="23"/>
      <c r="W179" s="23"/>
      <c r="X179" s="23"/>
      <c r="Y179" s="23"/>
      <c r="Z179" s="29"/>
      <c r="AA179" s="29"/>
      <c r="AB179" s="29"/>
      <c r="AC179" s="29"/>
      <c r="AD179" s="29"/>
      <c r="AE179" s="29"/>
      <c r="AF179" s="29"/>
      <c r="AG179" s="29"/>
      <c r="AH179" s="29"/>
      <c r="AI179" s="29"/>
    </row>
    <row r="180" ht="12.0" customHeight="1">
      <c r="A180" s="133" t="str">
        <f t="array" ref="A180">IFERROR(INDEX('03.Muestra'!$B$8:$B$17,SMALL(IF("Página Web"='03.Muestra'!$D$8:$D$17,ROW('03.Muestra'!$B$8:$B$17)-MIN(ROW('03.Muestra'!$D$8:$D$17))+1,""),ROW()-174)),"")</f>
        <v/>
      </c>
      <c r="B180" s="169" t="str">
        <f t="array" ref="B180">IFERROR(INDEX('03.Muestra'!$C$8:$C$17,SMALL(IF("Página Web"='03.Muestra'!$D$8:$D$17,ROW('03.Muestra'!$C$8:$C$17)-MIN(ROW('03.Muestra'!$D$8:$D$17))+1,""),ROW()-174)),"")</f>
        <v/>
      </c>
      <c r="C180" s="169" t="str">
        <f t="array" ref="C180">IFERROR(INDEX('03.Muestra'!$F$8:$F$17,SMALL(IF("Página Web"='03.Muestra'!$D$8:$D$17,ROW('03.Muestra'!$F$8:$F$17)-MIN(ROW('03.Muestra'!$D$8:$D$17))+1,""),ROW()-174)),"")</f>
        <v/>
      </c>
      <c r="D180" s="143" t="str">
        <f t="shared" si="23"/>
        <v/>
      </c>
      <c r="E180" s="95" t="str">
        <f t="shared" si="24"/>
        <v/>
      </c>
      <c r="F180" s="29"/>
      <c r="G180" s="23"/>
      <c r="H180" s="23"/>
      <c r="I180" s="23"/>
      <c r="J180" s="23"/>
      <c r="K180" s="148"/>
      <c r="L180" s="23"/>
      <c r="M180" s="23"/>
      <c r="N180" s="23"/>
      <c r="O180" s="23"/>
      <c r="P180" s="23"/>
      <c r="Q180" s="23"/>
      <c r="R180" s="23"/>
      <c r="S180" s="29"/>
      <c r="T180" s="23"/>
      <c r="U180" s="23"/>
      <c r="V180" s="23"/>
      <c r="W180" s="23"/>
      <c r="X180" s="23"/>
      <c r="Y180" s="23"/>
      <c r="Z180" s="29"/>
      <c r="AA180" s="29"/>
      <c r="AB180" s="29"/>
      <c r="AC180" s="29"/>
      <c r="AD180" s="29"/>
      <c r="AE180" s="29"/>
      <c r="AF180" s="29"/>
      <c r="AG180" s="29"/>
      <c r="AH180" s="29"/>
      <c r="AI180" s="29"/>
    </row>
    <row r="181" ht="12.0" customHeight="1">
      <c r="A181" s="133" t="str">
        <f t="array" ref="A181">IFERROR(INDEX('03.Muestra'!$B$8:$B$17,SMALL(IF("Página Web"='03.Muestra'!$D$8:$D$17,ROW('03.Muestra'!$B$8:$B$17)-MIN(ROW('03.Muestra'!$D$8:$D$17))+1,""),ROW()-174)),"")</f>
        <v/>
      </c>
      <c r="B181" s="169" t="str">
        <f t="array" ref="B181">IFERROR(INDEX('03.Muestra'!$C$8:$C$17,SMALL(IF("Página Web"='03.Muestra'!$D$8:$D$17,ROW('03.Muestra'!$C$8:$C$17)-MIN(ROW('03.Muestra'!$D$8:$D$17))+1,""),ROW()-174)),"")</f>
        <v/>
      </c>
      <c r="C181" s="169" t="str">
        <f t="array" ref="C181">IFERROR(INDEX('03.Muestra'!$F$8:$F$17,SMALL(IF("Página Web"='03.Muestra'!$D$8:$D$17,ROW('03.Muestra'!$F$8:$F$17)-MIN(ROW('03.Muestra'!$D$8:$D$17))+1,""),ROW()-174)),"")</f>
        <v/>
      </c>
      <c r="D181" s="143" t="str">
        <f t="shared" si="23"/>
        <v/>
      </c>
      <c r="E181" s="95" t="str">
        <f t="shared" si="24"/>
        <v/>
      </c>
      <c r="F181" s="23"/>
      <c r="G181" s="23"/>
      <c r="H181" s="23"/>
      <c r="I181" s="23"/>
      <c r="J181" s="23"/>
      <c r="K181" s="148"/>
      <c r="L181" s="23"/>
      <c r="M181" s="23"/>
      <c r="N181" s="23"/>
      <c r="O181" s="23"/>
      <c r="P181" s="23"/>
      <c r="Q181" s="23"/>
      <c r="R181" s="23"/>
      <c r="S181" s="23"/>
      <c r="T181" s="23"/>
      <c r="U181" s="23"/>
      <c r="V181" s="23"/>
      <c r="W181" s="23"/>
      <c r="X181" s="23"/>
      <c r="Y181" s="23"/>
      <c r="Z181" s="29"/>
      <c r="AA181" s="29"/>
      <c r="AB181" s="29"/>
      <c r="AC181" s="29"/>
      <c r="AD181" s="29"/>
      <c r="AE181" s="29"/>
      <c r="AF181" s="29"/>
      <c r="AG181" s="29"/>
      <c r="AH181" s="29"/>
      <c r="AI181" s="29"/>
    </row>
    <row r="182" ht="12.0" customHeight="1">
      <c r="A182" s="133" t="str">
        <f t="array" ref="A182">IFERROR(INDEX('03.Muestra'!$B$8:$B$17,SMALL(IF("Página Web"='03.Muestra'!$D$8:$D$17,ROW('03.Muestra'!$B$8:$B$17)-MIN(ROW('03.Muestra'!$D$8:$D$17))+1,""),ROW()-174)),"")</f>
        <v/>
      </c>
      <c r="B182" s="169" t="str">
        <f t="array" ref="B182">IFERROR(INDEX('03.Muestra'!$C$8:$C$17,SMALL(IF("Página Web"='03.Muestra'!$D$8:$D$17,ROW('03.Muestra'!$C$8:$C$17)-MIN(ROW('03.Muestra'!$D$8:$D$17))+1,""),ROW()-174)),"")</f>
        <v/>
      </c>
      <c r="C182" s="169" t="str">
        <f t="array" ref="C182">IFERROR(INDEX('03.Muestra'!$F$8:$F$17,SMALL(IF("Página Web"='03.Muestra'!$D$8:$D$17,ROW('03.Muestra'!$F$8:$F$17)-MIN(ROW('03.Muestra'!$D$8:$D$17))+1,""),ROW()-174)),"")</f>
        <v/>
      </c>
      <c r="D182" s="143" t="str">
        <f t="shared" si="23"/>
        <v/>
      </c>
      <c r="E182" s="95" t="str">
        <f t="shared" si="24"/>
        <v/>
      </c>
      <c r="F182" s="23"/>
      <c r="G182" s="23"/>
      <c r="H182" s="23"/>
      <c r="I182" s="23"/>
      <c r="J182" s="23"/>
      <c r="K182" s="148"/>
      <c r="L182" s="23"/>
      <c r="M182" s="23"/>
      <c r="N182" s="23"/>
      <c r="O182" s="23"/>
      <c r="P182" s="23"/>
      <c r="Q182" s="23"/>
      <c r="R182" s="23"/>
      <c r="S182" s="23"/>
      <c r="T182" s="23"/>
      <c r="U182" s="23"/>
      <c r="V182" s="23"/>
      <c r="W182" s="23"/>
      <c r="X182" s="23"/>
      <c r="Y182" s="23"/>
      <c r="Z182" s="29"/>
      <c r="AA182" s="29"/>
      <c r="AB182" s="29"/>
      <c r="AC182" s="29"/>
      <c r="AD182" s="29"/>
      <c r="AE182" s="29"/>
      <c r="AF182" s="29"/>
      <c r="AG182" s="29"/>
      <c r="AH182" s="29"/>
      <c r="AI182" s="29"/>
    </row>
    <row r="183" ht="12.0" customHeight="1">
      <c r="A183" s="133" t="str">
        <f t="array" ref="A183">IFERROR(INDEX('03.Muestra'!$B$8:$B$17,SMALL(IF("Página Web"='03.Muestra'!$D$8:$D$17,ROW('03.Muestra'!$B$8:$B$17)-MIN(ROW('03.Muestra'!$D$8:$D$17))+1,""),ROW()-174)),"")</f>
        <v/>
      </c>
      <c r="B183" s="169" t="str">
        <f t="array" ref="B183">IFERROR(INDEX('03.Muestra'!$C$8:$C$17,SMALL(IF("Página Web"='03.Muestra'!$D$8:$D$17,ROW('03.Muestra'!$C$8:$C$17)-MIN(ROW('03.Muestra'!$D$8:$D$17))+1,""),ROW()-174)),"")</f>
        <v/>
      </c>
      <c r="C183" s="169" t="str">
        <f t="array" ref="C183">IFERROR(INDEX('03.Muestra'!$F$8:$F$17,SMALL(IF("Página Web"='03.Muestra'!$D$8:$D$17,ROW('03.Muestra'!$F$8:$F$17)-MIN(ROW('03.Muestra'!$D$8:$D$17))+1,""),ROW()-174)),"")</f>
        <v/>
      </c>
      <c r="D183" s="143" t="str">
        <f t="shared" si="23"/>
        <v/>
      </c>
      <c r="E183" s="95" t="str">
        <f t="shared" si="24"/>
        <v/>
      </c>
      <c r="F183" s="23"/>
      <c r="G183" s="23"/>
      <c r="H183" s="23"/>
      <c r="I183" s="23"/>
      <c r="J183" s="23"/>
      <c r="K183" s="148"/>
      <c r="L183" s="23"/>
      <c r="M183" s="23"/>
      <c r="N183" s="23"/>
      <c r="O183" s="23"/>
      <c r="P183" s="23"/>
      <c r="Q183" s="23"/>
      <c r="R183" s="23"/>
      <c r="S183" s="23"/>
      <c r="T183" s="23"/>
      <c r="U183" s="23"/>
      <c r="V183" s="23"/>
      <c r="W183" s="23"/>
      <c r="X183" s="23"/>
      <c r="Y183" s="23"/>
      <c r="Z183" s="29"/>
      <c r="AA183" s="29"/>
      <c r="AB183" s="29"/>
      <c r="AC183" s="29"/>
      <c r="AD183" s="29"/>
      <c r="AE183" s="29"/>
      <c r="AF183" s="29"/>
      <c r="AG183" s="29"/>
      <c r="AH183" s="29"/>
      <c r="AI183" s="29"/>
    </row>
    <row r="184" ht="12.0" customHeight="1">
      <c r="A184" s="133" t="str">
        <f t="array" ref="A184">IFERROR(INDEX('03.Muestra'!$B$8:$B$17,SMALL(IF("Página Web"='03.Muestra'!$D$8:$D$17,ROW('03.Muestra'!$B$8:$B$17)-MIN(ROW('03.Muestra'!$D$8:$D$17))+1,""),ROW()-174)),"")</f>
        <v/>
      </c>
      <c r="B184" s="169" t="str">
        <f t="array" ref="B184">IFERROR(INDEX('03.Muestra'!$C$8:$C$17,SMALL(IF("Página Web"='03.Muestra'!$D$8:$D$17,ROW('03.Muestra'!$C$8:$C$17)-MIN(ROW('03.Muestra'!$D$8:$D$17))+1,""),ROW()-174)),"")</f>
        <v/>
      </c>
      <c r="C184" s="169" t="str">
        <f t="array" ref="C184">IFERROR(INDEX('03.Muestra'!$F$8:$F$17,SMALL(IF("Página Web"='03.Muestra'!$D$8:$D$17,ROW('03.Muestra'!$F$8:$F$17)-MIN(ROW('03.Muestra'!$D$8:$D$17))+1,""),ROW()-174)),"")</f>
        <v/>
      </c>
      <c r="D184" s="143" t="str">
        <f t="shared" si="23"/>
        <v/>
      </c>
      <c r="E184" s="95" t="str">
        <f t="shared" si="24"/>
        <v/>
      </c>
      <c r="F184" s="23"/>
      <c r="G184" s="23"/>
      <c r="H184" s="23"/>
      <c r="I184" s="23"/>
      <c r="J184" s="23"/>
      <c r="K184" s="148"/>
      <c r="L184" s="23"/>
      <c r="M184" s="23"/>
      <c r="N184" s="23"/>
      <c r="O184" s="23"/>
      <c r="P184" s="23"/>
      <c r="Q184" s="23"/>
      <c r="R184" s="23"/>
      <c r="S184" s="23"/>
      <c r="T184" s="23"/>
      <c r="U184" s="23"/>
      <c r="V184" s="23"/>
      <c r="W184" s="23"/>
      <c r="X184" s="23"/>
      <c r="Y184" s="23"/>
      <c r="Z184" s="29"/>
      <c r="AA184" s="29"/>
      <c r="AB184" s="29"/>
      <c r="AC184" s="29"/>
      <c r="AD184" s="29"/>
      <c r="AE184" s="29"/>
      <c r="AF184" s="29"/>
      <c r="AG184" s="29"/>
      <c r="AH184" s="29"/>
      <c r="AI184" s="29"/>
    </row>
    <row r="185" ht="12.0" customHeight="1">
      <c r="A185" s="92"/>
      <c r="B185" s="173"/>
      <c r="C185" s="173"/>
      <c r="D185" s="174"/>
      <c r="E185" s="95"/>
      <c r="F185" s="23"/>
      <c r="G185" s="23"/>
      <c r="H185" s="23"/>
      <c r="I185" s="23"/>
      <c r="J185" s="23"/>
      <c r="K185" s="148"/>
      <c r="L185" s="23"/>
      <c r="M185" s="23"/>
      <c r="N185" s="23"/>
      <c r="O185" s="23"/>
      <c r="P185" s="23"/>
      <c r="Q185" s="23"/>
      <c r="R185" s="23"/>
      <c r="S185" s="23"/>
      <c r="T185" s="23"/>
      <c r="U185" s="23"/>
      <c r="V185" s="23"/>
      <c r="W185" s="23"/>
      <c r="X185" s="23"/>
      <c r="Y185" s="23"/>
      <c r="Z185" s="29"/>
      <c r="AA185" s="29"/>
      <c r="AB185" s="29"/>
      <c r="AC185" s="29"/>
      <c r="AD185" s="29"/>
      <c r="AE185" s="29"/>
      <c r="AF185" s="29"/>
      <c r="AG185" s="29"/>
      <c r="AH185" s="29"/>
      <c r="AI185" s="29"/>
    </row>
    <row r="186" ht="12.0" customHeight="1">
      <c r="A186" s="92"/>
      <c r="B186" s="173"/>
      <c r="C186" s="173"/>
      <c r="D186" s="174"/>
      <c r="E186" s="95"/>
      <c r="F186" s="23"/>
      <c r="G186" s="23"/>
      <c r="H186" s="23"/>
      <c r="I186" s="23"/>
      <c r="J186" s="23"/>
      <c r="K186" s="148"/>
      <c r="L186" s="23"/>
      <c r="M186" s="23"/>
      <c r="N186" s="23"/>
      <c r="O186" s="23"/>
      <c r="P186" s="23"/>
      <c r="Q186" s="23"/>
      <c r="R186" s="23"/>
      <c r="S186" s="23"/>
      <c r="T186" s="23"/>
      <c r="U186" s="23"/>
      <c r="V186" s="23"/>
      <c r="W186" s="23"/>
      <c r="X186" s="23"/>
      <c r="Y186" s="23"/>
      <c r="Z186" s="29"/>
      <c r="AA186" s="29"/>
      <c r="AB186" s="29"/>
      <c r="AC186" s="29"/>
      <c r="AD186" s="29"/>
      <c r="AE186" s="29"/>
      <c r="AF186" s="29"/>
      <c r="AG186" s="29"/>
      <c r="AH186" s="29"/>
      <c r="AI186" s="29"/>
    </row>
    <row r="187" ht="12.75" customHeight="1">
      <c r="A187" s="151"/>
      <c r="B187" s="152"/>
      <c r="C187" s="151"/>
      <c r="D187" s="175"/>
      <c r="E187" s="95"/>
      <c r="F187" s="23"/>
      <c r="G187" s="23"/>
      <c r="H187" s="23"/>
      <c r="I187" s="23"/>
      <c r="J187" s="23"/>
      <c r="K187" s="148"/>
      <c r="L187" s="23"/>
      <c r="M187" s="23"/>
      <c r="N187" s="23"/>
      <c r="O187" s="23"/>
      <c r="P187" s="23"/>
      <c r="Q187" s="23"/>
      <c r="R187" s="23"/>
      <c r="S187" s="23"/>
      <c r="T187" s="23"/>
      <c r="U187" s="23"/>
      <c r="V187" s="23"/>
      <c r="W187" s="23"/>
      <c r="X187" s="23"/>
      <c r="Y187" s="23"/>
      <c r="Z187" s="29"/>
      <c r="AA187" s="29"/>
      <c r="AB187" s="29"/>
      <c r="AC187" s="29"/>
      <c r="AD187" s="29"/>
      <c r="AE187" s="29"/>
      <c r="AF187" s="29"/>
      <c r="AG187" s="29"/>
      <c r="AH187" s="29"/>
      <c r="AI187" s="29"/>
    </row>
    <row r="188" ht="18.0" customHeight="1">
      <c r="A188" s="149"/>
      <c r="B188" s="149"/>
      <c r="C188" s="149"/>
      <c r="D188" s="176"/>
      <c r="E188" s="95"/>
      <c r="F188" s="124"/>
      <c r="G188" s="23"/>
      <c r="H188" s="23"/>
      <c r="I188" s="23"/>
      <c r="J188" s="23"/>
      <c r="K188" s="148"/>
      <c r="L188" s="23"/>
      <c r="M188" s="23"/>
      <c r="N188" s="23"/>
      <c r="O188" s="23"/>
      <c r="P188" s="23"/>
      <c r="Q188" s="23"/>
      <c r="R188" s="23"/>
      <c r="S188" s="23"/>
      <c r="T188" s="23"/>
      <c r="U188" s="23"/>
      <c r="V188" s="23"/>
      <c r="W188" s="23"/>
      <c r="X188" s="23"/>
      <c r="Y188" s="23"/>
      <c r="Z188" s="29"/>
      <c r="AA188" s="29"/>
      <c r="AB188" s="29"/>
      <c r="AC188" s="29"/>
      <c r="AD188" s="29"/>
      <c r="AE188" s="29"/>
      <c r="AF188" s="29"/>
      <c r="AG188" s="29"/>
      <c r="AH188" s="29"/>
      <c r="AI188" s="29"/>
    </row>
    <row r="189" ht="12.0" customHeight="1">
      <c r="A189" s="29"/>
      <c r="B189" s="23"/>
      <c r="C189" s="23"/>
      <c r="D189" s="167"/>
      <c r="E189" s="95"/>
      <c r="F189" s="23"/>
      <c r="G189" s="23"/>
      <c r="H189" s="23"/>
      <c r="I189" s="23"/>
      <c r="J189" s="23"/>
      <c r="K189" s="148"/>
      <c r="L189" s="23"/>
      <c r="M189" s="23"/>
      <c r="N189" s="23"/>
      <c r="O189" s="23"/>
      <c r="P189" s="23"/>
      <c r="Q189" s="23"/>
      <c r="R189" s="23"/>
      <c r="S189" s="23"/>
      <c r="T189" s="23"/>
      <c r="U189" s="23"/>
      <c r="V189" s="23"/>
      <c r="W189" s="23"/>
      <c r="X189" s="23"/>
      <c r="Y189" s="23"/>
      <c r="Z189" s="29"/>
      <c r="AA189" s="29"/>
      <c r="AB189" s="29"/>
      <c r="AC189" s="29"/>
      <c r="AD189" s="29"/>
      <c r="AE189" s="29"/>
      <c r="AF189" s="29"/>
      <c r="AG189" s="29"/>
      <c r="AH189" s="29"/>
      <c r="AI189" s="29"/>
    </row>
    <row r="190" ht="12.0" customHeight="1">
      <c r="A190" s="29"/>
      <c r="B190" s="23"/>
      <c r="C190" s="23"/>
      <c r="D190" s="167"/>
      <c r="E190" s="95"/>
      <c r="F190" s="23"/>
      <c r="G190" s="23"/>
      <c r="H190" s="23"/>
      <c r="I190" s="23"/>
      <c r="J190" s="23"/>
      <c r="K190" s="148"/>
      <c r="L190" s="23"/>
      <c r="M190" s="23"/>
      <c r="N190" s="23"/>
      <c r="O190" s="23"/>
      <c r="P190" s="23"/>
      <c r="Q190" s="23"/>
      <c r="R190" s="23"/>
      <c r="S190" s="23"/>
      <c r="T190" s="23"/>
      <c r="U190" s="23"/>
      <c r="V190" s="23"/>
      <c r="W190" s="23"/>
      <c r="X190" s="23"/>
      <c r="Y190" s="23"/>
      <c r="Z190" s="29"/>
      <c r="AA190" s="29"/>
      <c r="AB190" s="29"/>
      <c r="AC190" s="29"/>
      <c r="AD190" s="29"/>
      <c r="AE190" s="29"/>
      <c r="AF190" s="29"/>
      <c r="AG190" s="29"/>
      <c r="AH190" s="29"/>
      <c r="AI190" s="29"/>
    </row>
    <row r="191" ht="32.25" customHeight="1">
      <c r="A191" s="126" t="s">
        <v>106</v>
      </c>
      <c r="B191" s="127" t="s">
        <v>92</v>
      </c>
      <c r="C191" s="128" t="s">
        <v>128</v>
      </c>
      <c r="D191" s="168" t="s">
        <v>112</v>
      </c>
      <c r="E191" s="154"/>
      <c r="F191" s="29"/>
      <c r="G191" s="29"/>
      <c r="H191" s="29"/>
      <c r="I191" s="29"/>
      <c r="J191" s="29"/>
      <c r="K191" s="148"/>
      <c r="L191" s="23"/>
      <c r="M191" s="23"/>
      <c r="N191" s="23"/>
      <c r="O191" s="23"/>
      <c r="P191" s="23"/>
      <c r="Q191" s="23"/>
      <c r="R191" s="23"/>
      <c r="S191" s="29"/>
      <c r="T191" s="23"/>
      <c r="U191" s="23"/>
      <c r="V191" s="23"/>
      <c r="W191" s="23"/>
      <c r="X191" s="23"/>
      <c r="Y191" s="23"/>
      <c r="Z191" s="29"/>
      <c r="AA191" s="29"/>
      <c r="AB191" s="29"/>
      <c r="AC191" s="29"/>
      <c r="AD191" s="29"/>
      <c r="AE191" s="29"/>
      <c r="AF191" s="29"/>
      <c r="AG191" s="29"/>
      <c r="AH191" s="29"/>
      <c r="AI191" s="29"/>
    </row>
    <row r="192" ht="12.0" customHeight="1">
      <c r="A192" s="133">
        <f t="array" ref="A192">IFERROR(INDEX('03.Muestra'!$B$8:$B$17,SMALL(IF("Página Web"='03.Muestra'!$D$8:$D$17,ROW('03.Muestra'!$B$8:$B$17)-MIN(ROW('03.Muestra'!$D$8:$D$17))+1,""),ROW()-191)),"")</f>
        <v>1</v>
      </c>
      <c r="B192" s="169" t="str">
        <f t="array" ref="B192">IFERROR(INDEX('03.Muestra'!$C$8:$C$17,SMALL(IF("Página Web"='03.Muestra'!$D$8:$D$17,ROW('03.Muestra'!$C$8:$C$17)-MIN(ROW('03.Muestra'!$D$8:$D$17))+1,""),ROW()-191)),"")</f>
        <v>Home</v>
      </c>
      <c r="C192" s="170" t="str">
        <f t="array" ref="C192">IFERROR(INDEX('03.Muestra'!$F$8:$F$17,SMALL(IF("Página Web"='03.Muestra'!$D$8:$D$17,ROW('03.Muestra'!$F$8:$F$17)-MIN(ROW('03.Muestra'!$D$8:$D$17))+1,""),ROW()-191)),"")</f>
        <v>https://vicengallartandres.com/</v>
      </c>
      <c r="D192" s="143" t="str">
        <f t="shared" ref="D192:D201" si="25">IF(C192="","",$D$18)</f>
        <v>N/A</v>
      </c>
      <c r="E192" s="95" t="str">
        <f t="shared" ref="E192:E201" si="26">IF(D192&lt;&gt;"",IF(AND(B192&lt;&gt;"",C192&lt;&gt;""),"","ERR"),"")</f>
        <v/>
      </c>
      <c r="F192" s="144" t="s">
        <v>95</v>
      </c>
      <c r="G192" s="121" t="s">
        <v>104</v>
      </c>
      <c r="H192" s="116" t="s">
        <v>99</v>
      </c>
      <c r="I192" s="145" t="s">
        <v>97</v>
      </c>
      <c r="J192" s="146" t="s">
        <v>93</v>
      </c>
      <c r="K192" s="177" t="s">
        <v>103</v>
      </c>
      <c r="L192" s="23"/>
      <c r="M192" s="23"/>
      <c r="N192" s="23"/>
      <c r="O192" s="23"/>
      <c r="P192" s="23"/>
      <c r="Q192" s="23"/>
      <c r="R192" s="23"/>
      <c r="S192" s="29"/>
      <c r="T192" s="23"/>
      <c r="U192" s="23"/>
      <c r="V192" s="23"/>
      <c r="W192" s="23"/>
      <c r="X192" s="23"/>
      <c r="Y192" s="23"/>
      <c r="Z192" s="29"/>
      <c r="AA192" s="29"/>
      <c r="AB192" s="29"/>
      <c r="AC192" s="29"/>
      <c r="AD192" s="29"/>
      <c r="AE192" s="29"/>
      <c r="AF192" s="29"/>
      <c r="AG192" s="29"/>
      <c r="AH192" s="29"/>
      <c r="AI192" s="29"/>
    </row>
    <row r="193" ht="12.0" customHeight="1">
      <c r="A193" s="133">
        <f t="array" ref="A193">IFERROR(INDEX('03.Muestra'!$B$8:$B$17,SMALL(IF("Página Web"='03.Muestra'!$D$8:$D$17,ROW('03.Muestra'!$B$8:$B$17)-MIN(ROW('03.Muestra'!$D$8:$D$17))+1,""),ROW()-191)),"")</f>
        <v>2</v>
      </c>
      <c r="B193" s="169" t="str">
        <f t="array" ref="B193">IFERROR(INDEX('03.Muestra'!$C$8:$C$17,SMALL(IF("Página Web"='03.Muestra'!$D$8:$D$17,ROW('03.Muestra'!$C$8:$C$17)-MIN(ROW('03.Muestra'!$D$8:$D$17))+1,""),ROW()-191)),"")</f>
        <v>Contacto</v>
      </c>
      <c r="C193" s="170" t="str">
        <f t="array" ref="C193">IFERROR(INDEX('03.Muestra'!$F$8:$F$17,SMALL(IF("Página Web"='03.Muestra'!$D$8:$D$17,ROW('03.Muestra'!$F$8:$F$17)-MIN(ROW('03.Muestra'!$D$8:$D$17))+1,""),ROW()-191)),"")</f>
        <v>https://vicengallartandres.com/contacto/</v>
      </c>
      <c r="D193" s="143" t="str">
        <f t="shared" si="25"/>
        <v>N/A</v>
      </c>
      <c r="E193" s="95" t="str">
        <f t="shared" si="26"/>
        <v/>
      </c>
      <c r="F193" s="147">
        <f>COUNTIF($D192:INDIRECT("$D" &amp;  SUM(ROW()-1,'03.Muestra'!$D$20)-1),F192)</f>
        <v>0</v>
      </c>
      <c r="G193" s="147">
        <f>COUNTIF($D192:INDIRECT("$D" &amp;  SUM(ROW()-1,'03.Muestra'!$D$20)-1),G192)</f>
        <v>0</v>
      </c>
      <c r="H193" s="147">
        <f>COUNTIF($D192:INDIRECT("$D" &amp;  SUM(ROW()-1,'03.Muestra'!$D$20)-1),H192)</f>
        <v>3</v>
      </c>
      <c r="I193" s="147">
        <f>COUNTIF($D192:INDIRECT("$D" &amp;  SUM(ROW()-1,'03.Muestra'!$D$20)-1),I192)</f>
        <v>0</v>
      </c>
      <c r="J193" s="147">
        <f>COUNTIF($D192:INDIRECT("$D" &amp;  SUM(ROW()-1,'03.Muestra'!$D$20)-1),J192)</f>
        <v>0</v>
      </c>
      <c r="K193" s="178">
        <f>IF(COUNTIF('03.Muestra'!$D$8:$D$17,"Página Web")=0,0,COUNTBLANK($D192:INDIRECT("$D" &amp;  SUM(ROW()-1,COUNTIF('03.Muestra'!$D$8:$D$17,"Página Web"))-1)))</f>
        <v>0</v>
      </c>
      <c r="L193" s="23"/>
      <c r="M193" s="23"/>
      <c r="N193" s="23"/>
      <c r="O193" s="23"/>
      <c r="P193" s="23"/>
      <c r="Q193" s="23"/>
      <c r="R193" s="23"/>
      <c r="S193" s="29"/>
      <c r="T193" s="23"/>
      <c r="U193" s="23"/>
      <c r="V193" s="23"/>
      <c r="W193" s="23"/>
      <c r="X193" s="23"/>
      <c r="Y193" s="23"/>
      <c r="Z193" s="29"/>
      <c r="AA193" s="29"/>
      <c r="AB193" s="29"/>
      <c r="AC193" s="29"/>
      <c r="AD193" s="29"/>
      <c r="AE193" s="29"/>
      <c r="AF193" s="29"/>
      <c r="AG193" s="29"/>
      <c r="AH193" s="29"/>
      <c r="AI193" s="29"/>
    </row>
    <row r="194" ht="12.0" customHeight="1">
      <c r="A194" s="133">
        <f t="array" ref="A194">IFERROR(INDEX('03.Muestra'!$B$8:$B$17,SMALL(IF("Página Web"='03.Muestra'!$D$8:$D$17,ROW('03.Muestra'!$B$8:$B$17)-MIN(ROW('03.Muestra'!$D$8:$D$17))+1,""),ROW()-191)),"")</f>
        <v>3</v>
      </c>
      <c r="B194" s="169" t="str">
        <f t="array" ref="B194">IFERROR(INDEX('03.Muestra'!$C$8:$C$17,SMALL(IF("Página Web"='03.Muestra'!$D$8:$D$17,ROW('03.Muestra'!$C$8:$C$17)-MIN(ROW('03.Muestra'!$D$8:$D$17))+1,""),ROW()-191)),"")</f>
        <v>Servicios</v>
      </c>
      <c r="C194" s="170" t="str">
        <f t="array" ref="C194">IFERROR(INDEX('03.Muestra'!$F$8:$F$17,SMALL(IF("Página Web"='03.Muestra'!$D$8:$D$17,ROW('03.Muestra'!$F$8:$F$17)-MIN(ROW('03.Muestra'!$D$8:$D$17))+1,""),ROW()-191)),"")</f>
        <v>https://vicengallartandres.com/servicios/</v>
      </c>
      <c r="D194" s="143" t="str">
        <f t="shared" si="25"/>
        <v>N/A</v>
      </c>
      <c r="E194" s="95" t="str">
        <f t="shared" si="26"/>
        <v/>
      </c>
      <c r="F194" s="29"/>
      <c r="G194" s="23"/>
      <c r="H194" s="23"/>
      <c r="I194" s="23"/>
      <c r="J194" s="23"/>
      <c r="K194" s="148"/>
      <c r="L194" s="23"/>
      <c r="M194" s="23"/>
      <c r="N194" s="23"/>
      <c r="O194" s="23"/>
      <c r="P194" s="23"/>
      <c r="Q194" s="23"/>
      <c r="R194" s="23"/>
      <c r="S194" s="29"/>
      <c r="T194" s="23"/>
      <c r="U194" s="23"/>
      <c r="V194" s="23"/>
      <c r="W194" s="23"/>
      <c r="X194" s="23"/>
      <c r="Y194" s="23"/>
      <c r="Z194" s="29"/>
      <c r="AA194" s="29"/>
      <c r="AB194" s="29"/>
      <c r="AC194" s="29"/>
      <c r="AD194" s="29"/>
      <c r="AE194" s="29"/>
      <c r="AF194" s="29"/>
      <c r="AG194" s="29"/>
      <c r="AH194" s="29"/>
      <c r="AI194" s="29"/>
    </row>
    <row r="195" ht="12.0" customHeight="1">
      <c r="A195" s="133" t="str">
        <f t="array" ref="A195">IFERROR(INDEX('03.Muestra'!$B$8:$B$17,SMALL(IF("Página Web"='03.Muestra'!$D$8:$D$17,ROW('03.Muestra'!$B$8:$B$17)-MIN(ROW('03.Muestra'!$D$8:$D$17))+1,""),ROW()-191)),"")</f>
        <v/>
      </c>
      <c r="B195" s="169" t="str">
        <f t="array" ref="B195">IFERROR(INDEX('03.Muestra'!$C$8:$C$17,SMALL(IF("Página Web"='03.Muestra'!$D$8:$D$17,ROW('03.Muestra'!$C$8:$C$17)-MIN(ROW('03.Muestra'!$D$8:$D$17))+1,""),ROW()-191)),"")</f>
        <v/>
      </c>
      <c r="C195" s="169" t="str">
        <f t="array" ref="C195">IFERROR(INDEX('03.Muestra'!$F$8:$F$17,SMALL(IF("Página Web"='03.Muestra'!$D$8:$D$17,ROW('03.Muestra'!$F$8:$F$17)-MIN(ROW('03.Muestra'!$D$8:$D$17))+1,""),ROW()-191)),"")</f>
        <v/>
      </c>
      <c r="D195" s="143" t="str">
        <f t="shared" si="25"/>
        <v/>
      </c>
      <c r="E195" s="95" t="str">
        <f t="shared" si="26"/>
        <v/>
      </c>
      <c r="F195" s="29"/>
      <c r="G195" s="23"/>
      <c r="H195" s="23"/>
      <c r="I195" s="23"/>
      <c r="J195" s="23"/>
      <c r="K195" s="148"/>
      <c r="L195" s="23"/>
      <c r="M195" s="23"/>
      <c r="N195" s="23"/>
      <c r="O195" s="23"/>
      <c r="P195" s="23"/>
      <c r="Q195" s="23"/>
      <c r="R195" s="23"/>
      <c r="S195" s="29"/>
      <c r="T195" s="23"/>
      <c r="U195" s="23"/>
      <c r="V195" s="23"/>
      <c r="W195" s="23"/>
      <c r="X195" s="23"/>
      <c r="Y195" s="23"/>
      <c r="Z195" s="29"/>
      <c r="AA195" s="29"/>
      <c r="AB195" s="29"/>
      <c r="AC195" s="29"/>
      <c r="AD195" s="29"/>
      <c r="AE195" s="29"/>
      <c r="AF195" s="29"/>
      <c r="AG195" s="29"/>
      <c r="AH195" s="29"/>
      <c r="AI195" s="29"/>
    </row>
    <row r="196" ht="12.0" customHeight="1">
      <c r="A196" s="133" t="str">
        <f t="array" ref="A196">IFERROR(INDEX('03.Muestra'!$B$8:$B$17,SMALL(IF("Página Web"='03.Muestra'!$D$8:$D$17,ROW('03.Muestra'!$B$8:$B$17)-MIN(ROW('03.Muestra'!$D$8:$D$17))+1,""),ROW()-191)),"")</f>
        <v/>
      </c>
      <c r="B196" s="169" t="str">
        <f t="array" ref="B196">IFERROR(INDEX('03.Muestra'!$C$8:$C$17,SMALL(IF("Página Web"='03.Muestra'!$D$8:$D$17,ROW('03.Muestra'!$C$8:$C$17)-MIN(ROW('03.Muestra'!$D$8:$D$17))+1,""),ROW()-191)),"")</f>
        <v/>
      </c>
      <c r="C196" s="169" t="str">
        <f t="array" ref="C196">IFERROR(INDEX('03.Muestra'!$F$8:$F$17,SMALL(IF("Página Web"='03.Muestra'!$D$8:$D$17,ROW('03.Muestra'!$F$8:$F$17)-MIN(ROW('03.Muestra'!$D$8:$D$17))+1,""),ROW()-191)),"")</f>
        <v/>
      </c>
      <c r="D196" s="143" t="str">
        <f t="shared" si="25"/>
        <v/>
      </c>
      <c r="E196" s="95" t="str">
        <f t="shared" si="26"/>
        <v/>
      </c>
      <c r="F196" s="29"/>
      <c r="G196" s="23"/>
      <c r="H196" s="23"/>
      <c r="I196" s="23"/>
      <c r="J196" s="23"/>
      <c r="K196" s="148"/>
      <c r="L196" s="23"/>
      <c r="M196" s="23"/>
      <c r="N196" s="23"/>
      <c r="O196" s="23"/>
      <c r="P196" s="23"/>
      <c r="Q196" s="23"/>
      <c r="R196" s="23"/>
      <c r="S196" s="29"/>
      <c r="T196" s="23"/>
      <c r="U196" s="23"/>
      <c r="V196" s="23"/>
      <c r="W196" s="23"/>
      <c r="X196" s="23"/>
      <c r="Y196" s="23"/>
      <c r="Z196" s="29"/>
      <c r="AA196" s="29"/>
      <c r="AB196" s="29"/>
      <c r="AC196" s="29"/>
      <c r="AD196" s="29"/>
      <c r="AE196" s="29"/>
      <c r="AF196" s="29"/>
      <c r="AG196" s="29"/>
      <c r="AH196" s="29"/>
      <c r="AI196" s="29"/>
    </row>
    <row r="197" ht="12.0" customHeight="1">
      <c r="A197" s="133" t="str">
        <f t="array" ref="A197">IFERROR(INDEX('03.Muestra'!$B$8:$B$17,SMALL(IF("Página Web"='03.Muestra'!$D$8:$D$17,ROW('03.Muestra'!$B$8:$B$17)-MIN(ROW('03.Muestra'!$D$8:$D$17))+1,""),ROW()-191)),"")</f>
        <v/>
      </c>
      <c r="B197" s="169" t="str">
        <f t="array" ref="B197">IFERROR(INDEX('03.Muestra'!$C$8:$C$17,SMALL(IF("Página Web"='03.Muestra'!$D$8:$D$17,ROW('03.Muestra'!$C$8:$C$17)-MIN(ROW('03.Muestra'!$D$8:$D$17))+1,""),ROW()-191)),"")</f>
        <v/>
      </c>
      <c r="C197" s="169" t="str">
        <f t="array" ref="C197">IFERROR(INDEX('03.Muestra'!$F$8:$F$17,SMALL(IF("Página Web"='03.Muestra'!$D$8:$D$17,ROW('03.Muestra'!$F$8:$F$17)-MIN(ROW('03.Muestra'!$D$8:$D$17))+1,""),ROW()-191)),"")</f>
        <v/>
      </c>
      <c r="D197" s="143" t="str">
        <f t="shared" si="25"/>
        <v/>
      </c>
      <c r="E197" s="95" t="str">
        <f t="shared" si="26"/>
        <v/>
      </c>
      <c r="F197" s="29"/>
      <c r="G197" s="23"/>
      <c r="H197" s="23"/>
      <c r="I197" s="23"/>
      <c r="J197" s="23"/>
      <c r="K197" s="148"/>
      <c r="L197" s="23"/>
      <c r="M197" s="23"/>
      <c r="N197" s="23"/>
      <c r="O197" s="23"/>
      <c r="P197" s="23"/>
      <c r="Q197" s="23"/>
      <c r="R197" s="23"/>
      <c r="S197" s="29"/>
      <c r="T197" s="23"/>
      <c r="U197" s="23"/>
      <c r="V197" s="23"/>
      <c r="W197" s="23"/>
      <c r="X197" s="23"/>
      <c r="Y197" s="23"/>
      <c r="Z197" s="29"/>
      <c r="AA197" s="29"/>
      <c r="AB197" s="29"/>
      <c r="AC197" s="29"/>
      <c r="AD197" s="29"/>
      <c r="AE197" s="29"/>
      <c r="AF197" s="29"/>
      <c r="AG197" s="29"/>
      <c r="AH197" s="29"/>
      <c r="AI197" s="29"/>
    </row>
    <row r="198" ht="12.0" customHeight="1">
      <c r="A198" s="133" t="str">
        <f t="array" ref="A198">IFERROR(INDEX('03.Muestra'!$B$8:$B$17,SMALL(IF("Página Web"='03.Muestra'!$D$8:$D$17,ROW('03.Muestra'!$B$8:$B$17)-MIN(ROW('03.Muestra'!$D$8:$D$17))+1,""),ROW()-191)),"")</f>
        <v/>
      </c>
      <c r="B198" s="169" t="str">
        <f t="array" ref="B198">IFERROR(INDEX('03.Muestra'!$C$8:$C$17,SMALL(IF("Página Web"='03.Muestra'!$D$8:$D$17,ROW('03.Muestra'!$C$8:$C$17)-MIN(ROW('03.Muestra'!$D$8:$D$17))+1,""),ROW()-191)),"")</f>
        <v/>
      </c>
      <c r="C198" s="169" t="str">
        <f t="array" ref="C198">IFERROR(INDEX('03.Muestra'!$F$8:$F$17,SMALL(IF("Página Web"='03.Muestra'!$D$8:$D$17,ROW('03.Muestra'!$F$8:$F$17)-MIN(ROW('03.Muestra'!$D$8:$D$17))+1,""),ROW()-191)),"")</f>
        <v/>
      </c>
      <c r="D198" s="143" t="str">
        <f t="shared" si="25"/>
        <v/>
      </c>
      <c r="E198" s="95" t="str">
        <f t="shared" si="26"/>
        <v/>
      </c>
      <c r="F198" s="23"/>
      <c r="G198" s="23"/>
      <c r="H198" s="23"/>
      <c r="I198" s="23"/>
      <c r="J198" s="23"/>
      <c r="K198" s="148"/>
      <c r="L198" s="23"/>
      <c r="M198" s="23"/>
      <c r="N198" s="23"/>
      <c r="O198" s="23"/>
      <c r="P198" s="23"/>
      <c r="Q198" s="23"/>
      <c r="R198" s="23"/>
      <c r="S198" s="23"/>
      <c r="T198" s="23"/>
      <c r="U198" s="23"/>
      <c r="V198" s="23"/>
      <c r="W198" s="23"/>
      <c r="X198" s="23"/>
      <c r="Y198" s="23"/>
      <c r="Z198" s="29"/>
      <c r="AA198" s="29"/>
      <c r="AB198" s="29"/>
      <c r="AC198" s="29"/>
      <c r="AD198" s="29"/>
      <c r="AE198" s="29"/>
      <c r="AF198" s="29"/>
      <c r="AG198" s="29"/>
      <c r="AH198" s="29"/>
      <c r="AI198" s="29"/>
    </row>
    <row r="199" ht="12.0" customHeight="1">
      <c r="A199" s="133" t="str">
        <f t="array" ref="A199">IFERROR(INDEX('03.Muestra'!$B$8:$B$17,SMALL(IF("Página Web"='03.Muestra'!$D$8:$D$17,ROW('03.Muestra'!$B$8:$B$17)-MIN(ROW('03.Muestra'!$D$8:$D$17))+1,""),ROW()-191)),"")</f>
        <v/>
      </c>
      <c r="B199" s="169" t="str">
        <f t="array" ref="B199">IFERROR(INDEX('03.Muestra'!$C$8:$C$17,SMALL(IF("Página Web"='03.Muestra'!$D$8:$D$17,ROW('03.Muestra'!$C$8:$C$17)-MIN(ROW('03.Muestra'!$D$8:$D$17))+1,""),ROW()-191)),"")</f>
        <v/>
      </c>
      <c r="C199" s="169" t="str">
        <f t="array" ref="C199">IFERROR(INDEX('03.Muestra'!$F$8:$F$17,SMALL(IF("Página Web"='03.Muestra'!$D$8:$D$17,ROW('03.Muestra'!$F$8:$F$17)-MIN(ROW('03.Muestra'!$D$8:$D$17))+1,""),ROW()-191)),"")</f>
        <v/>
      </c>
      <c r="D199" s="143" t="str">
        <f t="shared" si="25"/>
        <v/>
      </c>
      <c r="E199" s="95" t="str">
        <f t="shared" si="26"/>
        <v/>
      </c>
      <c r="F199" s="23"/>
      <c r="G199" s="23"/>
      <c r="H199" s="23"/>
      <c r="I199" s="23"/>
      <c r="J199" s="23"/>
      <c r="K199" s="148"/>
      <c r="L199" s="23"/>
      <c r="M199" s="23"/>
      <c r="N199" s="23"/>
      <c r="O199" s="23"/>
      <c r="P199" s="23"/>
      <c r="Q199" s="23"/>
      <c r="R199" s="23"/>
      <c r="S199" s="23"/>
      <c r="T199" s="23"/>
      <c r="U199" s="23"/>
      <c r="V199" s="23"/>
      <c r="W199" s="23"/>
      <c r="X199" s="23"/>
      <c r="Y199" s="23"/>
      <c r="Z199" s="29"/>
      <c r="AA199" s="29"/>
      <c r="AB199" s="29"/>
      <c r="AC199" s="29"/>
      <c r="AD199" s="29"/>
      <c r="AE199" s="29"/>
      <c r="AF199" s="29"/>
      <c r="AG199" s="29"/>
      <c r="AH199" s="29"/>
      <c r="AI199" s="29"/>
    </row>
    <row r="200" ht="12.0" customHeight="1">
      <c r="A200" s="133" t="str">
        <f t="array" ref="A200">IFERROR(INDEX('03.Muestra'!$B$8:$B$17,SMALL(IF("Página Web"='03.Muestra'!$D$8:$D$17,ROW('03.Muestra'!$B$8:$B$17)-MIN(ROW('03.Muestra'!$D$8:$D$17))+1,""),ROW()-191)),"")</f>
        <v/>
      </c>
      <c r="B200" s="169" t="str">
        <f t="array" ref="B200">IFERROR(INDEX('03.Muestra'!$C$8:$C$17,SMALL(IF("Página Web"='03.Muestra'!$D$8:$D$17,ROW('03.Muestra'!$C$8:$C$17)-MIN(ROW('03.Muestra'!$D$8:$D$17))+1,""),ROW()-191)),"")</f>
        <v/>
      </c>
      <c r="C200" s="169" t="str">
        <f t="array" ref="C200">IFERROR(INDEX('03.Muestra'!$F$8:$F$17,SMALL(IF("Página Web"='03.Muestra'!$D$8:$D$17,ROW('03.Muestra'!$F$8:$F$17)-MIN(ROW('03.Muestra'!$D$8:$D$17))+1,""),ROW()-191)),"")</f>
        <v/>
      </c>
      <c r="D200" s="143" t="str">
        <f t="shared" si="25"/>
        <v/>
      </c>
      <c r="E200" s="95" t="str">
        <f t="shared" si="26"/>
        <v/>
      </c>
      <c r="F200" s="23"/>
      <c r="G200" s="23"/>
      <c r="H200" s="23"/>
      <c r="I200" s="23"/>
      <c r="J200" s="23"/>
      <c r="K200" s="148"/>
      <c r="L200" s="23"/>
      <c r="M200" s="23"/>
      <c r="N200" s="23"/>
      <c r="O200" s="23"/>
      <c r="P200" s="23"/>
      <c r="Q200" s="23"/>
      <c r="R200" s="23"/>
      <c r="S200" s="23"/>
      <c r="T200" s="23"/>
      <c r="U200" s="23"/>
      <c r="V200" s="23"/>
      <c r="W200" s="23"/>
      <c r="X200" s="23"/>
      <c r="Y200" s="23"/>
      <c r="Z200" s="29"/>
      <c r="AA200" s="29"/>
      <c r="AB200" s="29"/>
      <c r="AC200" s="29"/>
      <c r="AD200" s="29"/>
      <c r="AE200" s="29"/>
      <c r="AF200" s="29"/>
      <c r="AG200" s="29"/>
      <c r="AH200" s="29"/>
      <c r="AI200" s="29"/>
    </row>
    <row r="201" ht="12.0" customHeight="1">
      <c r="A201" s="133" t="str">
        <f t="array" ref="A201">IFERROR(INDEX('03.Muestra'!$B$8:$B$17,SMALL(IF("Página Web"='03.Muestra'!$D$8:$D$17,ROW('03.Muestra'!$B$8:$B$17)-MIN(ROW('03.Muestra'!$D$8:$D$17))+1,""),ROW()-191)),"")</f>
        <v/>
      </c>
      <c r="B201" s="169" t="str">
        <f t="array" ref="B201">IFERROR(INDEX('03.Muestra'!$C$8:$C$17,SMALL(IF("Página Web"='03.Muestra'!$D$8:$D$17,ROW('03.Muestra'!$C$8:$C$17)-MIN(ROW('03.Muestra'!$D$8:$D$17))+1,""),ROW()-191)),"")</f>
        <v/>
      </c>
      <c r="C201" s="169" t="str">
        <f t="array" ref="C201">IFERROR(INDEX('03.Muestra'!$F$8:$F$17,SMALL(IF("Página Web"='03.Muestra'!$D$8:$D$17,ROW('03.Muestra'!$F$8:$F$17)-MIN(ROW('03.Muestra'!$D$8:$D$17))+1,""),ROW()-191)),"")</f>
        <v/>
      </c>
      <c r="D201" s="143" t="str">
        <f t="shared" si="25"/>
        <v/>
      </c>
      <c r="E201" s="95" t="str">
        <f t="shared" si="26"/>
        <v/>
      </c>
      <c r="F201" s="23"/>
      <c r="G201" s="23"/>
      <c r="H201" s="23"/>
      <c r="I201" s="23"/>
      <c r="J201" s="23"/>
      <c r="K201" s="148"/>
      <c r="L201" s="23"/>
      <c r="M201" s="23"/>
      <c r="N201" s="23"/>
      <c r="O201" s="23"/>
      <c r="P201" s="23"/>
      <c r="Q201" s="23"/>
      <c r="R201" s="23"/>
      <c r="S201" s="23"/>
      <c r="T201" s="23"/>
      <c r="U201" s="23"/>
      <c r="V201" s="23"/>
      <c r="W201" s="23"/>
      <c r="X201" s="23"/>
      <c r="Y201" s="23"/>
      <c r="Z201" s="29"/>
      <c r="AA201" s="29"/>
      <c r="AB201" s="29"/>
      <c r="AC201" s="29"/>
      <c r="AD201" s="29"/>
      <c r="AE201" s="29"/>
      <c r="AF201" s="29"/>
      <c r="AG201" s="29"/>
      <c r="AH201" s="29"/>
      <c r="AI201" s="29"/>
    </row>
    <row r="202" ht="12.0" customHeight="1">
      <c r="A202" s="92"/>
      <c r="B202" s="173"/>
      <c r="C202" s="173"/>
      <c r="D202" s="174"/>
      <c r="E202" s="95"/>
      <c r="F202" s="23"/>
      <c r="G202" s="23"/>
      <c r="H202" s="23"/>
      <c r="I202" s="23"/>
      <c r="J202" s="23"/>
      <c r="K202" s="148"/>
      <c r="L202" s="23"/>
      <c r="M202" s="23"/>
      <c r="N202" s="23"/>
      <c r="O202" s="23"/>
      <c r="P202" s="23"/>
      <c r="Q202" s="23"/>
      <c r="R202" s="23"/>
      <c r="S202" s="23"/>
      <c r="T202" s="23"/>
      <c r="U202" s="23"/>
      <c r="V202" s="23"/>
      <c r="W202" s="23"/>
      <c r="X202" s="23"/>
      <c r="Y202" s="23"/>
      <c r="Z202" s="29"/>
      <c r="AA202" s="29"/>
      <c r="AB202" s="29"/>
      <c r="AC202" s="29"/>
      <c r="AD202" s="29"/>
      <c r="AE202" s="29"/>
      <c r="AF202" s="29"/>
      <c r="AG202" s="29"/>
      <c r="AH202" s="29"/>
      <c r="AI202" s="29"/>
    </row>
    <row r="203" ht="12.0" customHeight="1">
      <c r="A203" s="92"/>
      <c r="B203" s="173"/>
      <c r="C203" s="173"/>
      <c r="D203" s="174"/>
      <c r="E203" s="95"/>
      <c r="F203" s="23"/>
      <c r="G203" s="23"/>
      <c r="H203" s="23"/>
      <c r="I203" s="23"/>
      <c r="J203" s="23"/>
      <c r="K203" s="148"/>
      <c r="L203" s="23"/>
      <c r="M203" s="23"/>
      <c r="N203" s="23"/>
      <c r="O203" s="23"/>
      <c r="P203" s="23"/>
      <c r="Q203" s="23"/>
      <c r="R203" s="23"/>
      <c r="S203" s="23"/>
      <c r="T203" s="23"/>
      <c r="U203" s="23"/>
      <c r="V203" s="23"/>
      <c r="W203" s="23"/>
      <c r="X203" s="23"/>
      <c r="Y203" s="23"/>
      <c r="Z203" s="29"/>
      <c r="AA203" s="29"/>
      <c r="AB203" s="29"/>
      <c r="AC203" s="29"/>
      <c r="AD203" s="29"/>
      <c r="AE203" s="29"/>
      <c r="AF203" s="29"/>
      <c r="AG203" s="29"/>
      <c r="AH203" s="29"/>
      <c r="AI203" s="29"/>
    </row>
    <row r="204" ht="12.75" customHeight="1">
      <c r="A204" s="151"/>
      <c r="B204" s="152"/>
      <c r="C204" s="151"/>
      <c r="D204" s="175"/>
      <c r="E204" s="95"/>
      <c r="F204" s="23"/>
      <c r="G204" s="23"/>
      <c r="H204" s="23"/>
      <c r="I204" s="23"/>
      <c r="J204" s="23"/>
      <c r="K204" s="148"/>
      <c r="L204" s="23"/>
      <c r="M204" s="23"/>
      <c r="N204" s="23"/>
      <c r="O204" s="23"/>
      <c r="P204" s="23"/>
      <c r="Q204" s="23"/>
      <c r="R204" s="23"/>
      <c r="S204" s="23"/>
      <c r="T204" s="23"/>
      <c r="U204" s="23"/>
      <c r="V204" s="23"/>
      <c r="W204" s="23"/>
      <c r="X204" s="23"/>
      <c r="Y204" s="23"/>
      <c r="Z204" s="29"/>
      <c r="AA204" s="29"/>
      <c r="AB204" s="29"/>
      <c r="AC204" s="29"/>
      <c r="AD204" s="29"/>
      <c r="AE204" s="29"/>
      <c r="AF204" s="29"/>
      <c r="AG204" s="29"/>
      <c r="AH204" s="29"/>
      <c r="AI204" s="29"/>
    </row>
    <row r="205" ht="16.5" customHeight="1">
      <c r="A205" s="149"/>
      <c r="B205" s="149"/>
      <c r="C205" s="149"/>
      <c r="D205" s="176"/>
      <c r="E205" s="95"/>
      <c r="F205" s="124"/>
      <c r="G205" s="23"/>
      <c r="H205" s="23"/>
      <c r="I205" s="23"/>
      <c r="J205" s="23"/>
      <c r="K205" s="148"/>
      <c r="L205" s="23"/>
      <c r="M205" s="23"/>
      <c r="N205" s="23"/>
      <c r="O205" s="23"/>
      <c r="P205" s="23"/>
      <c r="Q205" s="23"/>
      <c r="R205" s="23"/>
      <c r="S205" s="23"/>
      <c r="T205" s="23"/>
      <c r="U205" s="23"/>
      <c r="V205" s="23"/>
      <c r="W205" s="23"/>
      <c r="X205" s="23"/>
      <c r="Y205" s="23"/>
      <c r="Z205" s="29"/>
      <c r="AA205" s="29"/>
      <c r="AB205" s="29"/>
      <c r="AC205" s="29"/>
      <c r="AD205" s="29"/>
      <c r="AE205" s="29"/>
      <c r="AF205" s="29"/>
      <c r="AG205" s="29"/>
      <c r="AH205" s="29"/>
      <c r="AI205" s="29"/>
    </row>
    <row r="206" ht="12.0" customHeight="1">
      <c r="A206" s="29"/>
      <c r="B206" s="23"/>
      <c r="C206" s="23"/>
      <c r="D206" s="167"/>
      <c r="E206" s="95"/>
      <c r="F206" s="23"/>
      <c r="G206" s="23"/>
      <c r="H206" s="23"/>
      <c r="I206" s="23"/>
      <c r="J206" s="23"/>
      <c r="K206" s="148"/>
      <c r="L206" s="23"/>
      <c r="M206" s="23"/>
      <c r="N206" s="23"/>
      <c r="O206" s="23"/>
      <c r="P206" s="23"/>
      <c r="Q206" s="23"/>
      <c r="R206" s="23"/>
      <c r="S206" s="23"/>
      <c r="T206" s="23"/>
      <c r="U206" s="23"/>
      <c r="V206" s="23"/>
      <c r="W206" s="23"/>
      <c r="X206" s="23"/>
      <c r="Y206" s="23"/>
      <c r="Z206" s="29"/>
      <c r="AA206" s="29"/>
      <c r="AB206" s="29"/>
      <c r="AC206" s="29"/>
      <c r="AD206" s="29"/>
      <c r="AE206" s="29"/>
      <c r="AF206" s="29"/>
      <c r="AG206" s="29"/>
      <c r="AH206" s="29"/>
      <c r="AI206" s="29"/>
    </row>
    <row r="207" ht="12.0" customHeight="1">
      <c r="A207" s="29"/>
      <c r="B207" s="23"/>
      <c r="C207" s="23"/>
      <c r="D207" s="167"/>
      <c r="E207" s="137"/>
      <c r="F207" s="23"/>
      <c r="G207" s="23"/>
      <c r="H207" s="23"/>
      <c r="I207" s="23"/>
      <c r="J207" s="23"/>
      <c r="K207" s="148"/>
      <c r="L207" s="23"/>
      <c r="M207" s="23"/>
      <c r="N207" s="23"/>
      <c r="O207" s="23"/>
      <c r="P207" s="23"/>
      <c r="Q207" s="23"/>
      <c r="R207" s="23"/>
      <c r="S207" s="23"/>
      <c r="T207" s="23"/>
      <c r="U207" s="23"/>
      <c r="V207" s="23"/>
      <c r="W207" s="23"/>
      <c r="X207" s="23"/>
      <c r="Y207" s="23"/>
      <c r="Z207" s="29"/>
      <c r="AA207" s="29"/>
      <c r="AB207" s="29"/>
      <c r="AC207" s="29"/>
      <c r="AD207" s="29"/>
      <c r="AE207" s="29"/>
      <c r="AF207" s="29"/>
      <c r="AG207" s="29"/>
      <c r="AH207" s="29"/>
      <c r="AI207" s="29"/>
    </row>
    <row r="208" ht="32.25" customHeight="1">
      <c r="A208" s="126" t="s">
        <v>106</v>
      </c>
      <c r="B208" s="127" t="s">
        <v>92</v>
      </c>
      <c r="C208" s="128" t="s">
        <v>129</v>
      </c>
      <c r="D208" s="168" t="s">
        <v>112</v>
      </c>
      <c r="E208" s="154"/>
      <c r="F208" s="29"/>
      <c r="G208" s="29"/>
      <c r="H208" s="29"/>
      <c r="I208" s="29"/>
      <c r="J208" s="29"/>
      <c r="K208" s="148"/>
      <c r="L208" s="23"/>
      <c r="M208" s="23"/>
      <c r="N208" s="23"/>
      <c r="O208" s="23"/>
      <c r="P208" s="23"/>
      <c r="Q208" s="23"/>
      <c r="R208" s="23"/>
      <c r="S208" s="23"/>
      <c r="T208" s="23"/>
      <c r="U208" s="23"/>
      <c r="V208" s="23"/>
      <c r="W208" s="23"/>
      <c r="X208" s="23"/>
      <c r="Y208" s="23"/>
      <c r="Z208" s="29"/>
      <c r="AA208" s="29"/>
      <c r="AB208" s="29"/>
      <c r="AC208" s="29"/>
      <c r="AD208" s="29"/>
      <c r="AE208" s="29"/>
      <c r="AF208" s="29"/>
      <c r="AG208" s="29"/>
      <c r="AH208" s="29"/>
      <c r="AI208" s="29"/>
    </row>
    <row r="209" ht="12.0" customHeight="1">
      <c r="A209" s="133">
        <f t="array" ref="A209">IFERROR(INDEX('03.Muestra'!$B$8:$B$17,SMALL(IF("Página Web"='03.Muestra'!$D$8:$D$17,ROW('03.Muestra'!$B$8:$B$17)-MIN(ROW('03.Muestra'!$D$8:$D$17))+1,""),ROW()-208)),"")</f>
        <v>1</v>
      </c>
      <c r="B209" s="169" t="str">
        <f t="array" ref="B209">IFERROR(INDEX('03.Muestra'!$C$8:$C$17,SMALL(IF("Página Web"='03.Muestra'!$D$8:$D$17,ROW('03.Muestra'!$C$8:$C$17)-MIN(ROW('03.Muestra'!$D$8:$D$17))+1,""),ROW()-208)),"")</f>
        <v>Home</v>
      </c>
      <c r="C209" s="170" t="str">
        <f t="array" ref="C209">IFERROR(INDEX('03.Muestra'!$F$8:$F$17,SMALL(IF("Página Web"='03.Muestra'!$D$8:$D$17,ROW('03.Muestra'!$F$8:$F$17)-MIN(ROW('03.Muestra'!$D$8:$D$17))+1,""),ROW()-208)),"")</f>
        <v>https://vicengallartandres.com/</v>
      </c>
      <c r="D209" s="143" t="str">
        <f t="shared" ref="D209:D218" si="27">IF(C209="","",$D$18)</f>
        <v>N/A</v>
      </c>
      <c r="E209" s="95" t="str">
        <f t="shared" ref="E209:E218" si="28">IF(D209&lt;&gt;"",IF(AND(B209&lt;&gt;"",C209&lt;&gt;""),"","ERR"),"")</f>
        <v/>
      </c>
      <c r="F209" s="144" t="s">
        <v>95</v>
      </c>
      <c r="G209" s="121" t="s">
        <v>104</v>
      </c>
      <c r="H209" s="116" t="s">
        <v>99</v>
      </c>
      <c r="I209" s="145" t="s">
        <v>97</v>
      </c>
      <c r="J209" s="146" t="s">
        <v>93</v>
      </c>
      <c r="K209" s="177" t="s">
        <v>103</v>
      </c>
      <c r="L209" s="23"/>
      <c r="M209" s="23"/>
      <c r="N209" s="23"/>
      <c r="O209" s="23"/>
      <c r="P209" s="23"/>
      <c r="Q209" s="23"/>
      <c r="R209" s="23"/>
      <c r="S209" s="23"/>
      <c r="T209" s="23"/>
      <c r="U209" s="23"/>
      <c r="V209" s="23"/>
      <c r="W209" s="23"/>
      <c r="X209" s="23"/>
      <c r="Y209" s="23"/>
      <c r="Z209" s="29"/>
      <c r="AA209" s="29"/>
      <c r="AB209" s="29"/>
      <c r="AC209" s="29"/>
      <c r="AD209" s="29"/>
      <c r="AE209" s="29"/>
      <c r="AF209" s="29"/>
      <c r="AG209" s="29"/>
      <c r="AH209" s="29"/>
      <c r="AI209" s="29"/>
    </row>
    <row r="210" ht="12.0" customHeight="1">
      <c r="A210" s="133">
        <f t="array" ref="A210">IFERROR(INDEX('03.Muestra'!$B$8:$B$17,SMALL(IF("Página Web"='03.Muestra'!$D$8:$D$17,ROW('03.Muestra'!$B$8:$B$17)-MIN(ROW('03.Muestra'!$D$8:$D$17))+1,""),ROW()-208)),"")</f>
        <v>2</v>
      </c>
      <c r="B210" s="169" t="str">
        <f t="array" ref="B210">IFERROR(INDEX('03.Muestra'!$C$8:$C$17,SMALL(IF("Página Web"='03.Muestra'!$D$8:$D$17,ROW('03.Muestra'!$C$8:$C$17)-MIN(ROW('03.Muestra'!$D$8:$D$17))+1,""),ROW()-208)),"")</f>
        <v>Contacto</v>
      </c>
      <c r="C210" s="170" t="str">
        <f t="array" ref="C210">IFERROR(INDEX('03.Muestra'!$F$8:$F$17,SMALL(IF("Página Web"='03.Muestra'!$D$8:$D$17,ROW('03.Muestra'!$F$8:$F$17)-MIN(ROW('03.Muestra'!$D$8:$D$17))+1,""),ROW()-208)),"")</f>
        <v>https://vicengallartandres.com/contacto/</v>
      </c>
      <c r="D210" s="143" t="str">
        <f t="shared" si="27"/>
        <v>N/A</v>
      </c>
      <c r="E210" s="95" t="str">
        <f t="shared" si="28"/>
        <v/>
      </c>
      <c r="F210" s="147">
        <f>COUNTIF($D209:INDIRECT("$D" &amp;  SUM(ROW()-1,'03.Muestra'!$D$20)-1),F209)</f>
        <v>0</v>
      </c>
      <c r="G210" s="147">
        <f>COUNTIF($D209:INDIRECT("$D" &amp;  SUM(ROW()-1,'03.Muestra'!$D$20)-1),G209)</f>
        <v>0</v>
      </c>
      <c r="H210" s="147">
        <f>COUNTIF($D209:INDIRECT("$D" &amp;  SUM(ROW()-1,'03.Muestra'!$D$20)-1),H209)</f>
        <v>3</v>
      </c>
      <c r="I210" s="147">
        <f>COUNTIF($D209:INDIRECT("$D" &amp;  SUM(ROW()-1,'03.Muestra'!$D$20)-1),I209)</f>
        <v>0</v>
      </c>
      <c r="J210" s="147">
        <f>COUNTIF($D209:INDIRECT("$D" &amp;  SUM(ROW()-1,'03.Muestra'!$D$20)-1),J209)</f>
        <v>0</v>
      </c>
      <c r="K210" s="178">
        <f>IF(COUNTIF('03.Muestra'!$D$8:$D$17,"Página Web")=0,0,COUNTBLANK($D209:INDIRECT("$D" &amp;  SUM(ROW()-1,COUNTIF('03.Muestra'!$D$8:$D$17,"Página Web"))-1)))</f>
        <v>0</v>
      </c>
      <c r="L210" s="23"/>
      <c r="M210" s="23"/>
      <c r="N210" s="23"/>
      <c r="O210" s="23"/>
      <c r="P210" s="23"/>
      <c r="Q210" s="23"/>
      <c r="R210" s="23"/>
      <c r="S210" s="23"/>
      <c r="T210" s="23"/>
      <c r="U210" s="23"/>
      <c r="V210" s="23"/>
      <c r="W210" s="23"/>
      <c r="X210" s="23"/>
      <c r="Y210" s="23"/>
      <c r="Z210" s="29"/>
      <c r="AA210" s="29"/>
      <c r="AB210" s="29"/>
      <c r="AC210" s="29"/>
      <c r="AD210" s="29"/>
      <c r="AE210" s="29"/>
      <c r="AF210" s="29"/>
      <c r="AG210" s="29"/>
      <c r="AH210" s="29"/>
      <c r="AI210" s="29"/>
    </row>
    <row r="211" ht="12.0" customHeight="1">
      <c r="A211" s="133">
        <f t="array" ref="A211">IFERROR(INDEX('03.Muestra'!$B$8:$B$17,SMALL(IF("Página Web"='03.Muestra'!$D$8:$D$17,ROW('03.Muestra'!$B$8:$B$17)-MIN(ROW('03.Muestra'!$D$8:$D$17))+1,""),ROW()-208)),"")</f>
        <v>3</v>
      </c>
      <c r="B211" s="169" t="str">
        <f t="array" ref="B211">IFERROR(INDEX('03.Muestra'!$C$8:$C$17,SMALL(IF("Página Web"='03.Muestra'!$D$8:$D$17,ROW('03.Muestra'!$C$8:$C$17)-MIN(ROW('03.Muestra'!$D$8:$D$17))+1,""),ROW()-208)),"")</f>
        <v>Servicios</v>
      </c>
      <c r="C211" s="170" t="str">
        <f t="array" ref="C211">IFERROR(INDEX('03.Muestra'!$F$8:$F$17,SMALL(IF("Página Web"='03.Muestra'!$D$8:$D$17,ROW('03.Muestra'!$F$8:$F$17)-MIN(ROW('03.Muestra'!$D$8:$D$17))+1,""),ROW()-208)),"")</f>
        <v>https://vicengallartandres.com/servicios/</v>
      </c>
      <c r="D211" s="143" t="str">
        <f t="shared" si="27"/>
        <v>N/A</v>
      </c>
      <c r="E211" s="95" t="str">
        <f t="shared" si="28"/>
        <v/>
      </c>
      <c r="F211" s="29"/>
      <c r="G211" s="23"/>
      <c r="H211" s="23"/>
      <c r="I211" s="23"/>
      <c r="J211" s="23"/>
      <c r="K211" s="148"/>
      <c r="L211" s="23"/>
      <c r="M211" s="23"/>
      <c r="N211" s="23"/>
      <c r="O211" s="23"/>
      <c r="P211" s="23"/>
      <c r="Q211" s="23"/>
      <c r="R211" s="23"/>
      <c r="S211" s="23"/>
      <c r="T211" s="23"/>
      <c r="U211" s="23"/>
      <c r="V211" s="23"/>
      <c r="W211" s="23"/>
      <c r="X211" s="23"/>
      <c r="Y211" s="23"/>
      <c r="Z211" s="29"/>
      <c r="AA211" s="29"/>
      <c r="AB211" s="29"/>
      <c r="AC211" s="29"/>
      <c r="AD211" s="29"/>
      <c r="AE211" s="29"/>
      <c r="AF211" s="29"/>
      <c r="AG211" s="29"/>
      <c r="AH211" s="29"/>
      <c r="AI211" s="29"/>
    </row>
    <row r="212" ht="12.0" customHeight="1">
      <c r="A212" s="133" t="str">
        <f t="array" ref="A212">IFERROR(INDEX('03.Muestra'!$B$8:$B$17,SMALL(IF("Página Web"='03.Muestra'!$D$8:$D$17,ROW('03.Muestra'!$B$8:$B$17)-MIN(ROW('03.Muestra'!$D$8:$D$17))+1,""),ROW()-208)),"")</f>
        <v/>
      </c>
      <c r="B212" s="169" t="str">
        <f t="array" ref="B212">IFERROR(INDEX('03.Muestra'!$C$8:$C$17,SMALL(IF("Página Web"='03.Muestra'!$D$8:$D$17,ROW('03.Muestra'!$C$8:$C$17)-MIN(ROW('03.Muestra'!$D$8:$D$17))+1,""),ROW()-208)),"")</f>
        <v/>
      </c>
      <c r="C212" s="169" t="str">
        <f t="array" ref="C212">IFERROR(INDEX('03.Muestra'!$F$8:$F$17,SMALL(IF("Página Web"='03.Muestra'!$D$8:$D$17,ROW('03.Muestra'!$F$8:$F$17)-MIN(ROW('03.Muestra'!$D$8:$D$17))+1,""),ROW()-208)),"")</f>
        <v/>
      </c>
      <c r="D212" s="143" t="str">
        <f t="shared" si="27"/>
        <v/>
      </c>
      <c r="E212" s="95" t="str">
        <f t="shared" si="28"/>
        <v/>
      </c>
      <c r="F212" s="29"/>
      <c r="G212" s="23"/>
      <c r="H212" s="23"/>
      <c r="I212" s="23"/>
      <c r="J212" s="23"/>
      <c r="K212" s="148"/>
      <c r="L212" s="23"/>
      <c r="M212" s="23"/>
      <c r="N212" s="23"/>
      <c r="O212" s="23"/>
      <c r="P212" s="23"/>
      <c r="Q212" s="23"/>
      <c r="R212" s="23"/>
      <c r="S212" s="23"/>
      <c r="T212" s="23"/>
      <c r="U212" s="23"/>
      <c r="V212" s="23"/>
      <c r="W212" s="23"/>
      <c r="X212" s="23"/>
      <c r="Y212" s="23"/>
      <c r="Z212" s="29"/>
      <c r="AA212" s="29"/>
      <c r="AB212" s="29"/>
      <c r="AC212" s="29"/>
      <c r="AD212" s="29"/>
      <c r="AE212" s="29"/>
      <c r="AF212" s="29"/>
      <c r="AG212" s="29"/>
      <c r="AH212" s="29"/>
      <c r="AI212" s="29"/>
    </row>
    <row r="213" ht="12.0" customHeight="1">
      <c r="A213" s="133" t="str">
        <f t="array" ref="A213">IFERROR(INDEX('03.Muestra'!$B$8:$B$17,SMALL(IF("Página Web"='03.Muestra'!$D$8:$D$17,ROW('03.Muestra'!$B$8:$B$17)-MIN(ROW('03.Muestra'!$D$8:$D$17))+1,""),ROW()-208)),"")</f>
        <v/>
      </c>
      <c r="B213" s="169" t="str">
        <f t="array" ref="B213">IFERROR(INDEX('03.Muestra'!$C$8:$C$17,SMALL(IF("Página Web"='03.Muestra'!$D$8:$D$17,ROW('03.Muestra'!$C$8:$C$17)-MIN(ROW('03.Muestra'!$D$8:$D$17))+1,""),ROW()-208)),"")</f>
        <v/>
      </c>
      <c r="C213" s="169" t="str">
        <f t="array" ref="C213">IFERROR(INDEX('03.Muestra'!$F$8:$F$17,SMALL(IF("Página Web"='03.Muestra'!$D$8:$D$17,ROW('03.Muestra'!$F$8:$F$17)-MIN(ROW('03.Muestra'!$D$8:$D$17))+1,""),ROW()-208)),"")</f>
        <v/>
      </c>
      <c r="D213" s="143" t="str">
        <f t="shared" si="27"/>
        <v/>
      </c>
      <c r="E213" s="95" t="str">
        <f t="shared" si="28"/>
        <v/>
      </c>
      <c r="F213" s="29"/>
      <c r="G213" s="23"/>
      <c r="H213" s="23"/>
      <c r="I213" s="23"/>
      <c r="J213" s="23"/>
      <c r="K213" s="148"/>
      <c r="L213" s="23"/>
      <c r="M213" s="23"/>
      <c r="N213" s="23"/>
      <c r="O213" s="23"/>
      <c r="P213" s="23"/>
      <c r="Q213" s="23"/>
      <c r="R213" s="23"/>
      <c r="S213" s="23"/>
      <c r="T213" s="23"/>
      <c r="U213" s="23"/>
      <c r="V213" s="23"/>
      <c r="W213" s="23"/>
      <c r="X213" s="23"/>
      <c r="Y213" s="23"/>
      <c r="Z213" s="29"/>
      <c r="AA213" s="29"/>
      <c r="AB213" s="29"/>
      <c r="AC213" s="29"/>
      <c r="AD213" s="29"/>
      <c r="AE213" s="29"/>
      <c r="AF213" s="29"/>
      <c r="AG213" s="29"/>
      <c r="AH213" s="29"/>
      <c r="AI213" s="29"/>
    </row>
    <row r="214" ht="12.0" customHeight="1">
      <c r="A214" s="133" t="str">
        <f t="array" ref="A214">IFERROR(INDEX('03.Muestra'!$B$8:$B$17,SMALL(IF("Página Web"='03.Muestra'!$D$8:$D$17,ROW('03.Muestra'!$B$8:$B$17)-MIN(ROW('03.Muestra'!$D$8:$D$17))+1,""),ROW()-208)),"")</f>
        <v/>
      </c>
      <c r="B214" s="169" t="str">
        <f t="array" ref="B214">IFERROR(INDEX('03.Muestra'!$C$8:$C$17,SMALL(IF("Página Web"='03.Muestra'!$D$8:$D$17,ROW('03.Muestra'!$C$8:$C$17)-MIN(ROW('03.Muestra'!$D$8:$D$17))+1,""),ROW()-208)),"")</f>
        <v/>
      </c>
      <c r="C214" s="169" t="str">
        <f t="array" ref="C214">IFERROR(INDEX('03.Muestra'!$F$8:$F$17,SMALL(IF("Página Web"='03.Muestra'!$D$8:$D$17,ROW('03.Muestra'!$F$8:$F$17)-MIN(ROW('03.Muestra'!$D$8:$D$17))+1,""),ROW()-208)),"")</f>
        <v/>
      </c>
      <c r="D214" s="143" t="str">
        <f t="shared" si="27"/>
        <v/>
      </c>
      <c r="E214" s="95" t="str">
        <f t="shared" si="28"/>
        <v/>
      </c>
      <c r="F214" s="29"/>
      <c r="G214" s="23"/>
      <c r="H214" s="23"/>
      <c r="I214" s="23"/>
      <c r="J214" s="23"/>
      <c r="K214" s="148"/>
      <c r="L214" s="23"/>
      <c r="M214" s="23"/>
      <c r="N214" s="23"/>
      <c r="O214" s="23"/>
      <c r="P214" s="23"/>
      <c r="Q214" s="23"/>
      <c r="R214" s="23"/>
      <c r="S214" s="23"/>
      <c r="T214" s="23"/>
      <c r="U214" s="23"/>
      <c r="V214" s="23"/>
      <c r="W214" s="23"/>
      <c r="X214" s="23"/>
      <c r="Y214" s="23"/>
      <c r="Z214" s="29"/>
      <c r="AA214" s="29"/>
      <c r="AB214" s="29"/>
      <c r="AC214" s="29"/>
      <c r="AD214" s="29"/>
      <c r="AE214" s="29"/>
      <c r="AF214" s="29"/>
      <c r="AG214" s="29"/>
      <c r="AH214" s="29"/>
      <c r="AI214" s="29"/>
    </row>
    <row r="215" ht="12.0" customHeight="1">
      <c r="A215" s="133" t="str">
        <f t="array" ref="A215">IFERROR(INDEX('03.Muestra'!$B$8:$B$17,SMALL(IF("Página Web"='03.Muestra'!$D$8:$D$17,ROW('03.Muestra'!$B$8:$B$17)-MIN(ROW('03.Muestra'!$D$8:$D$17))+1,""),ROW()-208)),"")</f>
        <v/>
      </c>
      <c r="B215" s="169" t="str">
        <f t="array" ref="B215">IFERROR(INDEX('03.Muestra'!$C$8:$C$17,SMALL(IF("Página Web"='03.Muestra'!$D$8:$D$17,ROW('03.Muestra'!$C$8:$C$17)-MIN(ROW('03.Muestra'!$D$8:$D$17))+1,""),ROW()-208)),"")</f>
        <v/>
      </c>
      <c r="C215" s="169" t="str">
        <f t="array" ref="C215">IFERROR(INDEX('03.Muestra'!$F$8:$F$17,SMALL(IF("Página Web"='03.Muestra'!$D$8:$D$17,ROW('03.Muestra'!$F$8:$F$17)-MIN(ROW('03.Muestra'!$D$8:$D$17))+1,""),ROW()-208)),"")</f>
        <v/>
      </c>
      <c r="D215" s="143" t="str">
        <f t="shared" si="27"/>
        <v/>
      </c>
      <c r="E215" s="95" t="str">
        <f t="shared" si="28"/>
        <v/>
      </c>
      <c r="F215" s="23"/>
      <c r="G215" s="29"/>
      <c r="H215" s="23"/>
      <c r="I215" s="23"/>
      <c r="J215" s="23"/>
      <c r="K215" s="148"/>
      <c r="L215" s="23"/>
      <c r="M215" s="23"/>
      <c r="N215" s="23"/>
      <c r="O215" s="23"/>
      <c r="P215" s="23"/>
      <c r="Q215" s="23"/>
      <c r="R215" s="23"/>
      <c r="S215" s="23"/>
      <c r="T215" s="23"/>
      <c r="U215" s="23"/>
      <c r="V215" s="23"/>
      <c r="W215" s="23"/>
      <c r="X215" s="23"/>
      <c r="Y215" s="23"/>
      <c r="Z215" s="29"/>
      <c r="AA215" s="29"/>
      <c r="AB215" s="29"/>
      <c r="AC215" s="29"/>
      <c r="AD215" s="29"/>
      <c r="AE215" s="29"/>
      <c r="AF215" s="29"/>
      <c r="AG215" s="29"/>
      <c r="AH215" s="29"/>
      <c r="AI215" s="29"/>
    </row>
    <row r="216" ht="12.0" customHeight="1">
      <c r="A216" s="133" t="str">
        <f t="array" ref="A216">IFERROR(INDEX('03.Muestra'!$B$8:$B$17,SMALL(IF("Página Web"='03.Muestra'!$D$8:$D$17,ROW('03.Muestra'!$B$8:$B$17)-MIN(ROW('03.Muestra'!$D$8:$D$17))+1,""),ROW()-208)),"")</f>
        <v/>
      </c>
      <c r="B216" s="169" t="str">
        <f t="array" ref="B216">IFERROR(INDEX('03.Muestra'!$C$8:$C$17,SMALL(IF("Página Web"='03.Muestra'!$D$8:$D$17,ROW('03.Muestra'!$C$8:$C$17)-MIN(ROW('03.Muestra'!$D$8:$D$17))+1,""),ROW()-208)),"")</f>
        <v/>
      </c>
      <c r="C216" s="169" t="str">
        <f t="array" ref="C216">IFERROR(INDEX('03.Muestra'!$F$8:$F$17,SMALL(IF("Página Web"='03.Muestra'!$D$8:$D$17,ROW('03.Muestra'!$F$8:$F$17)-MIN(ROW('03.Muestra'!$D$8:$D$17))+1,""),ROW()-208)),"")</f>
        <v/>
      </c>
      <c r="D216" s="143" t="str">
        <f t="shared" si="27"/>
        <v/>
      </c>
      <c r="E216" s="95" t="str">
        <f t="shared" si="28"/>
        <v/>
      </c>
      <c r="F216" s="23"/>
      <c r="G216" s="23"/>
      <c r="H216" s="23"/>
      <c r="I216" s="23"/>
      <c r="J216" s="23"/>
      <c r="K216" s="148"/>
      <c r="L216" s="23"/>
      <c r="M216" s="23"/>
      <c r="N216" s="23"/>
      <c r="O216" s="23"/>
      <c r="P216" s="23"/>
      <c r="Q216" s="23"/>
      <c r="R216" s="23"/>
      <c r="S216" s="23"/>
      <c r="T216" s="23"/>
      <c r="U216" s="23"/>
      <c r="V216" s="23"/>
      <c r="W216" s="23"/>
      <c r="X216" s="23"/>
      <c r="Y216" s="23"/>
      <c r="Z216" s="29"/>
      <c r="AA216" s="29"/>
      <c r="AB216" s="29"/>
      <c r="AC216" s="29"/>
      <c r="AD216" s="29"/>
      <c r="AE216" s="29"/>
      <c r="AF216" s="29"/>
      <c r="AG216" s="29"/>
      <c r="AH216" s="29"/>
      <c r="AI216" s="29"/>
    </row>
    <row r="217" ht="12.0" customHeight="1">
      <c r="A217" s="133" t="str">
        <f t="array" ref="A217">IFERROR(INDEX('03.Muestra'!$B$8:$B$17,SMALL(IF("Página Web"='03.Muestra'!$D$8:$D$17,ROW('03.Muestra'!$B$8:$B$17)-MIN(ROW('03.Muestra'!$D$8:$D$17))+1,""),ROW()-208)),"")</f>
        <v/>
      </c>
      <c r="B217" s="169" t="str">
        <f t="array" ref="B217">IFERROR(INDEX('03.Muestra'!$C$8:$C$17,SMALL(IF("Página Web"='03.Muestra'!$D$8:$D$17,ROW('03.Muestra'!$C$8:$C$17)-MIN(ROW('03.Muestra'!$D$8:$D$17))+1,""),ROW()-208)),"")</f>
        <v/>
      </c>
      <c r="C217" s="169" t="str">
        <f t="array" ref="C217">IFERROR(INDEX('03.Muestra'!$F$8:$F$17,SMALL(IF("Página Web"='03.Muestra'!$D$8:$D$17,ROW('03.Muestra'!$F$8:$F$17)-MIN(ROW('03.Muestra'!$D$8:$D$17))+1,""),ROW()-208)),"")</f>
        <v/>
      </c>
      <c r="D217" s="143" t="str">
        <f t="shared" si="27"/>
        <v/>
      </c>
      <c r="E217" s="95" t="str">
        <f t="shared" si="28"/>
        <v/>
      </c>
      <c r="F217" s="23"/>
      <c r="G217" s="23"/>
      <c r="H217" s="23"/>
      <c r="I217" s="23"/>
      <c r="J217" s="23"/>
      <c r="K217" s="148"/>
      <c r="L217" s="23"/>
      <c r="M217" s="23"/>
      <c r="N217" s="23"/>
      <c r="O217" s="23"/>
      <c r="P217" s="23"/>
      <c r="Q217" s="23"/>
      <c r="R217" s="23"/>
      <c r="S217" s="23"/>
      <c r="T217" s="23"/>
      <c r="U217" s="23"/>
      <c r="V217" s="23"/>
      <c r="W217" s="23"/>
      <c r="X217" s="23"/>
      <c r="Y217" s="23"/>
      <c r="Z217" s="29"/>
      <c r="AA217" s="29"/>
      <c r="AB217" s="29"/>
      <c r="AC217" s="29"/>
      <c r="AD217" s="29"/>
      <c r="AE217" s="29"/>
      <c r="AF217" s="29"/>
      <c r="AG217" s="29"/>
      <c r="AH217" s="29"/>
      <c r="AI217" s="29"/>
    </row>
    <row r="218" ht="12.0" customHeight="1">
      <c r="A218" s="133" t="str">
        <f t="array" ref="A218">IFERROR(INDEX('03.Muestra'!$B$8:$B$17,SMALL(IF("Página Web"='03.Muestra'!$D$8:$D$17,ROW('03.Muestra'!$B$8:$B$17)-MIN(ROW('03.Muestra'!$D$8:$D$17))+1,""),ROW()-208)),"")</f>
        <v/>
      </c>
      <c r="B218" s="169" t="str">
        <f t="array" ref="B218">IFERROR(INDEX('03.Muestra'!$C$8:$C$17,SMALL(IF("Página Web"='03.Muestra'!$D$8:$D$17,ROW('03.Muestra'!$C$8:$C$17)-MIN(ROW('03.Muestra'!$D$8:$D$17))+1,""),ROW()-208)),"")</f>
        <v/>
      </c>
      <c r="C218" s="169" t="str">
        <f t="array" ref="C218">IFERROR(INDEX('03.Muestra'!$F$8:$F$17,SMALL(IF("Página Web"='03.Muestra'!$D$8:$D$17,ROW('03.Muestra'!$F$8:$F$17)-MIN(ROW('03.Muestra'!$D$8:$D$17))+1,""),ROW()-208)),"")</f>
        <v/>
      </c>
      <c r="D218" s="143" t="str">
        <f t="shared" si="27"/>
        <v/>
      </c>
      <c r="E218" s="95" t="str">
        <f t="shared" si="28"/>
        <v/>
      </c>
      <c r="F218" s="23"/>
      <c r="G218" s="23"/>
      <c r="H218" s="23"/>
      <c r="I218" s="23"/>
      <c r="J218" s="23"/>
      <c r="K218" s="148"/>
      <c r="L218" s="23"/>
      <c r="M218" s="23"/>
      <c r="N218" s="23"/>
      <c r="O218" s="23"/>
      <c r="P218" s="23"/>
      <c r="Q218" s="23"/>
      <c r="R218" s="23"/>
      <c r="S218" s="23"/>
      <c r="T218" s="23"/>
      <c r="U218" s="23"/>
      <c r="V218" s="23"/>
      <c r="W218" s="23"/>
      <c r="X218" s="23"/>
      <c r="Y218" s="23"/>
      <c r="Z218" s="29"/>
      <c r="AA218" s="29"/>
      <c r="AB218" s="29"/>
      <c r="AC218" s="29"/>
      <c r="AD218" s="29"/>
      <c r="AE218" s="29"/>
      <c r="AF218" s="29"/>
      <c r="AG218" s="29"/>
      <c r="AH218" s="29"/>
      <c r="AI218" s="29"/>
    </row>
    <row r="219" ht="12.0" customHeight="1">
      <c r="A219" s="92"/>
      <c r="B219" s="173"/>
      <c r="C219" s="173"/>
      <c r="D219" s="174"/>
      <c r="E219" s="95"/>
      <c r="F219" s="23"/>
      <c r="G219" s="23"/>
      <c r="H219" s="23"/>
      <c r="I219" s="23"/>
      <c r="J219" s="23"/>
      <c r="K219" s="148"/>
      <c r="L219" s="23"/>
      <c r="M219" s="23"/>
      <c r="N219" s="23"/>
      <c r="O219" s="23"/>
      <c r="P219" s="23"/>
      <c r="Q219" s="23"/>
      <c r="R219" s="23"/>
      <c r="S219" s="23"/>
      <c r="T219" s="23"/>
      <c r="U219" s="23"/>
      <c r="V219" s="23"/>
      <c r="W219" s="23"/>
      <c r="X219" s="23"/>
      <c r="Y219" s="23"/>
      <c r="Z219" s="29"/>
      <c r="AA219" s="29"/>
      <c r="AB219" s="29"/>
      <c r="AC219" s="29"/>
      <c r="AD219" s="29"/>
      <c r="AE219" s="29"/>
      <c r="AF219" s="29"/>
      <c r="AG219" s="29"/>
      <c r="AH219" s="29"/>
      <c r="AI219" s="29"/>
    </row>
    <row r="220" ht="12.0" customHeight="1">
      <c r="A220" s="92"/>
      <c r="B220" s="173"/>
      <c r="C220" s="173"/>
      <c r="D220" s="174"/>
      <c r="E220" s="95"/>
      <c r="F220" s="23"/>
      <c r="G220" s="23"/>
      <c r="H220" s="23"/>
      <c r="I220" s="23"/>
      <c r="J220" s="23"/>
      <c r="K220" s="148"/>
      <c r="L220" s="23"/>
      <c r="M220" s="23"/>
      <c r="N220" s="23"/>
      <c r="O220" s="23"/>
      <c r="P220" s="23"/>
      <c r="Q220" s="23"/>
      <c r="R220" s="23"/>
      <c r="S220" s="23"/>
      <c r="T220" s="23"/>
      <c r="U220" s="23"/>
      <c r="V220" s="23"/>
      <c r="W220" s="23"/>
      <c r="X220" s="23"/>
      <c r="Y220" s="23"/>
      <c r="Z220" s="29"/>
      <c r="AA220" s="29"/>
      <c r="AB220" s="29"/>
      <c r="AC220" s="29"/>
      <c r="AD220" s="29"/>
      <c r="AE220" s="29"/>
      <c r="AF220" s="29"/>
      <c r="AG220" s="29"/>
      <c r="AH220" s="29"/>
      <c r="AI220" s="29"/>
    </row>
    <row r="221" ht="12.75" customHeight="1">
      <c r="A221" s="151"/>
      <c r="B221" s="152"/>
      <c r="C221" s="151"/>
      <c r="D221" s="175"/>
      <c r="E221" s="95"/>
      <c r="F221" s="23"/>
      <c r="G221" s="23"/>
      <c r="H221" s="23"/>
      <c r="I221" s="23"/>
      <c r="J221" s="23"/>
      <c r="K221" s="148"/>
      <c r="L221" s="23"/>
      <c r="M221" s="23"/>
      <c r="N221" s="23"/>
      <c r="O221" s="23"/>
      <c r="P221" s="23"/>
      <c r="Q221" s="23"/>
      <c r="R221" s="23"/>
      <c r="S221" s="23"/>
      <c r="T221" s="23"/>
      <c r="U221" s="23"/>
      <c r="V221" s="23"/>
      <c r="W221" s="23"/>
      <c r="X221" s="23"/>
      <c r="Y221" s="23"/>
      <c r="Z221" s="29"/>
      <c r="AA221" s="29"/>
      <c r="AB221" s="29"/>
      <c r="AC221" s="29"/>
      <c r="AD221" s="29"/>
      <c r="AE221" s="29"/>
      <c r="AF221" s="29"/>
      <c r="AG221" s="29"/>
      <c r="AH221" s="29"/>
      <c r="AI221" s="29"/>
    </row>
    <row r="222" ht="15.75" customHeight="1">
      <c r="A222" s="149"/>
      <c r="B222" s="149"/>
      <c r="C222" s="149"/>
      <c r="D222" s="176"/>
      <c r="E222" s="95"/>
      <c r="F222" s="124"/>
      <c r="G222" s="23"/>
      <c r="H222" s="23"/>
      <c r="I222" s="23"/>
      <c r="J222" s="23"/>
      <c r="K222" s="148"/>
      <c r="L222" s="23"/>
      <c r="M222" s="23"/>
      <c r="N222" s="23"/>
      <c r="O222" s="23"/>
      <c r="P222" s="23"/>
      <c r="Q222" s="23"/>
      <c r="R222" s="23"/>
      <c r="S222" s="23"/>
      <c r="T222" s="23"/>
      <c r="U222" s="23"/>
      <c r="V222" s="23"/>
      <c r="W222" s="23"/>
      <c r="X222" s="23"/>
      <c r="Y222" s="23"/>
      <c r="Z222" s="29"/>
      <c r="AA222" s="29"/>
      <c r="AB222" s="29"/>
      <c r="AC222" s="29"/>
      <c r="AD222" s="29"/>
      <c r="AE222" s="29"/>
      <c r="AF222" s="29"/>
      <c r="AG222" s="29"/>
      <c r="AH222" s="29"/>
      <c r="AI222" s="29"/>
    </row>
    <row r="223" ht="12.0" customHeight="1">
      <c r="A223" s="29"/>
      <c r="B223" s="23"/>
      <c r="C223" s="23"/>
      <c r="D223" s="167"/>
      <c r="E223" s="95"/>
      <c r="F223" s="23"/>
      <c r="G223" s="23"/>
      <c r="H223" s="23"/>
      <c r="I223" s="23"/>
      <c r="J223" s="23"/>
      <c r="K223" s="148"/>
      <c r="L223" s="23"/>
      <c r="M223" s="23"/>
      <c r="N223" s="23"/>
      <c r="O223" s="23"/>
      <c r="P223" s="23"/>
      <c r="Q223" s="23"/>
      <c r="R223" s="23"/>
      <c r="S223" s="23"/>
      <c r="T223" s="23"/>
      <c r="U223" s="23"/>
      <c r="V223" s="23"/>
      <c r="W223" s="23"/>
      <c r="X223" s="23"/>
      <c r="Y223" s="23"/>
      <c r="Z223" s="29"/>
      <c r="AA223" s="29"/>
      <c r="AB223" s="29"/>
      <c r="AC223" s="29"/>
      <c r="AD223" s="29"/>
      <c r="AE223" s="29"/>
      <c r="AF223" s="29"/>
      <c r="AG223" s="29"/>
      <c r="AH223" s="29"/>
      <c r="AI223" s="29"/>
    </row>
    <row r="224" ht="12.0" customHeight="1">
      <c r="A224" s="29"/>
      <c r="B224" s="23"/>
      <c r="C224" s="23"/>
      <c r="D224" s="167"/>
      <c r="E224" s="137"/>
      <c r="F224" s="23"/>
      <c r="G224" s="23"/>
      <c r="H224" s="23"/>
      <c r="I224" s="23"/>
      <c r="J224" s="23"/>
      <c r="K224" s="148"/>
      <c r="L224" s="23"/>
      <c r="M224" s="23"/>
      <c r="N224" s="23"/>
      <c r="O224" s="23"/>
      <c r="P224" s="23"/>
      <c r="Q224" s="23"/>
      <c r="R224" s="23"/>
      <c r="S224" s="23"/>
      <c r="T224" s="23"/>
      <c r="U224" s="23"/>
      <c r="V224" s="23"/>
      <c r="W224" s="23"/>
      <c r="X224" s="23"/>
      <c r="Y224" s="23"/>
      <c r="Z224" s="29"/>
      <c r="AA224" s="29"/>
      <c r="AB224" s="29"/>
      <c r="AC224" s="29"/>
      <c r="AD224" s="29"/>
      <c r="AE224" s="29"/>
      <c r="AF224" s="29"/>
      <c r="AG224" s="29"/>
      <c r="AH224" s="29"/>
      <c r="AI224" s="29"/>
    </row>
    <row r="225" ht="32.25" customHeight="1">
      <c r="A225" s="126" t="s">
        <v>106</v>
      </c>
      <c r="B225" s="127" t="s">
        <v>92</v>
      </c>
      <c r="C225" s="128" t="s">
        <v>130</v>
      </c>
      <c r="D225" s="168" t="s">
        <v>112</v>
      </c>
      <c r="E225" s="154"/>
      <c r="F225" s="29"/>
      <c r="G225" s="29"/>
      <c r="H225" s="29"/>
      <c r="I225" s="29"/>
      <c r="J225" s="29"/>
      <c r="K225" s="148"/>
      <c r="L225" s="23"/>
      <c r="M225" s="23"/>
      <c r="N225" s="23"/>
      <c r="O225" s="23"/>
      <c r="P225" s="23"/>
      <c r="Q225" s="23"/>
      <c r="R225" s="23"/>
      <c r="S225" s="23"/>
      <c r="T225" s="23"/>
      <c r="U225" s="23"/>
      <c r="V225" s="23"/>
      <c r="W225" s="23"/>
      <c r="X225" s="23"/>
      <c r="Y225" s="23"/>
      <c r="Z225" s="29"/>
      <c r="AA225" s="29"/>
      <c r="AB225" s="29"/>
      <c r="AC225" s="29"/>
      <c r="AD225" s="29"/>
      <c r="AE225" s="29"/>
      <c r="AF225" s="29"/>
      <c r="AG225" s="29"/>
      <c r="AH225" s="29"/>
      <c r="AI225" s="29"/>
    </row>
    <row r="226" ht="12.0" customHeight="1">
      <c r="A226" s="133">
        <f t="array" ref="A226">IFERROR(INDEX('03.Muestra'!$B$8:$B$17,SMALL(IF("Página Web"='03.Muestra'!$D$8:$D$17,ROW('03.Muestra'!$B$8:$B$17)-MIN(ROW('03.Muestra'!$D$8:$D$17))+1,""),ROW()-225)),"")</f>
        <v>1</v>
      </c>
      <c r="B226" s="169" t="str">
        <f t="array" ref="B226">IFERROR(INDEX('03.Muestra'!$C$8:$C$17,SMALL(IF("Página Web"='03.Muestra'!$D$8:$D$17,ROW('03.Muestra'!$C$8:$C$17)-MIN(ROW('03.Muestra'!$D$8:$D$17))+1,""),ROW()-225)),"")</f>
        <v>Home</v>
      </c>
      <c r="C226" s="170" t="str">
        <f t="array" ref="C226">IFERROR(INDEX('03.Muestra'!$F$8:$F$17,SMALL(IF("Página Web"='03.Muestra'!$D$8:$D$17,ROW('03.Muestra'!$F$8:$F$17)-MIN(ROW('03.Muestra'!$D$8:$D$17))+1,""),ROW()-225)),"")</f>
        <v>https://vicengallartandres.com/</v>
      </c>
      <c r="D226" s="143" t="str">
        <f t="shared" ref="D226:D235" si="29">IF(C226="","",$D$18)</f>
        <v>N/A</v>
      </c>
      <c r="E226" s="95" t="str">
        <f t="shared" ref="E226:E235" si="30">IF(D226&lt;&gt;"",IF(AND(B226&lt;&gt;"",C226&lt;&gt;""),"","ERR"),"")</f>
        <v/>
      </c>
      <c r="F226" s="144" t="s">
        <v>95</v>
      </c>
      <c r="G226" s="121" t="s">
        <v>104</v>
      </c>
      <c r="H226" s="116" t="s">
        <v>99</v>
      </c>
      <c r="I226" s="145" t="s">
        <v>97</v>
      </c>
      <c r="J226" s="146" t="s">
        <v>93</v>
      </c>
      <c r="K226" s="177" t="s">
        <v>103</v>
      </c>
      <c r="L226" s="23"/>
      <c r="M226" s="23"/>
      <c r="N226" s="23"/>
      <c r="O226" s="23"/>
      <c r="P226" s="23"/>
      <c r="Q226" s="23"/>
      <c r="R226" s="23"/>
      <c r="S226" s="23"/>
      <c r="T226" s="23"/>
      <c r="U226" s="23"/>
      <c r="V226" s="23"/>
      <c r="W226" s="23"/>
      <c r="X226" s="23"/>
      <c r="Y226" s="23"/>
      <c r="Z226" s="29"/>
      <c r="AA226" s="29"/>
      <c r="AB226" s="29"/>
      <c r="AC226" s="29"/>
      <c r="AD226" s="29"/>
      <c r="AE226" s="29"/>
      <c r="AF226" s="29"/>
      <c r="AG226" s="29"/>
      <c r="AH226" s="29"/>
      <c r="AI226" s="29"/>
    </row>
    <row r="227" ht="12.0" customHeight="1">
      <c r="A227" s="133">
        <f t="array" ref="A227">IFERROR(INDEX('03.Muestra'!$B$8:$B$17,SMALL(IF("Página Web"='03.Muestra'!$D$8:$D$17,ROW('03.Muestra'!$B$8:$B$17)-MIN(ROW('03.Muestra'!$D$8:$D$17))+1,""),ROW()-225)),"")</f>
        <v>2</v>
      </c>
      <c r="B227" s="169" t="str">
        <f t="array" ref="B227">IFERROR(INDEX('03.Muestra'!$C$8:$C$17,SMALL(IF("Página Web"='03.Muestra'!$D$8:$D$17,ROW('03.Muestra'!$C$8:$C$17)-MIN(ROW('03.Muestra'!$D$8:$D$17))+1,""),ROW()-225)),"")</f>
        <v>Contacto</v>
      </c>
      <c r="C227" s="170" t="str">
        <f t="array" ref="C227">IFERROR(INDEX('03.Muestra'!$F$8:$F$17,SMALL(IF("Página Web"='03.Muestra'!$D$8:$D$17,ROW('03.Muestra'!$F$8:$F$17)-MIN(ROW('03.Muestra'!$D$8:$D$17))+1,""),ROW()-225)),"")</f>
        <v>https://vicengallartandres.com/contacto/</v>
      </c>
      <c r="D227" s="143" t="str">
        <f t="shared" si="29"/>
        <v>N/A</v>
      </c>
      <c r="E227" s="95" t="str">
        <f t="shared" si="30"/>
        <v/>
      </c>
      <c r="F227" s="147">
        <f>COUNTIF($D226:INDIRECT("$D" &amp;  SUM(ROW()-1,'03.Muestra'!$D$20)-1),F226)</f>
        <v>0</v>
      </c>
      <c r="G227" s="147">
        <f>COUNTIF($D226:INDIRECT("$D" &amp;  SUM(ROW()-1,'03.Muestra'!$D$20)-1),G226)</f>
        <v>0</v>
      </c>
      <c r="H227" s="147">
        <f>COUNTIF($D226:INDIRECT("$D" &amp;  SUM(ROW()-1,'03.Muestra'!$D$20)-1),H226)</f>
        <v>3</v>
      </c>
      <c r="I227" s="147">
        <f>COUNTIF($D226:INDIRECT("$D" &amp;  SUM(ROW()-1,'03.Muestra'!$D$20)-1),I226)</f>
        <v>0</v>
      </c>
      <c r="J227" s="147">
        <f>COUNTIF($D226:INDIRECT("$D" &amp;  SUM(ROW()-1,'03.Muestra'!$D$20)-1),J226)</f>
        <v>0</v>
      </c>
      <c r="K227" s="178">
        <f>IF(COUNTIF('03.Muestra'!$D$8:$D$17,"Página Web")=0,0,COUNTBLANK($D226:INDIRECT("$D" &amp;  SUM(ROW()-1,COUNTIF('03.Muestra'!$D$8:$D$17,"Página Web"))-1)))</f>
        <v>0</v>
      </c>
      <c r="L227" s="23"/>
      <c r="M227" s="23"/>
      <c r="N227" s="23"/>
      <c r="O227" s="23"/>
      <c r="P227" s="23"/>
      <c r="Q227" s="23"/>
      <c r="R227" s="23"/>
      <c r="S227" s="23"/>
      <c r="T227" s="23"/>
      <c r="U227" s="23"/>
      <c r="V227" s="23"/>
      <c r="W227" s="23"/>
      <c r="X227" s="23"/>
      <c r="Y227" s="23"/>
      <c r="Z227" s="29"/>
      <c r="AA227" s="29"/>
      <c r="AB227" s="29"/>
      <c r="AC227" s="29"/>
      <c r="AD227" s="29"/>
      <c r="AE227" s="29"/>
      <c r="AF227" s="29"/>
      <c r="AG227" s="29"/>
      <c r="AH227" s="29"/>
      <c r="AI227" s="29"/>
    </row>
    <row r="228" ht="12.0" customHeight="1">
      <c r="A228" s="133">
        <f t="array" ref="A228">IFERROR(INDEX('03.Muestra'!$B$8:$B$17,SMALL(IF("Página Web"='03.Muestra'!$D$8:$D$17,ROW('03.Muestra'!$B$8:$B$17)-MIN(ROW('03.Muestra'!$D$8:$D$17))+1,""),ROW()-225)),"")</f>
        <v>3</v>
      </c>
      <c r="B228" s="169" t="str">
        <f t="array" ref="B228">IFERROR(INDEX('03.Muestra'!$C$8:$C$17,SMALL(IF("Página Web"='03.Muestra'!$D$8:$D$17,ROW('03.Muestra'!$C$8:$C$17)-MIN(ROW('03.Muestra'!$D$8:$D$17))+1,""),ROW()-225)),"")</f>
        <v>Servicios</v>
      </c>
      <c r="C228" s="170" t="str">
        <f t="array" ref="C228">IFERROR(INDEX('03.Muestra'!$F$8:$F$17,SMALL(IF("Página Web"='03.Muestra'!$D$8:$D$17,ROW('03.Muestra'!$F$8:$F$17)-MIN(ROW('03.Muestra'!$D$8:$D$17))+1,""),ROW()-225)),"")</f>
        <v>https://vicengallartandres.com/servicios/</v>
      </c>
      <c r="D228" s="143" t="str">
        <f t="shared" si="29"/>
        <v>N/A</v>
      </c>
      <c r="E228" s="95" t="str">
        <f t="shared" si="30"/>
        <v/>
      </c>
      <c r="F228" s="29"/>
      <c r="G228" s="29"/>
      <c r="H228" s="29"/>
      <c r="I228" s="29"/>
      <c r="J228" s="29"/>
      <c r="K228" s="148"/>
      <c r="L228" s="23"/>
      <c r="M228" s="23"/>
      <c r="N228" s="23"/>
      <c r="O228" s="23"/>
      <c r="P228" s="23"/>
      <c r="Q228" s="23"/>
      <c r="R228" s="23"/>
      <c r="S228" s="23"/>
      <c r="T228" s="23"/>
      <c r="U228" s="23"/>
      <c r="V228" s="23"/>
      <c r="W228" s="23"/>
      <c r="X228" s="23"/>
      <c r="Y228" s="23"/>
      <c r="Z228" s="29"/>
      <c r="AA228" s="29"/>
      <c r="AB228" s="29"/>
      <c r="AC228" s="29"/>
      <c r="AD228" s="29"/>
      <c r="AE228" s="29"/>
      <c r="AF228" s="29"/>
      <c r="AG228" s="29"/>
      <c r="AH228" s="29"/>
      <c r="AI228" s="29"/>
    </row>
    <row r="229" ht="12.0" customHeight="1">
      <c r="A229" s="133" t="str">
        <f t="array" ref="A229">IFERROR(INDEX('03.Muestra'!$B$8:$B$17,SMALL(IF("Página Web"='03.Muestra'!$D$8:$D$17,ROW('03.Muestra'!$B$8:$B$17)-MIN(ROW('03.Muestra'!$D$8:$D$17))+1,""),ROW()-225)),"")</f>
        <v/>
      </c>
      <c r="B229" s="169" t="str">
        <f t="array" ref="B229">IFERROR(INDEX('03.Muestra'!$C$8:$C$17,SMALL(IF("Página Web"='03.Muestra'!$D$8:$D$17,ROW('03.Muestra'!$C$8:$C$17)-MIN(ROW('03.Muestra'!$D$8:$D$17))+1,""),ROW()-225)),"")</f>
        <v/>
      </c>
      <c r="C229" s="169" t="str">
        <f t="array" ref="C229">IFERROR(INDEX('03.Muestra'!$F$8:$F$17,SMALL(IF("Página Web"='03.Muestra'!$D$8:$D$17,ROW('03.Muestra'!$F$8:$F$17)-MIN(ROW('03.Muestra'!$D$8:$D$17))+1,""),ROW()-225)),"")</f>
        <v/>
      </c>
      <c r="D229" s="143" t="str">
        <f t="shared" si="29"/>
        <v/>
      </c>
      <c r="E229" s="95" t="str">
        <f t="shared" si="30"/>
        <v/>
      </c>
      <c r="F229" s="29"/>
      <c r="G229" s="23"/>
      <c r="H229" s="23"/>
      <c r="I229" s="23"/>
      <c r="J229" s="23"/>
      <c r="K229" s="148"/>
      <c r="L229" s="23"/>
      <c r="M229" s="23"/>
      <c r="N229" s="23"/>
      <c r="O229" s="23"/>
      <c r="P229" s="23"/>
      <c r="Q229" s="23"/>
      <c r="R229" s="23"/>
      <c r="S229" s="23"/>
      <c r="T229" s="23"/>
      <c r="U229" s="23"/>
      <c r="V229" s="23"/>
      <c r="W229" s="23"/>
      <c r="X229" s="23"/>
      <c r="Y229" s="23"/>
      <c r="Z229" s="29"/>
      <c r="AA229" s="29"/>
      <c r="AB229" s="29"/>
      <c r="AC229" s="29"/>
      <c r="AD229" s="29"/>
      <c r="AE229" s="29"/>
      <c r="AF229" s="29"/>
      <c r="AG229" s="29"/>
      <c r="AH229" s="29"/>
      <c r="AI229" s="29"/>
    </row>
    <row r="230" ht="12.0" customHeight="1">
      <c r="A230" s="133" t="str">
        <f t="array" ref="A230">IFERROR(INDEX('03.Muestra'!$B$8:$B$17,SMALL(IF("Página Web"='03.Muestra'!$D$8:$D$17,ROW('03.Muestra'!$B$8:$B$17)-MIN(ROW('03.Muestra'!$D$8:$D$17))+1,""),ROW()-225)),"")</f>
        <v/>
      </c>
      <c r="B230" s="169" t="str">
        <f t="array" ref="B230">IFERROR(INDEX('03.Muestra'!$C$8:$C$17,SMALL(IF("Página Web"='03.Muestra'!$D$8:$D$17,ROW('03.Muestra'!$C$8:$C$17)-MIN(ROW('03.Muestra'!$D$8:$D$17))+1,""),ROW()-225)),"")</f>
        <v/>
      </c>
      <c r="C230" s="169" t="str">
        <f t="array" ref="C230">IFERROR(INDEX('03.Muestra'!$F$8:$F$17,SMALL(IF("Página Web"='03.Muestra'!$D$8:$D$17,ROW('03.Muestra'!$F$8:$F$17)-MIN(ROW('03.Muestra'!$D$8:$D$17))+1,""),ROW()-225)),"")</f>
        <v/>
      </c>
      <c r="D230" s="143" t="str">
        <f t="shared" si="29"/>
        <v/>
      </c>
      <c r="E230" s="95" t="str">
        <f t="shared" si="30"/>
        <v/>
      </c>
      <c r="F230" s="29"/>
      <c r="G230" s="23"/>
      <c r="H230" s="23"/>
      <c r="I230" s="23"/>
      <c r="J230" s="23"/>
      <c r="K230" s="148"/>
      <c r="L230" s="23"/>
      <c r="M230" s="23"/>
      <c r="N230" s="23"/>
      <c r="O230" s="23"/>
      <c r="P230" s="23"/>
      <c r="Q230" s="23"/>
      <c r="R230" s="23"/>
      <c r="S230" s="23"/>
      <c r="T230" s="23"/>
      <c r="U230" s="23"/>
      <c r="V230" s="23"/>
      <c r="W230" s="23"/>
      <c r="X230" s="23"/>
      <c r="Y230" s="23"/>
      <c r="Z230" s="29"/>
      <c r="AA230" s="29"/>
      <c r="AB230" s="29"/>
      <c r="AC230" s="29"/>
      <c r="AD230" s="29"/>
      <c r="AE230" s="29"/>
      <c r="AF230" s="29"/>
      <c r="AG230" s="29"/>
      <c r="AH230" s="29"/>
      <c r="AI230" s="29"/>
    </row>
    <row r="231" ht="12.0" customHeight="1">
      <c r="A231" s="133" t="str">
        <f t="array" ref="A231">IFERROR(INDEX('03.Muestra'!$B$8:$B$17,SMALL(IF("Página Web"='03.Muestra'!$D$8:$D$17,ROW('03.Muestra'!$B$8:$B$17)-MIN(ROW('03.Muestra'!$D$8:$D$17))+1,""),ROW()-225)),"")</f>
        <v/>
      </c>
      <c r="B231" s="169" t="str">
        <f t="array" ref="B231">IFERROR(INDEX('03.Muestra'!$C$8:$C$17,SMALL(IF("Página Web"='03.Muestra'!$D$8:$D$17,ROW('03.Muestra'!$C$8:$C$17)-MIN(ROW('03.Muestra'!$D$8:$D$17))+1,""),ROW()-225)),"")</f>
        <v/>
      </c>
      <c r="C231" s="169" t="str">
        <f t="array" ref="C231">IFERROR(INDEX('03.Muestra'!$F$8:$F$17,SMALL(IF("Página Web"='03.Muestra'!$D$8:$D$17,ROW('03.Muestra'!$F$8:$F$17)-MIN(ROW('03.Muestra'!$D$8:$D$17))+1,""),ROW()-225)),"")</f>
        <v/>
      </c>
      <c r="D231" s="143" t="str">
        <f t="shared" si="29"/>
        <v/>
      </c>
      <c r="E231" s="95" t="str">
        <f t="shared" si="30"/>
        <v/>
      </c>
      <c r="F231" s="29"/>
      <c r="G231" s="23"/>
      <c r="H231" s="23"/>
      <c r="I231" s="23"/>
      <c r="J231" s="23"/>
      <c r="K231" s="148"/>
      <c r="L231" s="23"/>
      <c r="M231" s="23"/>
      <c r="N231" s="23"/>
      <c r="O231" s="23"/>
      <c r="P231" s="23"/>
      <c r="Q231" s="23"/>
      <c r="R231" s="23"/>
      <c r="S231" s="23"/>
      <c r="T231" s="23"/>
      <c r="U231" s="23"/>
      <c r="V231" s="23"/>
      <c r="W231" s="23"/>
      <c r="X231" s="23"/>
      <c r="Y231" s="23"/>
      <c r="Z231" s="29"/>
      <c r="AA231" s="29"/>
      <c r="AB231" s="29"/>
      <c r="AC231" s="29"/>
      <c r="AD231" s="29"/>
      <c r="AE231" s="29"/>
      <c r="AF231" s="29"/>
      <c r="AG231" s="29"/>
      <c r="AH231" s="29"/>
      <c r="AI231" s="29"/>
    </row>
    <row r="232" ht="12.0" customHeight="1">
      <c r="A232" s="133" t="str">
        <f t="array" ref="A232">IFERROR(INDEX('03.Muestra'!$B$8:$B$17,SMALL(IF("Página Web"='03.Muestra'!$D$8:$D$17,ROW('03.Muestra'!$B$8:$B$17)-MIN(ROW('03.Muestra'!$D$8:$D$17))+1,""),ROW()-225)),"")</f>
        <v/>
      </c>
      <c r="B232" s="169" t="str">
        <f t="array" ref="B232">IFERROR(INDEX('03.Muestra'!$C$8:$C$17,SMALL(IF("Página Web"='03.Muestra'!$D$8:$D$17,ROW('03.Muestra'!$C$8:$C$17)-MIN(ROW('03.Muestra'!$D$8:$D$17))+1,""),ROW()-225)),"")</f>
        <v/>
      </c>
      <c r="C232" s="169" t="str">
        <f t="array" ref="C232">IFERROR(INDEX('03.Muestra'!$F$8:$F$17,SMALL(IF("Página Web"='03.Muestra'!$D$8:$D$17,ROW('03.Muestra'!$F$8:$F$17)-MIN(ROW('03.Muestra'!$D$8:$D$17))+1,""),ROW()-225)),"")</f>
        <v/>
      </c>
      <c r="D232" s="143" t="str">
        <f t="shared" si="29"/>
        <v/>
      </c>
      <c r="E232" s="95" t="str">
        <f t="shared" si="30"/>
        <v/>
      </c>
      <c r="F232" s="23"/>
      <c r="G232" s="23"/>
      <c r="H232" s="23"/>
      <c r="I232" s="23"/>
      <c r="J232" s="23"/>
      <c r="K232" s="148"/>
      <c r="L232" s="23"/>
      <c r="M232" s="23"/>
      <c r="N232" s="23"/>
      <c r="O232" s="23"/>
      <c r="P232" s="23"/>
      <c r="Q232" s="23"/>
      <c r="R232" s="23"/>
      <c r="S232" s="23"/>
      <c r="T232" s="23"/>
      <c r="U232" s="23"/>
      <c r="V232" s="23"/>
      <c r="W232" s="23"/>
      <c r="X232" s="23"/>
      <c r="Y232" s="23"/>
      <c r="Z232" s="29"/>
      <c r="AA232" s="29"/>
      <c r="AB232" s="29"/>
      <c r="AC232" s="29"/>
      <c r="AD232" s="29"/>
      <c r="AE232" s="29"/>
      <c r="AF232" s="29"/>
      <c r="AG232" s="29"/>
      <c r="AH232" s="29"/>
      <c r="AI232" s="29"/>
    </row>
    <row r="233" ht="12.0" customHeight="1">
      <c r="A233" s="133" t="str">
        <f t="array" ref="A233">IFERROR(INDEX('03.Muestra'!$B$8:$B$17,SMALL(IF("Página Web"='03.Muestra'!$D$8:$D$17,ROW('03.Muestra'!$B$8:$B$17)-MIN(ROW('03.Muestra'!$D$8:$D$17))+1,""),ROW()-225)),"")</f>
        <v/>
      </c>
      <c r="B233" s="169" t="str">
        <f t="array" ref="B233">IFERROR(INDEX('03.Muestra'!$C$8:$C$17,SMALL(IF("Página Web"='03.Muestra'!$D$8:$D$17,ROW('03.Muestra'!$C$8:$C$17)-MIN(ROW('03.Muestra'!$D$8:$D$17))+1,""),ROW()-225)),"")</f>
        <v/>
      </c>
      <c r="C233" s="169" t="str">
        <f t="array" ref="C233">IFERROR(INDEX('03.Muestra'!$F$8:$F$17,SMALL(IF("Página Web"='03.Muestra'!$D$8:$D$17,ROW('03.Muestra'!$F$8:$F$17)-MIN(ROW('03.Muestra'!$D$8:$D$17))+1,""),ROW()-225)),"")</f>
        <v/>
      </c>
      <c r="D233" s="143" t="str">
        <f t="shared" si="29"/>
        <v/>
      </c>
      <c r="E233" s="95" t="str">
        <f t="shared" si="30"/>
        <v/>
      </c>
      <c r="F233" s="23"/>
      <c r="G233" s="23"/>
      <c r="H233" s="23"/>
      <c r="I233" s="23"/>
      <c r="J233" s="23"/>
      <c r="K233" s="148"/>
      <c r="L233" s="23"/>
      <c r="M233" s="23"/>
      <c r="N233" s="23"/>
      <c r="O233" s="23"/>
      <c r="P233" s="23"/>
      <c r="Q233" s="23"/>
      <c r="R233" s="23"/>
      <c r="S233" s="23"/>
      <c r="T233" s="23"/>
      <c r="U233" s="23"/>
      <c r="V233" s="23"/>
      <c r="W233" s="23"/>
      <c r="X233" s="23"/>
      <c r="Y233" s="23"/>
      <c r="Z233" s="29"/>
      <c r="AA233" s="29"/>
      <c r="AB233" s="29"/>
      <c r="AC233" s="29"/>
      <c r="AD233" s="29"/>
      <c r="AE233" s="29"/>
      <c r="AF233" s="29"/>
      <c r="AG233" s="29"/>
      <c r="AH233" s="29"/>
      <c r="AI233" s="29"/>
    </row>
    <row r="234" ht="12.0" customHeight="1">
      <c r="A234" s="133" t="str">
        <f t="array" ref="A234">IFERROR(INDEX('03.Muestra'!$B$8:$B$17,SMALL(IF("Página Web"='03.Muestra'!$D$8:$D$17,ROW('03.Muestra'!$B$8:$B$17)-MIN(ROW('03.Muestra'!$D$8:$D$17))+1,""),ROW()-225)),"")</f>
        <v/>
      </c>
      <c r="B234" s="169" t="str">
        <f t="array" ref="B234">IFERROR(INDEX('03.Muestra'!$C$8:$C$17,SMALL(IF("Página Web"='03.Muestra'!$D$8:$D$17,ROW('03.Muestra'!$C$8:$C$17)-MIN(ROW('03.Muestra'!$D$8:$D$17))+1,""),ROW()-225)),"")</f>
        <v/>
      </c>
      <c r="C234" s="169" t="str">
        <f t="array" ref="C234">IFERROR(INDEX('03.Muestra'!$F$8:$F$17,SMALL(IF("Página Web"='03.Muestra'!$D$8:$D$17,ROW('03.Muestra'!$F$8:$F$17)-MIN(ROW('03.Muestra'!$D$8:$D$17))+1,""),ROW()-225)),"")</f>
        <v/>
      </c>
      <c r="D234" s="143" t="str">
        <f t="shared" si="29"/>
        <v/>
      </c>
      <c r="E234" s="95" t="str">
        <f t="shared" si="30"/>
        <v/>
      </c>
      <c r="F234" s="23"/>
      <c r="G234" s="23"/>
      <c r="H234" s="23"/>
      <c r="I234" s="23"/>
      <c r="J234" s="23"/>
      <c r="K234" s="148"/>
      <c r="L234" s="23"/>
      <c r="M234" s="23"/>
      <c r="N234" s="23"/>
      <c r="O234" s="23"/>
      <c r="P234" s="23"/>
      <c r="Q234" s="23"/>
      <c r="R234" s="23"/>
      <c r="S234" s="23"/>
      <c r="T234" s="23"/>
      <c r="U234" s="23"/>
      <c r="V234" s="23"/>
      <c r="W234" s="23"/>
      <c r="X234" s="23"/>
      <c r="Y234" s="23"/>
      <c r="Z234" s="29"/>
      <c r="AA234" s="29"/>
      <c r="AB234" s="29"/>
      <c r="AC234" s="29"/>
      <c r="AD234" s="29"/>
      <c r="AE234" s="29"/>
      <c r="AF234" s="29"/>
      <c r="AG234" s="29"/>
      <c r="AH234" s="29"/>
      <c r="AI234" s="29"/>
    </row>
    <row r="235" ht="12.0" customHeight="1">
      <c r="A235" s="133" t="str">
        <f t="array" ref="A235">IFERROR(INDEX('03.Muestra'!$B$8:$B$17,SMALL(IF("Página Web"='03.Muestra'!$D$8:$D$17,ROW('03.Muestra'!$B$8:$B$17)-MIN(ROW('03.Muestra'!$D$8:$D$17))+1,""),ROW()-225)),"")</f>
        <v/>
      </c>
      <c r="B235" s="169" t="str">
        <f t="array" ref="B235">IFERROR(INDEX('03.Muestra'!$C$8:$C$17,SMALL(IF("Página Web"='03.Muestra'!$D$8:$D$17,ROW('03.Muestra'!$C$8:$C$17)-MIN(ROW('03.Muestra'!$D$8:$D$17))+1,""),ROW()-225)),"")</f>
        <v/>
      </c>
      <c r="C235" s="169" t="str">
        <f t="array" ref="C235">IFERROR(INDEX('03.Muestra'!$F$8:$F$17,SMALL(IF("Página Web"='03.Muestra'!$D$8:$D$17,ROW('03.Muestra'!$F$8:$F$17)-MIN(ROW('03.Muestra'!$D$8:$D$17))+1,""),ROW()-225)),"")</f>
        <v/>
      </c>
      <c r="D235" s="143" t="str">
        <f t="shared" si="29"/>
        <v/>
      </c>
      <c r="E235" s="95" t="str">
        <f t="shared" si="30"/>
        <v/>
      </c>
      <c r="F235" s="23"/>
      <c r="G235" s="23"/>
      <c r="H235" s="23"/>
      <c r="I235" s="23"/>
      <c r="J235" s="23"/>
      <c r="K235" s="148"/>
      <c r="L235" s="23"/>
      <c r="M235" s="23"/>
      <c r="N235" s="23"/>
      <c r="O235" s="23"/>
      <c r="P235" s="23"/>
      <c r="Q235" s="23"/>
      <c r="R235" s="23"/>
      <c r="S235" s="23"/>
      <c r="T235" s="23"/>
      <c r="U235" s="23"/>
      <c r="V235" s="23"/>
      <c r="W235" s="23"/>
      <c r="X235" s="23"/>
      <c r="Y235" s="23"/>
      <c r="Z235" s="29"/>
      <c r="AA235" s="29"/>
      <c r="AB235" s="29"/>
      <c r="AC235" s="29"/>
      <c r="AD235" s="29"/>
      <c r="AE235" s="29"/>
      <c r="AF235" s="29"/>
      <c r="AG235" s="29"/>
      <c r="AH235" s="29"/>
      <c r="AI235" s="29"/>
    </row>
    <row r="236" ht="12.0" customHeight="1">
      <c r="A236" s="92"/>
      <c r="B236" s="173"/>
      <c r="C236" s="173"/>
      <c r="D236" s="174"/>
      <c r="E236" s="95"/>
      <c r="F236" s="23"/>
      <c r="G236" s="23"/>
      <c r="H236" s="23"/>
      <c r="I236" s="23"/>
      <c r="J236" s="23"/>
      <c r="K236" s="148"/>
      <c r="L236" s="23"/>
      <c r="M236" s="23"/>
      <c r="N236" s="23"/>
      <c r="O236" s="23"/>
      <c r="P236" s="23"/>
      <c r="Q236" s="23"/>
      <c r="R236" s="23"/>
      <c r="S236" s="23"/>
      <c r="T236" s="23"/>
      <c r="U236" s="23"/>
      <c r="V236" s="23"/>
      <c r="W236" s="23"/>
      <c r="X236" s="23"/>
      <c r="Y236" s="23"/>
      <c r="Z236" s="29"/>
      <c r="AA236" s="29"/>
      <c r="AB236" s="29"/>
      <c r="AC236" s="29"/>
      <c r="AD236" s="29"/>
      <c r="AE236" s="29"/>
      <c r="AF236" s="29"/>
      <c r="AG236" s="29"/>
      <c r="AH236" s="29"/>
      <c r="AI236" s="29"/>
    </row>
    <row r="237" ht="12.0" customHeight="1">
      <c r="A237" s="92"/>
      <c r="B237" s="173"/>
      <c r="C237" s="173"/>
      <c r="D237" s="174"/>
      <c r="E237" s="95"/>
      <c r="F237" s="23"/>
      <c r="G237" s="23"/>
      <c r="H237" s="23"/>
      <c r="I237" s="23"/>
      <c r="J237" s="23"/>
      <c r="K237" s="148"/>
      <c r="L237" s="23"/>
      <c r="M237" s="23"/>
      <c r="N237" s="23"/>
      <c r="O237" s="23"/>
      <c r="P237" s="23"/>
      <c r="Q237" s="23"/>
      <c r="R237" s="23"/>
      <c r="S237" s="23"/>
      <c r="T237" s="23"/>
      <c r="U237" s="23"/>
      <c r="V237" s="23"/>
      <c r="W237" s="23"/>
      <c r="X237" s="23"/>
      <c r="Y237" s="23"/>
      <c r="Z237" s="29"/>
      <c r="AA237" s="29"/>
      <c r="AB237" s="29"/>
      <c r="AC237" s="29"/>
      <c r="AD237" s="29"/>
      <c r="AE237" s="29"/>
      <c r="AF237" s="29"/>
      <c r="AG237" s="29"/>
      <c r="AH237" s="29"/>
      <c r="AI237" s="29"/>
    </row>
    <row r="238" ht="12.75" customHeight="1">
      <c r="A238" s="151"/>
      <c r="B238" s="152"/>
      <c r="C238" s="151"/>
      <c r="D238" s="175"/>
      <c r="E238" s="95"/>
      <c r="F238" s="23"/>
      <c r="G238" s="23"/>
      <c r="H238" s="23"/>
      <c r="I238" s="23"/>
      <c r="J238" s="23"/>
      <c r="K238" s="148"/>
      <c r="L238" s="23"/>
      <c r="M238" s="23"/>
      <c r="N238" s="23"/>
      <c r="O238" s="23"/>
      <c r="P238" s="23"/>
      <c r="Q238" s="23"/>
      <c r="R238" s="23"/>
      <c r="S238" s="23"/>
      <c r="T238" s="23"/>
      <c r="U238" s="23"/>
      <c r="V238" s="23"/>
      <c r="W238" s="23"/>
      <c r="X238" s="23"/>
      <c r="Y238" s="23"/>
      <c r="Z238" s="29"/>
      <c r="AA238" s="29"/>
      <c r="AB238" s="29"/>
      <c r="AC238" s="29"/>
      <c r="AD238" s="29"/>
      <c r="AE238" s="29"/>
      <c r="AF238" s="29"/>
      <c r="AG238" s="29"/>
      <c r="AH238" s="29"/>
      <c r="AI238" s="29"/>
    </row>
    <row r="239" ht="15.75" customHeight="1">
      <c r="A239" s="149"/>
      <c r="B239" s="149"/>
      <c r="C239" s="149"/>
      <c r="D239" s="176"/>
      <c r="E239" s="95"/>
      <c r="F239" s="124"/>
      <c r="G239" s="23"/>
      <c r="H239" s="23"/>
      <c r="I239" s="23"/>
      <c r="J239" s="23"/>
      <c r="K239" s="148"/>
      <c r="L239" s="23"/>
      <c r="M239" s="23"/>
      <c r="N239" s="23"/>
      <c r="O239" s="23"/>
      <c r="P239" s="23"/>
      <c r="Q239" s="23"/>
      <c r="R239" s="23"/>
      <c r="S239" s="23"/>
      <c r="T239" s="23"/>
      <c r="U239" s="23"/>
      <c r="V239" s="23"/>
      <c r="W239" s="23"/>
      <c r="X239" s="23"/>
      <c r="Y239" s="23"/>
      <c r="Z239" s="29"/>
      <c r="AA239" s="29"/>
      <c r="AB239" s="29"/>
      <c r="AC239" s="29"/>
      <c r="AD239" s="29"/>
      <c r="AE239" s="29"/>
      <c r="AF239" s="29"/>
      <c r="AG239" s="29"/>
      <c r="AH239" s="29"/>
      <c r="AI239" s="29"/>
    </row>
    <row r="240" ht="12.0" customHeight="1">
      <c r="A240" s="29"/>
      <c r="B240" s="23"/>
      <c r="C240" s="23"/>
      <c r="D240" s="167"/>
      <c r="E240" s="95"/>
      <c r="F240" s="23"/>
      <c r="G240" s="23"/>
      <c r="H240" s="23"/>
      <c r="I240" s="23"/>
      <c r="J240" s="23"/>
      <c r="K240" s="148"/>
      <c r="L240" s="23"/>
      <c r="M240" s="23"/>
      <c r="N240" s="23"/>
      <c r="O240" s="23"/>
      <c r="P240" s="23"/>
      <c r="Q240" s="23"/>
      <c r="R240" s="23"/>
      <c r="S240" s="23"/>
      <c r="T240" s="23"/>
      <c r="U240" s="23"/>
      <c r="V240" s="23"/>
      <c r="W240" s="23"/>
      <c r="X240" s="23"/>
      <c r="Y240" s="23"/>
      <c r="Z240" s="29"/>
      <c r="AA240" s="29"/>
      <c r="AB240" s="29"/>
      <c r="AC240" s="29"/>
      <c r="AD240" s="29"/>
      <c r="AE240" s="29"/>
      <c r="AF240" s="29"/>
      <c r="AG240" s="29"/>
      <c r="AH240" s="29"/>
      <c r="AI240" s="29"/>
    </row>
    <row r="241" ht="12.0" customHeight="1">
      <c r="A241" s="29"/>
      <c r="B241" s="23"/>
      <c r="C241" s="23"/>
      <c r="D241" s="167"/>
      <c r="E241" s="137"/>
      <c r="F241" s="23"/>
      <c r="G241" s="23"/>
      <c r="H241" s="23"/>
      <c r="I241" s="23"/>
      <c r="J241" s="23"/>
      <c r="K241" s="148"/>
      <c r="L241" s="23"/>
      <c r="M241" s="23"/>
      <c r="N241" s="23"/>
      <c r="O241" s="23"/>
      <c r="P241" s="23"/>
      <c r="Q241" s="23"/>
      <c r="R241" s="23"/>
      <c r="S241" s="23"/>
      <c r="T241" s="23"/>
      <c r="U241" s="23"/>
      <c r="V241" s="23"/>
      <c r="W241" s="23"/>
      <c r="X241" s="23"/>
      <c r="Y241" s="23"/>
      <c r="Z241" s="29"/>
      <c r="AA241" s="29"/>
      <c r="AB241" s="29"/>
      <c r="AC241" s="29"/>
      <c r="AD241" s="29"/>
      <c r="AE241" s="29"/>
      <c r="AF241" s="29"/>
      <c r="AG241" s="29"/>
      <c r="AH241" s="29"/>
      <c r="AI241" s="29"/>
    </row>
    <row r="242" ht="32.25" customHeight="1">
      <c r="A242" s="126" t="s">
        <v>106</v>
      </c>
      <c r="B242" s="127" t="s">
        <v>92</v>
      </c>
      <c r="C242" s="128" t="s">
        <v>131</v>
      </c>
      <c r="D242" s="168" t="s">
        <v>112</v>
      </c>
      <c r="E242" s="154"/>
      <c r="F242" s="29"/>
      <c r="G242" s="29"/>
      <c r="H242" s="29"/>
      <c r="I242" s="29"/>
      <c r="J242" s="29"/>
      <c r="K242" s="148"/>
      <c r="L242" s="23"/>
      <c r="M242" s="23"/>
      <c r="N242" s="23"/>
      <c r="O242" s="23"/>
      <c r="P242" s="23"/>
      <c r="Q242" s="23"/>
      <c r="R242" s="23"/>
      <c r="S242" s="23"/>
      <c r="T242" s="23"/>
      <c r="U242" s="23"/>
      <c r="V242" s="23"/>
      <c r="W242" s="23"/>
      <c r="X242" s="23"/>
      <c r="Y242" s="23"/>
      <c r="Z242" s="29"/>
      <c r="AA242" s="29"/>
      <c r="AB242" s="29"/>
      <c r="AC242" s="29"/>
      <c r="AD242" s="29"/>
      <c r="AE242" s="29"/>
      <c r="AF242" s="29"/>
      <c r="AG242" s="29"/>
      <c r="AH242" s="29"/>
      <c r="AI242" s="29"/>
    </row>
    <row r="243" ht="12.0" customHeight="1">
      <c r="A243" s="133">
        <f t="array" ref="A243">IFERROR(INDEX('03.Muestra'!$B$8:$B$17,SMALL(IF("Página Web"='03.Muestra'!$D$8:$D$17,ROW('03.Muestra'!$B$8:$B$17)-MIN(ROW('03.Muestra'!$D$8:$D$17))+1,""),ROW()-242)),"")</f>
        <v>1</v>
      </c>
      <c r="B243" s="169" t="str">
        <f t="array" ref="B243">IFERROR(INDEX('03.Muestra'!$C$8:$C$17,SMALL(IF("Página Web"='03.Muestra'!$D$8:$D$17,ROW('03.Muestra'!$C$8:$C$17)-MIN(ROW('03.Muestra'!$D$8:$D$17))+1,""),ROW()-242)),"")</f>
        <v>Home</v>
      </c>
      <c r="C243" s="170" t="str">
        <f t="array" ref="C243">IFERROR(INDEX('03.Muestra'!$F$8:$F$17,SMALL(IF("Página Web"='03.Muestra'!$D$8:$D$17,ROW('03.Muestra'!$F$8:$F$17)-MIN(ROW('03.Muestra'!$D$8:$D$17))+1,""),ROW()-242)),"")</f>
        <v>https://vicengallartandres.com/</v>
      </c>
      <c r="D243" s="143" t="str">
        <f t="shared" ref="D243:D252" si="31">IF(C243="","",$D$18)</f>
        <v>N/A</v>
      </c>
      <c r="E243" s="95" t="str">
        <f t="shared" ref="E243:E252" si="32">IF(D243&lt;&gt;"",IF(AND(B243&lt;&gt;"",C243&lt;&gt;""),"","ERR"),"")</f>
        <v/>
      </c>
      <c r="F243" s="144" t="s">
        <v>95</v>
      </c>
      <c r="G243" s="121" t="s">
        <v>104</v>
      </c>
      <c r="H243" s="116" t="s">
        <v>99</v>
      </c>
      <c r="I243" s="145" t="s">
        <v>97</v>
      </c>
      <c r="J243" s="146" t="s">
        <v>93</v>
      </c>
      <c r="K243" s="177" t="s">
        <v>103</v>
      </c>
      <c r="L243" s="23"/>
      <c r="M243" s="23"/>
      <c r="N243" s="23"/>
      <c r="O243" s="23"/>
      <c r="P243" s="23"/>
      <c r="Q243" s="23"/>
      <c r="R243" s="23"/>
      <c r="S243" s="23"/>
      <c r="T243" s="23"/>
      <c r="U243" s="23"/>
      <c r="V243" s="23"/>
      <c r="W243" s="23"/>
      <c r="X243" s="23"/>
      <c r="Y243" s="23"/>
      <c r="Z243" s="29"/>
      <c r="AA243" s="29"/>
      <c r="AB243" s="29"/>
      <c r="AC243" s="29"/>
      <c r="AD243" s="29"/>
      <c r="AE243" s="29"/>
      <c r="AF243" s="29"/>
      <c r="AG243" s="29"/>
      <c r="AH243" s="29"/>
      <c r="AI243" s="29"/>
    </row>
    <row r="244" ht="12.0" customHeight="1">
      <c r="A244" s="133">
        <f t="array" ref="A244">IFERROR(INDEX('03.Muestra'!$B$8:$B$17,SMALL(IF("Página Web"='03.Muestra'!$D$8:$D$17,ROW('03.Muestra'!$B$8:$B$17)-MIN(ROW('03.Muestra'!$D$8:$D$17))+1,""),ROW()-242)),"")</f>
        <v>2</v>
      </c>
      <c r="B244" s="169" t="str">
        <f t="array" ref="B244">IFERROR(INDEX('03.Muestra'!$C$8:$C$17,SMALL(IF("Página Web"='03.Muestra'!$D$8:$D$17,ROW('03.Muestra'!$C$8:$C$17)-MIN(ROW('03.Muestra'!$D$8:$D$17))+1,""),ROW()-242)),"")</f>
        <v>Contacto</v>
      </c>
      <c r="C244" s="170" t="str">
        <f t="array" ref="C244">IFERROR(INDEX('03.Muestra'!$F$8:$F$17,SMALL(IF("Página Web"='03.Muestra'!$D$8:$D$17,ROW('03.Muestra'!$F$8:$F$17)-MIN(ROW('03.Muestra'!$D$8:$D$17))+1,""),ROW()-242)),"")</f>
        <v>https://vicengallartandres.com/contacto/</v>
      </c>
      <c r="D244" s="143" t="str">
        <f t="shared" si="31"/>
        <v>N/A</v>
      </c>
      <c r="E244" s="95" t="str">
        <f t="shared" si="32"/>
        <v/>
      </c>
      <c r="F244" s="147">
        <f>COUNTIF($D243:INDIRECT("$D" &amp;  SUM(ROW()-1,'03.Muestra'!$D$20)-1),F243)</f>
        <v>0</v>
      </c>
      <c r="G244" s="147">
        <f>COUNTIF($D243:INDIRECT("$D" &amp;  SUM(ROW()-1,'03.Muestra'!$D$20)-1),G243)</f>
        <v>0</v>
      </c>
      <c r="H244" s="147">
        <f>COUNTIF($D243:INDIRECT("$D" &amp;  SUM(ROW()-1,'03.Muestra'!$D$20)-1),H243)</f>
        <v>3</v>
      </c>
      <c r="I244" s="147">
        <f>COUNTIF($D243:INDIRECT("$D" &amp;  SUM(ROW()-1,'03.Muestra'!$D$20)-1),I243)</f>
        <v>0</v>
      </c>
      <c r="J244" s="147">
        <f>COUNTIF($D243:INDIRECT("$D" &amp;  SUM(ROW()-1,'03.Muestra'!$D$20)-1),J243)</f>
        <v>0</v>
      </c>
      <c r="K244" s="178">
        <f>IF(COUNTIF('03.Muestra'!$D$8:$D$17,"Página Web")=0,0,COUNTBLANK($D243:INDIRECT("$D" &amp;  SUM(ROW()-1,COUNTIF('03.Muestra'!$D$8:$D$17,"Página Web"))-1)))</f>
        <v>0</v>
      </c>
      <c r="L244" s="23"/>
      <c r="M244" s="23"/>
      <c r="N244" s="23"/>
      <c r="O244" s="23"/>
      <c r="P244" s="23"/>
      <c r="Q244" s="23"/>
      <c r="R244" s="23"/>
      <c r="S244" s="23"/>
      <c r="T244" s="23"/>
      <c r="U244" s="23"/>
      <c r="V244" s="23"/>
      <c r="W244" s="23"/>
      <c r="X244" s="23"/>
      <c r="Y244" s="23"/>
      <c r="Z244" s="29"/>
      <c r="AA244" s="29"/>
      <c r="AB244" s="29"/>
      <c r="AC244" s="29"/>
      <c r="AD244" s="29"/>
      <c r="AE244" s="29"/>
      <c r="AF244" s="29"/>
      <c r="AG244" s="29"/>
      <c r="AH244" s="29"/>
      <c r="AI244" s="29"/>
    </row>
    <row r="245" ht="12.0" customHeight="1">
      <c r="A245" s="133">
        <f t="array" ref="A245">IFERROR(INDEX('03.Muestra'!$B$8:$B$17,SMALL(IF("Página Web"='03.Muestra'!$D$8:$D$17,ROW('03.Muestra'!$B$8:$B$17)-MIN(ROW('03.Muestra'!$D$8:$D$17))+1,""),ROW()-242)),"")</f>
        <v>3</v>
      </c>
      <c r="B245" s="169" t="str">
        <f t="array" ref="B245">IFERROR(INDEX('03.Muestra'!$C$8:$C$17,SMALL(IF("Página Web"='03.Muestra'!$D$8:$D$17,ROW('03.Muestra'!$C$8:$C$17)-MIN(ROW('03.Muestra'!$D$8:$D$17))+1,""),ROW()-242)),"")</f>
        <v>Servicios</v>
      </c>
      <c r="C245" s="170" t="str">
        <f t="array" ref="C245">IFERROR(INDEX('03.Muestra'!$F$8:$F$17,SMALL(IF("Página Web"='03.Muestra'!$D$8:$D$17,ROW('03.Muestra'!$F$8:$F$17)-MIN(ROW('03.Muestra'!$D$8:$D$17))+1,""),ROW()-242)),"")</f>
        <v>https://vicengallartandres.com/servicios/</v>
      </c>
      <c r="D245" s="143" t="str">
        <f t="shared" si="31"/>
        <v>N/A</v>
      </c>
      <c r="E245" s="95" t="str">
        <f t="shared" si="32"/>
        <v/>
      </c>
      <c r="F245" s="29"/>
      <c r="G245" s="29"/>
      <c r="H245" s="29"/>
      <c r="I245" s="29"/>
      <c r="J245" s="29"/>
      <c r="K245" s="148"/>
      <c r="L245" s="23"/>
      <c r="M245" s="23"/>
      <c r="N245" s="23"/>
      <c r="O245" s="23"/>
      <c r="P245" s="23"/>
      <c r="Q245" s="23"/>
      <c r="R245" s="23"/>
      <c r="S245" s="23"/>
      <c r="T245" s="23"/>
      <c r="U245" s="23"/>
      <c r="V245" s="23"/>
      <c r="W245" s="23"/>
      <c r="X245" s="23"/>
      <c r="Y245" s="23"/>
      <c r="Z245" s="29"/>
      <c r="AA245" s="29"/>
      <c r="AB245" s="29"/>
      <c r="AC245" s="29"/>
      <c r="AD245" s="29"/>
      <c r="AE245" s="29"/>
      <c r="AF245" s="29"/>
      <c r="AG245" s="29"/>
      <c r="AH245" s="29"/>
      <c r="AI245" s="29"/>
    </row>
    <row r="246" ht="12.0" customHeight="1">
      <c r="A246" s="133" t="str">
        <f t="array" ref="A246">IFERROR(INDEX('03.Muestra'!$B$8:$B$17,SMALL(IF("Página Web"='03.Muestra'!$D$8:$D$17,ROW('03.Muestra'!$B$8:$B$17)-MIN(ROW('03.Muestra'!$D$8:$D$17))+1,""),ROW()-242)),"")</f>
        <v/>
      </c>
      <c r="B246" s="169" t="str">
        <f t="array" ref="B246">IFERROR(INDEX('03.Muestra'!$C$8:$C$17,SMALL(IF("Página Web"='03.Muestra'!$D$8:$D$17,ROW('03.Muestra'!$C$8:$C$17)-MIN(ROW('03.Muestra'!$D$8:$D$17))+1,""),ROW()-242)),"")</f>
        <v/>
      </c>
      <c r="C246" s="169" t="str">
        <f t="array" ref="C246">IFERROR(INDEX('03.Muestra'!$F$8:$F$17,SMALL(IF("Página Web"='03.Muestra'!$D$8:$D$17,ROW('03.Muestra'!$F$8:$F$17)-MIN(ROW('03.Muestra'!$D$8:$D$17))+1,""),ROW()-242)),"")</f>
        <v/>
      </c>
      <c r="D246" s="143" t="str">
        <f t="shared" si="31"/>
        <v/>
      </c>
      <c r="E246" s="95" t="str">
        <f t="shared" si="32"/>
        <v/>
      </c>
      <c r="F246" s="29"/>
      <c r="G246" s="23"/>
      <c r="H246" s="23"/>
      <c r="I246" s="23"/>
      <c r="J246" s="23"/>
      <c r="K246" s="148"/>
      <c r="L246" s="23"/>
      <c r="M246" s="23"/>
      <c r="N246" s="23"/>
      <c r="O246" s="23"/>
      <c r="P246" s="23"/>
      <c r="Q246" s="23"/>
      <c r="R246" s="23"/>
      <c r="S246" s="23"/>
      <c r="T246" s="23"/>
      <c r="U246" s="23"/>
      <c r="V246" s="23"/>
      <c r="W246" s="23"/>
      <c r="X246" s="23"/>
      <c r="Y246" s="23"/>
      <c r="Z246" s="29"/>
      <c r="AA246" s="29"/>
      <c r="AB246" s="29"/>
      <c r="AC246" s="29"/>
      <c r="AD246" s="29"/>
      <c r="AE246" s="29"/>
      <c r="AF246" s="29"/>
      <c r="AG246" s="29"/>
      <c r="AH246" s="29"/>
      <c r="AI246" s="29"/>
    </row>
    <row r="247" ht="12.0" customHeight="1">
      <c r="A247" s="133" t="str">
        <f t="array" ref="A247">IFERROR(INDEX('03.Muestra'!$B$8:$B$17,SMALL(IF("Página Web"='03.Muestra'!$D$8:$D$17,ROW('03.Muestra'!$B$8:$B$17)-MIN(ROW('03.Muestra'!$D$8:$D$17))+1,""),ROW()-242)),"")</f>
        <v/>
      </c>
      <c r="B247" s="169" t="str">
        <f t="array" ref="B247">IFERROR(INDEX('03.Muestra'!$C$8:$C$17,SMALL(IF("Página Web"='03.Muestra'!$D$8:$D$17,ROW('03.Muestra'!$C$8:$C$17)-MIN(ROW('03.Muestra'!$D$8:$D$17))+1,""),ROW()-242)),"")</f>
        <v/>
      </c>
      <c r="C247" s="169" t="str">
        <f t="array" ref="C247">IFERROR(INDEX('03.Muestra'!$F$8:$F$17,SMALL(IF("Página Web"='03.Muestra'!$D$8:$D$17,ROW('03.Muestra'!$F$8:$F$17)-MIN(ROW('03.Muestra'!$D$8:$D$17))+1,""),ROW()-242)),"")</f>
        <v/>
      </c>
      <c r="D247" s="143" t="str">
        <f t="shared" si="31"/>
        <v/>
      </c>
      <c r="E247" s="95" t="str">
        <f t="shared" si="32"/>
        <v/>
      </c>
      <c r="F247" s="29"/>
      <c r="G247" s="23"/>
      <c r="H247" s="23"/>
      <c r="I247" s="23"/>
      <c r="J247" s="23"/>
      <c r="K247" s="148"/>
      <c r="L247" s="23"/>
      <c r="M247" s="23"/>
      <c r="N247" s="23"/>
      <c r="O247" s="23"/>
      <c r="P247" s="23"/>
      <c r="Q247" s="23"/>
      <c r="R247" s="23"/>
      <c r="S247" s="23"/>
      <c r="T247" s="23"/>
      <c r="U247" s="23"/>
      <c r="V247" s="23"/>
      <c r="W247" s="23"/>
      <c r="X247" s="23"/>
      <c r="Y247" s="23"/>
      <c r="Z247" s="29"/>
      <c r="AA247" s="29"/>
      <c r="AB247" s="29"/>
      <c r="AC247" s="29"/>
      <c r="AD247" s="29"/>
      <c r="AE247" s="29"/>
      <c r="AF247" s="29"/>
      <c r="AG247" s="29"/>
      <c r="AH247" s="29"/>
      <c r="AI247" s="29"/>
    </row>
    <row r="248" ht="12.0" customHeight="1">
      <c r="A248" s="133" t="str">
        <f t="array" ref="A248">IFERROR(INDEX('03.Muestra'!$B$8:$B$17,SMALL(IF("Página Web"='03.Muestra'!$D$8:$D$17,ROW('03.Muestra'!$B$8:$B$17)-MIN(ROW('03.Muestra'!$D$8:$D$17))+1,""),ROW()-242)),"")</f>
        <v/>
      </c>
      <c r="B248" s="169" t="str">
        <f t="array" ref="B248">IFERROR(INDEX('03.Muestra'!$C$8:$C$17,SMALL(IF("Página Web"='03.Muestra'!$D$8:$D$17,ROW('03.Muestra'!$C$8:$C$17)-MIN(ROW('03.Muestra'!$D$8:$D$17))+1,""),ROW()-242)),"")</f>
        <v/>
      </c>
      <c r="C248" s="169" t="str">
        <f t="array" ref="C248">IFERROR(INDEX('03.Muestra'!$F$8:$F$17,SMALL(IF("Página Web"='03.Muestra'!$D$8:$D$17,ROW('03.Muestra'!$F$8:$F$17)-MIN(ROW('03.Muestra'!$D$8:$D$17))+1,""),ROW()-242)),"")</f>
        <v/>
      </c>
      <c r="D248" s="143" t="str">
        <f t="shared" si="31"/>
        <v/>
      </c>
      <c r="E248" s="95" t="str">
        <f t="shared" si="32"/>
        <v/>
      </c>
      <c r="F248" s="29"/>
      <c r="G248" s="23"/>
      <c r="H248" s="23"/>
      <c r="I248" s="23"/>
      <c r="J248" s="23"/>
      <c r="K248" s="148"/>
      <c r="L248" s="23"/>
      <c r="M248" s="23"/>
      <c r="N248" s="23"/>
      <c r="O248" s="23"/>
      <c r="P248" s="23"/>
      <c r="Q248" s="23"/>
      <c r="R248" s="23"/>
      <c r="S248" s="23"/>
      <c r="T248" s="23"/>
      <c r="U248" s="23"/>
      <c r="V248" s="23"/>
      <c r="W248" s="23"/>
      <c r="X248" s="23"/>
      <c r="Y248" s="23"/>
      <c r="Z248" s="29"/>
      <c r="AA248" s="29"/>
      <c r="AB248" s="29"/>
      <c r="AC248" s="29"/>
      <c r="AD248" s="29"/>
      <c r="AE248" s="29"/>
      <c r="AF248" s="29"/>
      <c r="AG248" s="29"/>
      <c r="AH248" s="29"/>
      <c r="AI248" s="29"/>
    </row>
    <row r="249" ht="12.0" customHeight="1">
      <c r="A249" s="133" t="str">
        <f t="array" ref="A249">IFERROR(INDEX('03.Muestra'!$B$8:$B$17,SMALL(IF("Página Web"='03.Muestra'!$D$8:$D$17,ROW('03.Muestra'!$B$8:$B$17)-MIN(ROW('03.Muestra'!$D$8:$D$17))+1,""),ROW()-242)),"")</f>
        <v/>
      </c>
      <c r="B249" s="169" t="str">
        <f t="array" ref="B249">IFERROR(INDEX('03.Muestra'!$C$8:$C$17,SMALL(IF("Página Web"='03.Muestra'!$D$8:$D$17,ROW('03.Muestra'!$C$8:$C$17)-MIN(ROW('03.Muestra'!$D$8:$D$17))+1,""),ROW()-242)),"")</f>
        <v/>
      </c>
      <c r="C249" s="169" t="str">
        <f t="array" ref="C249">IFERROR(INDEX('03.Muestra'!$F$8:$F$17,SMALL(IF("Página Web"='03.Muestra'!$D$8:$D$17,ROW('03.Muestra'!$F$8:$F$17)-MIN(ROW('03.Muestra'!$D$8:$D$17))+1,""),ROW()-242)),"")</f>
        <v/>
      </c>
      <c r="D249" s="143" t="str">
        <f t="shared" si="31"/>
        <v/>
      </c>
      <c r="E249" s="95" t="str">
        <f t="shared" si="32"/>
        <v/>
      </c>
      <c r="F249" s="23"/>
      <c r="G249" s="23"/>
      <c r="H249" s="23"/>
      <c r="I249" s="23"/>
      <c r="J249" s="23"/>
      <c r="K249" s="148"/>
      <c r="L249" s="23"/>
      <c r="M249" s="23"/>
      <c r="N249" s="23"/>
      <c r="O249" s="23"/>
      <c r="P249" s="23"/>
      <c r="Q249" s="23"/>
      <c r="R249" s="23"/>
      <c r="S249" s="23"/>
      <c r="T249" s="23"/>
      <c r="U249" s="23"/>
      <c r="V249" s="23"/>
      <c r="W249" s="23"/>
      <c r="X249" s="23"/>
      <c r="Y249" s="23"/>
      <c r="Z249" s="29"/>
      <c r="AA249" s="29"/>
      <c r="AB249" s="29"/>
      <c r="AC249" s="29"/>
      <c r="AD249" s="29"/>
      <c r="AE249" s="29"/>
      <c r="AF249" s="29"/>
      <c r="AG249" s="29"/>
      <c r="AH249" s="29"/>
      <c r="AI249" s="29"/>
    </row>
    <row r="250" ht="12.0" customHeight="1">
      <c r="A250" s="133" t="str">
        <f t="array" ref="A250">IFERROR(INDEX('03.Muestra'!$B$8:$B$17,SMALL(IF("Página Web"='03.Muestra'!$D$8:$D$17,ROW('03.Muestra'!$B$8:$B$17)-MIN(ROW('03.Muestra'!$D$8:$D$17))+1,""),ROW()-242)),"")</f>
        <v/>
      </c>
      <c r="B250" s="169" t="str">
        <f t="array" ref="B250">IFERROR(INDEX('03.Muestra'!$C$8:$C$17,SMALL(IF("Página Web"='03.Muestra'!$D$8:$D$17,ROW('03.Muestra'!$C$8:$C$17)-MIN(ROW('03.Muestra'!$D$8:$D$17))+1,""),ROW()-242)),"")</f>
        <v/>
      </c>
      <c r="C250" s="169" t="str">
        <f t="array" ref="C250">IFERROR(INDEX('03.Muestra'!$F$8:$F$17,SMALL(IF("Página Web"='03.Muestra'!$D$8:$D$17,ROW('03.Muestra'!$F$8:$F$17)-MIN(ROW('03.Muestra'!$D$8:$D$17))+1,""),ROW()-242)),"")</f>
        <v/>
      </c>
      <c r="D250" s="143" t="str">
        <f t="shared" si="31"/>
        <v/>
      </c>
      <c r="E250" s="95" t="str">
        <f t="shared" si="32"/>
        <v/>
      </c>
      <c r="F250" s="23"/>
      <c r="G250" s="23"/>
      <c r="H250" s="23"/>
      <c r="I250" s="23"/>
      <c r="J250" s="23"/>
      <c r="K250" s="148"/>
      <c r="L250" s="23"/>
      <c r="M250" s="23"/>
      <c r="N250" s="23"/>
      <c r="O250" s="23"/>
      <c r="P250" s="23"/>
      <c r="Q250" s="23"/>
      <c r="R250" s="23"/>
      <c r="S250" s="23"/>
      <c r="T250" s="23"/>
      <c r="U250" s="23"/>
      <c r="V250" s="23"/>
      <c r="W250" s="23"/>
      <c r="X250" s="23"/>
      <c r="Y250" s="23"/>
      <c r="Z250" s="29"/>
      <c r="AA250" s="29"/>
      <c r="AB250" s="29"/>
      <c r="AC250" s="29"/>
      <c r="AD250" s="29"/>
      <c r="AE250" s="29"/>
      <c r="AF250" s="29"/>
      <c r="AG250" s="29"/>
      <c r="AH250" s="29"/>
      <c r="AI250" s="29"/>
    </row>
    <row r="251" ht="12.0" customHeight="1">
      <c r="A251" s="133" t="str">
        <f t="array" ref="A251">IFERROR(INDEX('03.Muestra'!$B$8:$B$17,SMALL(IF("Página Web"='03.Muestra'!$D$8:$D$17,ROW('03.Muestra'!$B$8:$B$17)-MIN(ROW('03.Muestra'!$D$8:$D$17))+1,""),ROW()-242)),"")</f>
        <v/>
      </c>
      <c r="B251" s="169" t="str">
        <f t="array" ref="B251">IFERROR(INDEX('03.Muestra'!$C$8:$C$17,SMALL(IF("Página Web"='03.Muestra'!$D$8:$D$17,ROW('03.Muestra'!$C$8:$C$17)-MIN(ROW('03.Muestra'!$D$8:$D$17))+1,""),ROW()-242)),"")</f>
        <v/>
      </c>
      <c r="C251" s="169" t="str">
        <f t="array" ref="C251">IFERROR(INDEX('03.Muestra'!$F$8:$F$17,SMALL(IF("Página Web"='03.Muestra'!$D$8:$D$17,ROW('03.Muestra'!$F$8:$F$17)-MIN(ROW('03.Muestra'!$D$8:$D$17))+1,""),ROW()-242)),"")</f>
        <v/>
      </c>
      <c r="D251" s="143" t="str">
        <f t="shared" si="31"/>
        <v/>
      </c>
      <c r="E251" s="95" t="str">
        <f t="shared" si="32"/>
        <v/>
      </c>
      <c r="F251" s="23"/>
      <c r="G251" s="23"/>
      <c r="H251" s="23"/>
      <c r="I251" s="23"/>
      <c r="J251" s="23"/>
      <c r="K251" s="148"/>
      <c r="L251" s="23"/>
      <c r="M251" s="23"/>
      <c r="N251" s="23"/>
      <c r="O251" s="23"/>
      <c r="P251" s="23"/>
      <c r="Q251" s="23"/>
      <c r="R251" s="23"/>
      <c r="S251" s="23"/>
      <c r="T251" s="23"/>
      <c r="U251" s="23"/>
      <c r="V251" s="23"/>
      <c r="W251" s="23"/>
      <c r="X251" s="23"/>
      <c r="Y251" s="23"/>
      <c r="Z251" s="29"/>
      <c r="AA251" s="29"/>
      <c r="AB251" s="29"/>
      <c r="AC251" s="29"/>
      <c r="AD251" s="29"/>
      <c r="AE251" s="29"/>
      <c r="AF251" s="29"/>
      <c r="AG251" s="29"/>
      <c r="AH251" s="29"/>
      <c r="AI251" s="29"/>
    </row>
    <row r="252" ht="12.0" customHeight="1">
      <c r="A252" s="133" t="str">
        <f t="array" ref="A252">IFERROR(INDEX('03.Muestra'!$B$8:$B$17,SMALL(IF("Página Web"='03.Muestra'!$D$8:$D$17,ROW('03.Muestra'!$B$8:$B$17)-MIN(ROW('03.Muestra'!$D$8:$D$17))+1,""),ROW()-242)),"")</f>
        <v/>
      </c>
      <c r="B252" s="169" t="str">
        <f t="array" ref="B252">IFERROR(INDEX('03.Muestra'!$C$8:$C$17,SMALL(IF("Página Web"='03.Muestra'!$D$8:$D$17,ROW('03.Muestra'!$C$8:$C$17)-MIN(ROW('03.Muestra'!$D$8:$D$17))+1,""),ROW()-242)),"")</f>
        <v/>
      </c>
      <c r="C252" s="169" t="str">
        <f t="array" ref="C252">IFERROR(INDEX('03.Muestra'!$F$8:$F$17,SMALL(IF("Página Web"='03.Muestra'!$D$8:$D$17,ROW('03.Muestra'!$F$8:$F$17)-MIN(ROW('03.Muestra'!$D$8:$D$17))+1,""),ROW()-242)),"")</f>
        <v/>
      </c>
      <c r="D252" s="143" t="str">
        <f t="shared" si="31"/>
        <v/>
      </c>
      <c r="E252" s="95" t="str">
        <f t="shared" si="32"/>
        <v/>
      </c>
      <c r="F252" s="23"/>
      <c r="G252" s="23"/>
      <c r="H252" s="23"/>
      <c r="I252" s="23"/>
      <c r="J252" s="23"/>
      <c r="K252" s="148"/>
      <c r="L252" s="23"/>
      <c r="M252" s="23"/>
      <c r="N252" s="23"/>
      <c r="O252" s="23"/>
      <c r="P252" s="23"/>
      <c r="Q252" s="23"/>
      <c r="R252" s="23"/>
      <c r="S252" s="23"/>
      <c r="T252" s="23"/>
      <c r="U252" s="23"/>
      <c r="V252" s="23"/>
      <c r="W252" s="23"/>
      <c r="X252" s="23"/>
      <c r="Y252" s="23"/>
      <c r="Z252" s="29"/>
      <c r="AA252" s="29"/>
      <c r="AB252" s="29"/>
      <c r="AC252" s="29"/>
      <c r="AD252" s="29"/>
      <c r="AE252" s="29"/>
      <c r="AF252" s="29"/>
      <c r="AG252" s="29"/>
      <c r="AH252" s="29"/>
      <c r="AI252" s="29"/>
    </row>
    <row r="253" ht="12.0" customHeight="1">
      <c r="A253" s="92"/>
      <c r="B253" s="173"/>
      <c r="C253" s="173"/>
      <c r="D253" s="174"/>
      <c r="E253" s="95"/>
      <c r="F253" s="23"/>
      <c r="G253" s="23"/>
      <c r="H253" s="23"/>
      <c r="I253" s="23"/>
      <c r="J253" s="23"/>
      <c r="K253" s="148"/>
      <c r="L253" s="23"/>
      <c r="M253" s="23"/>
      <c r="N253" s="23"/>
      <c r="O253" s="23"/>
      <c r="P253" s="23"/>
      <c r="Q253" s="23"/>
      <c r="R253" s="23"/>
      <c r="S253" s="23"/>
      <c r="T253" s="23"/>
      <c r="U253" s="23"/>
      <c r="V253" s="23"/>
      <c r="W253" s="23"/>
      <c r="X253" s="23"/>
      <c r="Y253" s="23"/>
      <c r="Z253" s="29"/>
      <c r="AA253" s="29"/>
      <c r="AB253" s="29"/>
      <c r="AC253" s="29"/>
      <c r="AD253" s="29"/>
      <c r="AE253" s="29"/>
      <c r="AF253" s="29"/>
      <c r="AG253" s="29"/>
      <c r="AH253" s="29"/>
      <c r="AI253" s="29"/>
    </row>
    <row r="254" ht="12.0" customHeight="1">
      <c r="A254" s="92"/>
      <c r="B254" s="173"/>
      <c r="C254" s="173"/>
      <c r="D254" s="174"/>
      <c r="E254" s="95"/>
      <c r="F254" s="23"/>
      <c r="G254" s="23"/>
      <c r="H254" s="23"/>
      <c r="I254" s="23"/>
      <c r="J254" s="23"/>
      <c r="K254" s="148"/>
      <c r="L254" s="23"/>
      <c r="M254" s="23"/>
      <c r="N254" s="23"/>
      <c r="O254" s="23"/>
      <c r="P254" s="23"/>
      <c r="Q254" s="23"/>
      <c r="R254" s="23"/>
      <c r="S254" s="23"/>
      <c r="T254" s="23"/>
      <c r="U254" s="23"/>
      <c r="V254" s="23"/>
      <c r="W254" s="23"/>
      <c r="X254" s="23"/>
      <c r="Y254" s="23"/>
      <c r="Z254" s="29"/>
      <c r="AA254" s="29"/>
      <c r="AB254" s="29"/>
      <c r="AC254" s="29"/>
      <c r="AD254" s="29"/>
      <c r="AE254" s="29"/>
      <c r="AF254" s="29"/>
      <c r="AG254" s="29"/>
      <c r="AH254" s="29"/>
      <c r="AI254" s="29"/>
    </row>
    <row r="255" ht="12.75" customHeight="1">
      <c r="A255" s="151"/>
      <c r="B255" s="152"/>
      <c r="C255" s="151"/>
      <c r="D255" s="175"/>
      <c r="E255" s="95"/>
      <c r="F255" s="23"/>
      <c r="G255" s="23"/>
      <c r="H255" s="23"/>
      <c r="I255" s="23"/>
      <c r="J255" s="23"/>
      <c r="K255" s="148"/>
      <c r="L255" s="23"/>
      <c r="M255" s="23"/>
      <c r="N255" s="23"/>
      <c r="O255" s="23"/>
      <c r="P255" s="23"/>
      <c r="Q255" s="23"/>
      <c r="R255" s="23"/>
      <c r="S255" s="23"/>
      <c r="T255" s="23"/>
      <c r="U255" s="23"/>
      <c r="V255" s="23"/>
      <c r="W255" s="23"/>
      <c r="X255" s="23"/>
      <c r="Y255" s="23"/>
      <c r="Z255" s="29"/>
      <c r="AA255" s="29"/>
      <c r="AB255" s="29"/>
      <c r="AC255" s="29"/>
      <c r="AD255" s="29"/>
      <c r="AE255" s="29"/>
      <c r="AF255" s="29"/>
      <c r="AG255" s="29"/>
      <c r="AH255" s="29"/>
      <c r="AI255" s="29"/>
    </row>
    <row r="256" ht="16.5" customHeight="1">
      <c r="A256" s="149"/>
      <c r="B256" s="149"/>
      <c r="C256" s="149"/>
      <c r="D256" s="176"/>
      <c r="E256" s="95"/>
      <c r="F256" s="124"/>
      <c r="G256" s="23"/>
      <c r="H256" s="23"/>
      <c r="I256" s="23"/>
      <c r="J256" s="23"/>
      <c r="K256" s="148"/>
      <c r="L256" s="23"/>
      <c r="M256" s="23"/>
      <c r="N256" s="23"/>
      <c r="O256" s="23"/>
      <c r="P256" s="23"/>
      <c r="Q256" s="23"/>
      <c r="R256" s="23"/>
      <c r="S256" s="23"/>
      <c r="T256" s="23"/>
      <c r="U256" s="23"/>
      <c r="V256" s="23"/>
      <c r="W256" s="23"/>
      <c r="X256" s="23"/>
      <c r="Y256" s="23"/>
      <c r="Z256" s="29"/>
      <c r="AA256" s="29"/>
      <c r="AB256" s="29"/>
      <c r="AC256" s="29"/>
      <c r="AD256" s="29"/>
      <c r="AE256" s="29"/>
      <c r="AF256" s="29"/>
      <c r="AG256" s="29"/>
      <c r="AH256" s="29"/>
      <c r="AI256" s="29"/>
    </row>
    <row r="257" ht="12.0" customHeight="1">
      <c r="A257" s="29"/>
      <c r="B257" s="23"/>
      <c r="C257" s="23"/>
      <c r="D257" s="167"/>
      <c r="E257" s="95"/>
      <c r="F257" s="23"/>
      <c r="G257" s="23"/>
      <c r="H257" s="23"/>
      <c r="I257" s="23"/>
      <c r="J257" s="23"/>
      <c r="K257" s="148"/>
      <c r="L257" s="23"/>
      <c r="M257" s="23"/>
      <c r="N257" s="23"/>
      <c r="O257" s="23"/>
      <c r="P257" s="23"/>
      <c r="Q257" s="23"/>
      <c r="R257" s="23"/>
      <c r="S257" s="23"/>
      <c r="T257" s="23"/>
      <c r="U257" s="23"/>
      <c r="V257" s="23"/>
      <c r="W257" s="23"/>
      <c r="X257" s="23"/>
      <c r="Y257" s="23"/>
      <c r="Z257" s="29"/>
      <c r="AA257" s="29"/>
      <c r="AB257" s="29"/>
      <c r="AC257" s="29"/>
      <c r="AD257" s="29"/>
      <c r="AE257" s="29"/>
      <c r="AF257" s="29"/>
      <c r="AG257" s="29"/>
      <c r="AH257" s="29"/>
      <c r="AI257" s="29"/>
    </row>
    <row r="258" ht="12.0" customHeight="1">
      <c r="A258" s="29"/>
      <c r="B258" s="23"/>
      <c r="C258" s="23"/>
      <c r="D258" s="167"/>
      <c r="E258" s="137"/>
      <c r="F258" s="23"/>
      <c r="G258" s="23"/>
      <c r="H258" s="23"/>
      <c r="I258" s="23"/>
      <c r="J258" s="23"/>
      <c r="K258" s="148"/>
      <c r="L258" s="23"/>
      <c r="M258" s="23"/>
      <c r="N258" s="23"/>
      <c r="O258" s="23"/>
      <c r="P258" s="23"/>
      <c r="Q258" s="23"/>
      <c r="R258" s="23"/>
      <c r="S258" s="23"/>
      <c r="T258" s="23"/>
      <c r="U258" s="23"/>
      <c r="V258" s="23"/>
      <c r="W258" s="23"/>
      <c r="X258" s="23"/>
      <c r="Y258" s="23"/>
      <c r="Z258" s="29"/>
      <c r="AA258" s="29"/>
      <c r="AB258" s="29"/>
      <c r="AC258" s="29"/>
      <c r="AD258" s="29"/>
      <c r="AE258" s="29"/>
      <c r="AF258" s="29"/>
      <c r="AG258" s="29"/>
      <c r="AH258" s="29"/>
      <c r="AI258" s="29"/>
    </row>
    <row r="259" ht="32.25" customHeight="1">
      <c r="A259" s="126" t="s">
        <v>106</v>
      </c>
      <c r="B259" s="127" t="s">
        <v>92</v>
      </c>
      <c r="C259" s="128" t="s">
        <v>132</v>
      </c>
      <c r="D259" s="168" t="s">
        <v>112</v>
      </c>
      <c r="E259" s="154"/>
      <c r="F259" s="29"/>
      <c r="G259" s="29"/>
      <c r="H259" s="29"/>
      <c r="I259" s="29"/>
      <c r="J259" s="29"/>
      <c r="K259" s="148"/>
      <c r="L259" s="23"/>
      <c r="M259" s="23"/>
      <c r="N259" s="23"/>
      <c r="O259" s="23"/>
      <c r="P259" s="23"/>
      <c r="Q259" s="23"/>
      <c r="R259" s="23"/>
      <c r="S259" s="23"/>
      <c r="T259" s="23"/>
      <c r="U259" s="23"/>
      <c r="V259" s="23"/>
      <c r="W259" s="23"/>
      <c r="X259" s="23"/>
      <c r="Y259" s="23"/>
      <c r="Z259" s="29"/>
      <c r="AA259" s="29"/>
      <c r="AB259" s="29"/>
      <c r="AC259" s="29"/>
      <c r="AD259" s="29"/>
      <c r="AE259" s="29"/>
      <c r="AF259" s="29"/>
      <c r="AG259" s="29"/>
      <c r="AH259" s="29"/>
      <c r="AI259" s="29"/>
    </row>
    <row r="260" ht="12.0" customHeight="1">
      <c r="A260" s="133">
        <f t="array" ref="A260">IFERROR(INDEX('03.Muestra'!$B$8:$B$17,SMALL(IF("Página Web"='03.Muestra'!$D$8:$D$17,ROW('03.Muestra'!$B$8:$B$17)-MIN(ROW('03.Muestra'!$D$8:$D$17))+1,""),ROW()-259)),"")</f>
        <v>1</v>
      </c>
      <c r="B260" s="169" t="str">
        <f t="array" ref="B260">IFERROR(INDEX('03.Muestra'!$C$8:$C$17,SMALL(IF("Página Web"='03.Muestra'!$D$8:$D$17,ROW('03.Muestra'!$C$8:$C$17)-MIN(ROW('03.Muestra'!$D$8:$D$17))+1,""),ROW()-259)),"")</f>
        <v>Home</v>
      </c>
      <c r="C260" s="170" t="str">
        <f t="array" ref="C260">IFERROR(INDEX('03.Muestra'!$F$8:$F$17,SMALL(IF("Página Web"='03.Muestra'!$D$8:$D$17,ROW('03.Muestra'!$F$8:$F$17)-MIN(ROW('03.Muestra'!$D$8:$D$17))+1,""),ROW()-259)),"")</f>
        <v>https://vicengallartandres.com/</v>
      </c>
      <c r="D260" s="143" t="str">
        <f t="shared" ref="D260:D269" si="33">IF(C260="","",$D$18)</f>
        <v>N/A</v>
      </c>
      <c r="E260" s="95" t="str">
        <f t="shared" ref="E260:E269" si="34">IF(D260&lt;&gt;"",IF(AND(B260&lt;&gt;"",C260&lt;&gt;""),"","ERR"),"")</f>
        <v/>
      </c>
      <c r="F260" s="144" t="s">
        <v>95</v>
      </c>
      <c r="G260" s="121" t="s">
        <v>104</v>
      </c>
      <c r="H260" s="116" t="s">
        <v>99</v>
      </c>
      <c r="I260" s="145" t="s">
        <v>97</v>
      </c>
      <c r="J260" s="146" t="s">
        <v>93</v>
      </c>
      <c r="K260" s="177" t="s">
        <v>103</v>
      </c>
      <c r="L260" s="23"/>
      <c r="M260" s="23"/>
      <c r="N260" s="23"/>
      <c r="O260" s="23"/>
      <c r="P260" s="23"/>
      <c r="Q260" s="23"/>
      <c r="R260" s="23"/>
      <c r="S260" s="23"/>
      <c r="T260" s="23"/>
      <c r="U260" s="23"/>
      <c r="V260" s="23"/>
      <c r="W260" s="23"/>
      <c r="X260" s="23"/>
      <c r="Y260" s="23"/>
      <c r="Z260" s="29"/>
      <c r="AA260" s="29"/>
      <c r="AB260" s="29"/>
      <c r="AC260" s="29"/>
      <c r="AD260" s="29"/>
      <c r="AE260" s="29"/>
      <c r="AF260" s="29"/>
      <c r="AG260" s="29"/>
      <c r="AH260" s="29"/>
      <c r="AI260" s="29"/>
    </row>
    <row r="261" ht="12.0" customHeight="1">
      <c r="A261" s="133">
        <f t="array" ref="A261">IFERROR(INDEX('03.Muestra'!$B$8:$B$17,SMALL(IF("Página Web"='03.Muestra'!$D$8:$D$17,ROW('03.Muestra'!$B$8:$B$17)-MIN(ROW('03.Muestra'!$D$8:$D$17))+1,""),ROW()-259)),"")</f>
        <v>2</v>
      </c>
      <c r="B261" s="169" t="str">
        <f t="array" ref="B261">IFERROR(INDEX('03.Muestra'!$C$8:$C$17,SMALL(IF("Página Web"='03.Muestra'!$D$8:$D$17,ROW('03.Muestra'!$C$8:$C$17)-MIN(ROW('03.Muestra'!$D$8:$D$17))+1,""),ROW()-259)),"")</f>
        <v>Contacto</v>
      </c>
      <c r="C261" s="170" t="str">
        <f t="array" ref="C261">IFERROR(INDEX('03.Muestra'!$F$8:$F$17,SMALL(IF("Página Web"='03.Muestra'!$D$8:$D$17,ROW('03.Muestra'!$F$8:$F$17)-MIN(ROW('03.Muestra'!$D$8:$D$17))+1,""),ROW()-259)),"")</f>
        <v>https://vicengallartandres.com/contacto/</v>
      </c>
      <c r="D261" s="143" t="str">
        <f t="shared" si="33"/>
        <v>N/A</v>
      </c>
      <c r="E261" s="95" t="str">
        <f t="shared" si="34"/>
        <v/>
      </c>
      <c r="F261" s="147">
        <f>COUNTIF($D260:INDIRECT("$D" &amp;  SUM(ROW()-1,'03.Muestra'!$D$20)-1),F260)</f>
        <v>0</v>
      </c>
      <c r="G261" s="147">
        <f>COUNTIF($D260:INDIRECT("$D" &amp;  SUM(ROW()-1,'03.Muestra'!$D$20)-1),G260)</f>
        <v>0</v>
      </c>
      <c r="H261" s="147">
        <f>COUNTIF($D260:INDIRECT("$D" &amp;  SUM(ROW()-1,'03.Muestra'!$D$20)-1),H260)</f>
        <v>3</v>
      </c>
      <c r="I261" s="147">
        <f>COUNTIF($D260:INDIRECT("$D" &amp;  SUM(ROW()-1,'03.Muestra'!$D$20)-1),I260)</f>
        <v>0</v>
      </c>
      <c r="J261" s="147">
        <f>COUNTIF($D260:INDIRECT("$D" &amp;  SUM(ROW()-1,'03.Muestra'!$D$20)-1),J260)</f>
        <v>0</v>
      </c>
      <c r="K261" s="178">
        <f>IF(COUNTIF('03.Muestra'!$D$8:$D$17,"Página Web")=0,0,COUNTBLANK($D260:INDIRECT("$D" &amp;  SUM(ROW()-1,COUNTIF('03.Muestra'!$D$8:$D$17,"Página Web"))-1)))</f>
        <v>0</v>
      </c>
      <c r="L261" s="23"/>
      <c r="M261" s="23"/>
      <c r="N261" s="23"/>
      <c r="O261" s="23"/>
      <c r="P261" s="23"/>
      <c r="Q261" s="23"/>
      <c r="R261" s="23"/>
      <c r="S261" s="23"/>
      <c r="T261" s="23"/>
      <c r="U261" s="23"/>
      <c r="V261" s="23"/>
      <c r="W261" s="23"/>
      <c r="X261" s="23"/>
      <c r="Y261" s="23"/>
      <c r="Z261" s="29"/>
      <c r="AA261" s="29"/>
      <c r="AB261" s="29"/>
      <c r="AC261" s="29"/>
      <c r="AD261" s="29"/>
      <c r="AE261" s="29"/>
      <c r="AF261" s="29"/>
      <c r="AG261" s="29"/>
      <c r="AH261" s="29"/>
      <c r="AI261" s="29"/>
    </row>
    <row r="262" ht="12.0" customHeight="1">
      <c r="A262" s="133">
        <f t="array" ref="A262">IFERROR(INDEX('03.Muestra'!$B$8:$B$17,SMALL(IF("Página Web"='03.Muestra'!$D$8:$D$17,ROW('03.Muestra'!$B$8:$B$17)-MIN(ROW('03.Muestra'!$D$8:$D$17))+1,""),ROW()-259)),"")</f>
        <v>3</v>
      </c>
      <c r="B262" s="169" t="str">
        <f t="array" ref="B262">IFERROR(INDEX('03.Muestra'!$C$8:$C$17,SMALL(IF("Página Web"='03.Muestra'!$D$8:$D$17,ROW('03.Muestra'!$C$8:$C$17)-MIN(ROW('03.Muestra'!$D$8:$D$17))+1,""),ROW()-259)),"")</f>
        <v>Servicios</v>
      </c>
      <c r="C262" s="170" t="str">
        <f t="array" ref="C262">IFERROR(INDEX('03.Muestra'!$F$8:$F$17,SMALL(IF("Página Web"='03.Muestra'!$D$8:$D$17,ROW('03.Muestra'!$F$8:$F$17)-MIN(ROW('03.Muestra'!$D$8:$D$17))+1,""),ROW()-259)),"")</f>
        <v>https://vicengallartandres.com/servicios/</v>
      </c>
      <c r="D262" s="143" t="str">
        <f t="shared" si="33"/>
        <v>N/A</v>
      </c>
      <c r="E262" s="95" t="str">
        <f t="shared" si="34"/>
        <v/>
      </c>
      <c r="F262" s="29"/>
      <c r="G262" s="23"/>
      <c r="H262" s="23"/>
      <c r="I262" s="23"/>
      <c r="J262" s="23"/>
      <c r="K262" s="148"/>
      <c r="L262" s="23"/>
      <c r="M262" s="23"/>
      <c r="N262" s="23"/>
      <c r="O262" s="23"/>
      <c r="P262" s="23"/>
      <c r="Q262" s="23"/>
      <c r="R262" s="23"/>
      <c r="S262" s="23"/>
      <c r="T262" s="23"/>
      <c r="U262" s="23"/>
      <c r="V262" s="23"/>
      <c r="W262" s="23"/>
      <c r="X262" s="23"/>
      <c r="Y262" s="23"/>
      <c r="Z262" s="29"/>
      <c r="AA262" s="29"/>
      <c r="AB262" s="29"/>
      <c r="AC262" s="29"/>
      <c r="AD262" s="29"/>
      <c r="AE262" s="29"/>
      <c r="AF262" s="29"/>
      <c r="AG262" s="29"/>
      <c r="AH262" s="29"/>
      <c r="AI262" s="29"/>
    </row>
    <row r="263" ht="12.0" customHeight="1">
      <c r="A263" s="133" t="str">
        <f t="array" ref="A263">IFERROR(INDEX('03.Muestra'!$B$8:$B$17,SMALL(IF("Página Web"='03.Muestra'!$D$8:$D$17,ROW('03.Muestra'!$B$8:$B$17)-MIN(ROW('03.Muestra'!$D$8:$D$17))+1,""),ROW()-259)),"")</f>
        <v/>
      </c>
      <c r="B263" s="169" t="str">
        <f t="array" ref="B263">IFERROR(INDEX('03.Muestra'!$C$8:$C$17,SMALL(IF("Página Web"='03.Muestra'!$D$8:$D$17,ROW('03.Muestra'!$C$8:$C$17)-MIN(ROW('03.Muestra'!$D$8:$D$17))+1,""),ROW()-259)),"")</f>
        <v/>
      </c>
      <c r="C263" s="169" t="str">
        <f t="array" ref="C263">IFERROR(INDEX('03.Muestra'!$F$8:$F$17,SMALL(IF("Página Web"='03.Muestra'!$D$8:$D$17,ROW('03.Muestra'!$F$8:$F$17)-MIN(ROW('03.Muestra'!$D$8:$D$17))+1,""),ROW()-259)),"")</f>
        <v/>
      </c>
      <c r="D263" s="143" t="str">
        <f t="shared" si="33"/>
        <v/>
      </c>
      <c r="E263" s="95" t="str">
        <f t="shared" si="34"/>
        <v/>
      </c>
      <c r="F263" s="29"/>
      <c r="G263" s="23"/>
      <c r="H263" s="23"/>
      <c r="I263" s="23"/>
      <c r="J263" s="23"/>
      <c r="K263" s="148"/>
      <c r="L263" s="23"/>
      <c r="M263" s="23"/>
      <c r="N263" s="23"/>
      <c r="O263" s="23"/>
      <c r="P263" s="23"/>
      <c r="Q263" s="23"/>
      <c r="R263" s="23"/>
      <c r="S263" s="23"/>
      <c r="T263" s="23"/>
      <c r="U263" s="23"/>
      <c r="V263" s="23"/>
      <c r="W263" s="23"/>
      <c r="X263" s="23"/>
      <c r="Y263" s="23"/>
      <c r="Z263" s="29"/>
      <c r="AA263" s="29"/>
      <c r="AB263" s="29"/>
      <c r="AC263" s="29"/>
      <c r="AD263" s="29"/>
      <c r="AE263" s="29"/>
      <c r="AF263" s="29"/>
      <c r="AG263" s="29"/>
      <c r="AH263" s="29"/>
      <c r="AI263" s="29"/>
    </row>
    <row r="264" ht="12.0" customHeight="1">
      <c r="A264" s="133" t="str">
        <f t="array" ref="A264">IFERROR(INDEX('03.Muestra'!$B$8:$B$17,SMALL(IF("Página Web"='03.Muestra'!$D$8:$D$17,ROW('03.Muestra'!$B$8:$B$17)-MIN(ROW('03.Muestra'!$D$8:$D$17))+1,""),ROW()-259)),"")</f>
        <v/>
      </c>
      <c r="B264" s="169" t="str">
        <f t="array" ref="B264">IFERROR(INDEX('03.Muestra'!$C$8:$C$17,SMALL(IF("Página Web"='03.Muestra'!$D$8:$D$17,ROW('03.Muestra'!$C$8:$C$17)-MIN(ROW('03.Muestra'!$D$8:$D$17))+1,""),ROW()-259)),"")</f>
        <v/>
      </c>
      <c r="C264" s="169" t="str">
        <f t="array" ref="C264">IFERROR(INDEX('03.Muestra'!$F$8:$F$17,SMALL(IF("Página Web"='03.Muestra'!$D$8:$D$17,ROW('03.Muestra'!$F$8:$F$17)-MIN(ROW('03.Muestra'!$D$8:$D$17))+1,""),ROW()-259)),"")</f>
        <v/>
      </c>
      <c r="D264" s="143" t="str">
        <f t="shared" si="33"/>
        <v/>
      </c>
      <c r="E264" s="95" t="str">
        <f t="shared" si="34"/>
        <v/>
      </c>
      <c r="F264" s="29"/>
      <c r="G264" s="23"/>
      <c r="H264" s="23"/>
      <c r="I264" s="23"/>
      <c r="J264" s="23"/>
      <c r="K264" s="148"/>
      <c r="L264" s="23"/>
      <c r="M264" s="23"/>
      <c r="N264" s="23"/>
      <c r="O264" s="23"/>
      <c r="P264" s="23"/>
      <c r="Q264" s="23"/>
      <c r="R264" s="23"/>
      <c r="S264" s="23"/>
      <c r="T264" s="23"/>
      <c r="U264" s="23"/>
      <c r="V264" s="23"/>
      <c r="W264" s="23"/>
      <c r="X264" s="23"/>
      <c r="Y264" s="23"/>
      <c r="Z264" s="29"/>
      <c r="AA264" s="29"/>
      <c r="AB264" s="29"/>
      <c r="AC264" s="29"/>
      <c r="AD264" s="29"/>
      <c r="AE264" s="29"/>
      <c r="AF264" s="29"/>
      <c r="AG264" s="29"/>
      <c r="AH264" s="29"/>
      <c r="AI264" s="29"/>
    </row>
    <row r="265" ht="12.0" customHeight="1">
      <c r="A265" s="133" t="str">
        <f t="array" ref="A265">IFERROR(INDEX('03.Muestra'!$B$8:$B$17,SMALL(IF("Página Web"='03.Muestra'!$D$8:$D$17,ROW('03.Muestra'!$B$8:$B$17)-MIN(ROW('03.Muestra'!$D$8:$D$17))+1,""),ROW()-259)),"")</f>
        <v/>
      </c>
      <c r="B265" s="169" t="str">
        <f t="array" ref="B265">IFERROR(INDEX('03.Muestra'!$C$8:$C$17,SMALL(IF("Página Web"='03.Muestra'!$D$8:$D$17,ROW('03.Muestra'!$C$8:$C$17)-MIN(ROW('03.Muestra'!$D$8:$D$17))+1,""),ROW()-259)),"")</f>
        <v/>
      </c>
      <c r="C265" s="169" t="str">
        <f t="array" ref="C265">IFERROR(INDEX('03.Muestra'!$F$8:$F$17,SMALL(IF("Página Web"='03.Muestra'!$D$8:$D$17,ROW('03.Muestra'!$F$8:$F$17)-MIN(ROW('03.Muestra'!$D$8:$D$17))+1,""),ROW()-259)),"")</f>
        <v/>
      </c>
      <c r="D265" s="143" t="str">
        <f t="shared" si="33"/>
        <v/>
      </c>
      <c r="E265" s="95" t="str">
        <f t="shared" si="34"/>
        <v/>
      </c>
      <c r="F265" s="29"/>
      <c r="G265" s="23"/>
      <c r="H265" s="23"/>
      <c r="I265" s="23"/>
      <c r="J265" s="23"/>
      <c r="K265" s="148"/>
      <c r="L265" s="23"/>
      <c r="M265" s="23"/>
      <c r="N265" s="23"/>
      <c r="O265" s="23"/>
      <c r="P265" s="23"/>
      <c r="Q265" s="23"/>
      <c r="R265" s="23"/>
      <c r="S265" s="23"/>
      <c r="T265" s="23"/>
      <c r="U265" s="23"/>
      <c r="V265" s="23"/>
      <c r="W265" s="23"/>
      <c r="X265" s="23"/>
      <c r="Y265" s="23"/>
      <c r="Z265" s="29"/>
      <c r="AA265" s="29"/>
      <c r="AB265" s="29"/>
      <c r="AC265" s="29"/>
      <c r="AD265" s="29"/>
      <c r="AE265" s="29"/>
      <c r="AF265" s="29"/>
      <c r="AG265" s="29"/>
      <c r="AH265" s="29"/>
      <c r="AI265" s="29"/>
    </row>
    <row r="266" ht="12.0" customHeight="1">
      <c r="A266" s="133" t="str">
        <f t="array" ref="A266">IFERROR(INDEX('03.Muestra'!$B$8:$B$17,SMALL(IF("Página Web"='03.Muestra'!$D$8:$D$17,ROW('03.Muestra'!$B$8:$B$17)-MIN(ROW('03.Muestra'!$D$8:$D$17))+1,""),ROW()-259)),"")</f>
        <v/>
      </c>
      <c r="B266" s="169" t="str">
        <f t="array" ref="B266">IFERROR(INDEX('03.Muestra'!$C$8:$C$17,SMALL(IF("Página Web"='03.Muestra'!$D$8:$D$17,ROW('03.Muestra'!$C$8:$C$17)-MIN(ROW('03.Muestra'!$D$8:$D$17))+1,""),ROW()-259)),"")</f>
        <v/>
      </c>
      <c r="C266" s="169" t="str">
        <f t="array" ref="C266">IFERROR(INDEX('03.Muestra'!$F$8:$F$17,SMALL(IF("Página Web"='03.Muestra'!$D$8:$D$17,ROW('03.Muestra'!$F$8:$F$17)-MIN(ROW('03.Muestra'!$D$8:$D$17))+1,""),ROW()-259)),"")</f>
        <v/>
      </c>
      <c r="D266" s="143" t="str">
        <f t="shared" si="33"/>
        <v/>
      </c>
      <c r="E266" s="95" t="str">
        <f t="shared" si="34"/>
        <v/>
      </c>
      <c r="F266" s="23"/>
      <c r="G266" s="23"/>
      <c r="H266" s="23"/>
      <c r="I266" s="23"/>
      <c r="J266" s="23"/>
      <c r="K266" s="148"/>
      <c r="L266" s="23"/>
      <c r="M266" s="23"/>
      <c r="N266" s="23"/>
      <c r="O266" s="23"/>
      <c r="P266" s="23"/>
      <c r="Q266" s="23"/>
      <c r="R266" s="23"/>
      <c r="S266" s="23"/>
      <c r="T266" s="23"/>
      <c r="U266" s="23"/>
      <c r="V266" s="23"/>
      <c r="W266" s="23"/>
      <c r="X266" s="23"/>
      <c r="Y266" s="23"/>
      <c r="Z266" s="29"/>
      <c r="AA266" s="29"/>
      <c r="AB266" s="29"/>
      <c r="AC266" s="29"/>
      <c r="AD266" s="29"/>
      <c r="AE266" s="29"/>
      <c r="AF266" s="29"/>
      <c r="AG266" s="29"/>
      <c r="AH266" s="29"/>
      <c r="AI266" s="29"/>
    </row>
    <row r="267" ht="12.0" customHeight="1">
      <c r="A267" s="133" t="str">
        <f t="array" ref="A267">IFERROR(INDEX('03.Muestra'!$B$8:$B$17,SMALL(IF("Página Web"='03.Muestra'!$D$8:$D$17,ROW('03.Muestra'!$B$8:$B$17)-MIN(ROW('03.Muestra'!$D$8:$D$17))+1,""),ROW()-259)),"")</f>
        <v/>
      </c>
      <c r="B267" s="169" t="str">
        <f t="array" ref="B267">IFERROR(INDEX('03.Muestra'!$C$8:$C$17,SMALL(IF("Página Web"='03.Muestra'!$D$8:$D$17,ROW('03.Muestra'!$C$8:$C$17)-MIN(ROW('03.Muestra'!$D$8:$D$17))+1,""),ROW()-259)),"")</f>
        <v/>
      </c>
      <c r="C267" s="169" t="str">
        <f t="array" ref="C267">IFERROR(INDEX('03.Muestra'!$F$8:$F$17,SMALL(IF("Página Web"='03.Muestra'!$D$8:$D$17,ROW('03.Muestra'!$F$8:$F$17)-MIN(ROW('03.Muestra'!$D$8:$D$17))+1,""),ROW()-259)),"")</f>
        <v/>
      </c>
      <c r="D267" s="143" t="str">
        <f t="shared" si="33"/>
        <v/>
      </c>
      <c r="E267" s="95" t="str">
        <f t="shared" si="34"/>
        <v/>
      </c>
      <c r="F267" s="23"/>
      <c r="G267" s="23"/>
      <c r="H267" s="23"/>
      <c r="I267" s="23"/>
      <c r="J267" s="23"/>
      <c r="K267" s="148"/>
      <c r="L267" s="23"/>
      <c r="M267" s="23"/>
      <c r="N267" s="23"/>
      <c r="O267" s="23"/>
      <c r="P267" s="23"/>
      <c r="Q267" s="23"/>
      <c r="R267" s="23"/>
      <c r="S267" s="23"/>
      <c r="T267" s="23"/>
      <c r="U267" s="23"/>
      <c r="V267" s="23"/>
      <c r="W267" s="23"/>
      <c r="X267" s="23"/>
      <c r="Y267" s="23"/>
      <c r="Z267" s="29"/>
      <c r="AA267" s="29"/>
      <c r="AB267" s="29"/>
      <c r="AC267" s="29"/>
      <c r="AD267" s="29"/>
      <c r="AE267" s="29"/>
      <c r="AF267" s="29"/>
      <c r="AG267" s="29"/>
      <c r="AH267" s="29"/>
      <c r="AI267" s="29"/>
    </row>
    <row r="268" ht="12.0" customHeight="1">
      <c r="A268" s="133" t="str">
        <f t="array" ref="A268">IFERROR(INDEX('03.Muestra'!$B$8:$B$17,SMALL(IF("Página Web"='03.Muestra'!$D$8:$D$17,ROW('03.Muestra'!$B$8:$B$17)-MIN(ROW('03.Muestra'!$D$8:$D$17))+1,""),ROW()-259)),"")</f>
        <v/>
      </c>
      <c r="B268" s="169" t="str">
        <f t="array" ref="B268">IFERROR(INDEX('03.Muestra'!$C$8:$C$17,SMALL(IF("Página Web"='03.Muestra'!$D$8:$D$17,ROW('03.Muestra'!$C$8:$C$17)-MIN(ROW('03.Muestra'!$D$8:$D$17))+1,""),ROW()-259)),"")</f>
        <v/>
      </c>
      <c r="C268" s="169" t="str">
        <f t="array" ref="C268">IFERROR(INDEX('03.Muestra'!$F$8:$F$17,SMALL(IF("Página Web"='03.Muestra'!$D$8:$D$17,ROW('03.Muestra'!$F$8:$F$17)-MIN(ROW('03.Muestra'!$D$8:$D$17))+1,""),ROW()-259)),"")</f>
        <v/>
      </c>
      <c r="D268" s="143" t="str">
        <f t="shared" si="33"/>
        <v/>
      </c>
      <c r="E268" s="95" t="str">
        <f t="shared" si="34"/>
        <v/>
      </c>
      <c r="F268" s="23"/>
      <c r="G268" s="23"/>
      <c r="H268" s="23"/>
      <c r="I268" s="23"/>
      <c r="J268" s="23"/>
      <c r="K268" s="148"/>
      <c r="L268" s="23"/>
      <c r="M268" s="23"/>
      <c r="N268" s="23"/>
      <c r="O268" s="23"/>
      <c r="P268" s="23"/>
      <c r="Q268" s="23"/>
      <c r="R268" s="23"/>
      <c r="S268" s="23"/>
      <c r="T268" s="23"/>
      <c r="U268" s="23"/>
      <c r="V268" s="23"/>
      <c r="W268" s="23"/>
      <c r="X268" s="23"/>
      <c r="Y268" s="23"/>
      <c r="Z268" s="29"/>
      <c r="AA268" s="29"/>
      <c r="AB268" s="29"/>
      <c r="AC268" s="29"/>
      <c r="AD268" s="29"/>
      <c r="AE268" s="29"/>
      <c r="AF268" s="29"/>
      <c r="AG268" s="29"/>
      <c r="AH268" s="29"/>
      <c r="AI268" s="29"/>
    </row>
    <row r="269" ht="12.0" customHeight="1">
      <c r="A269" s="133" t="str">
        <f t="array" ref="A269">IFERROR(INDEX('03.Muestra'!$B$8:$B$17,SMALL(IF("Página Web"='03.Muestra'!$D$8:$D$17,ROW('03.Muestra'!$B$8:$B$17)-MIN(ROW('03.Muestra'!$D$8:$D$17))+1,""),ROW()-259)),"")</f>
        <v/>
      </c>
      <c r="B269" s="169" t="str">
        <f t="array" ref="B269">IFERROR(INDEX('03.Muestra'!$C$8:$C$17,SMALL(IF("Página Web"='03.Muestra'!$D$8:$D$17,ROW('03.Muestra'!$C$8:$C$17)-MIN(ROW('03.Muestra'!$D$8:$D$17))+1,""),ROW()-259)),"")</f>
        <v/>
      </c>
      <c r="C269" s="169" t="str">
        <f t="array" ref="C269">IFERROR(INDEX('03.Muestra'!$F$8:$F$17,SMALL(IF("Página Web"='03.Muestra'!$D$8:$D$17,ROW('03.Muestra'!$F$8:$F$17)-MIN(ROW('03.Muestra'!$D$8:$D$17))+1,""),ROW()-259)),"")</f>
        <v/>
      </c>
      <c r="D269" s="143" t="str">
        <f t="shared" si="33"/>
        <v/>
      </c>
      <c r="E269" s="95" t="str">
        <f t="shared" si="34"/>
        <v/>
      </c>
      <c r="F269" s="23"/>
      <c r="G269" s="23"/>
      <c r="H269" s="23"/>
      <c r="I269" s="23"/>
      <c r="J269" s="23"/>
      <c r="K269" s="148"/>
      <c r="L269" s="23"/>
      <c r="M269" s="23"/>
      <c r="N269" s="23"/>
      <c r="O269" s="23"/>
      <c r="P269" s="23"/>
      <c r="Q269" s="23"/>
      <c r="R269" s="23"/>
      <c r="S269" s="23"/>
      <c r="T269" s="23"/>
      <c r="U269" s="23"/>
      <c r="V269" s="23"/>
      <c r="W269" s="23"/>
      <c r="X269" s="23"/>
      <c r="Y269" s="23"/>
      <c r="Z269" s="29"/>
      <c r="AA269" s="29"/>
      <c r="AB269" s="29"/>
      <c r="AC269" s="29"/>
      <c r="AD269" s="29"/>
      <c r="AE269" s="29"/>
      <c r="AF269" s="29"/>
      <c r="AG269" s="29"/>
      <c r="AH269" s="29"/>
      <c r="AI269" s="29"/>
    </row>
    <row r="270" ht="12.0" customHeight="1">
      <c r="A270" s="92"/>
      <c r="B270" s="173"/>
      <c r="C270" s="173"/>
      <c r="D270" s="174"/>
      <c r="E270" s="95"/>
      <c r="F270" s="23"/>
      <c r="G270" s="23"/>
      <c r="H270" s="23"/>
      <c r="I270" s="23"/>
      <c r="J270" s="23"/>
      <c r="K270" s="148"/>
      <c r="L270" s="23"/>
      <c r="M270" s="23"/>
      <c r="N270" s="23"/>
      <c r="O270" s="23"/>
      <c r="P270" s="23"/>
      <c r="Q270" s="23"/>
      <c r="R270" s="23"/>
      <c r="S270" s="23"/>
      <c r="T270" s="23"/>
      <c r="U270" s="23"/>
      <c r="V270" s="23"/>
      <c r="W270" s="23"/>
      <c r="X270" s="23"/>
      <c r="Y270" s="23"/>
      <c r="Z270" s="29"/>
      <c r="AA270" s="29"/>
      <c r="AB270" s="29"/>
      <c r="AC270" s="29"/>
      <c r="AD270" s="29"/>
      <c r="AE270" s="29"/>
      <c r="AF270" s="29"/>
      <c r="AG270" s="29"/>
      <c r="AH270" s="29"/>
      <c r="AI270" s="29"/>
    </row>
    <row r="271" ht="12.0" customHeight="1">
      <c r="A271" s="92"/>
      <c r="B271" s="173"/>
      <c r="C271" s="173"/>
      <c r="D271" s="174"/>
      <c r="E271" s="95"/>
      <c r="F271" s="23"/>
      <c r="G271" s="23"/>
      <c r="H271" s="23"/>
      <c r="I271" s="23"/>
      <c r="J271" s="23"/>
      <c r="K271" s="148"/>
      <c r="L271" s="23"/>
      <c r="M271" s="23"/>
      <c r="N271" s="23"/>
      <c r="O271" s="23"/>
      <c r="P271" s="23"/>
      <c r="Q271" s="23"/>
      <c r="R271" s="23"/>
      <c r="S271" s="23"/>
      <c r="T271" s="23"/>
      <c r="U271" s="23"/>
      <c r="V271" s="23"/>
      <c r="W271" s="23"/>
      <c r="X271" s="23"/>
      <c r="Y271" s="23"/>
      <c r="Z271" s="29"/>
      <c r="AA271" s="29"/>
      <c r="AB271" s="29"/>
      <c r="AC271" s="29"/>
      <c r="AD271" s="29"/>
      <c r="AE271" s="29"/>
      <c r="AF271" s="29"/>
      <c r="AG271" s="29"/>
      <c r="AH271" s="29"/>
      <c r="AI271" s="29"/>
    </row>
    <row r="272" ht="12.75" customHeight="1">
      <c r="A272" s="151"/>
      <c r="B272" s="152"/>
      <c r="C272" s="151"/>
      <c r="D272" s="175"/>
      <c r="E272" s="95"/>
      <c r="F272" s="23"/>
      <c r="G272" s="23"/>
      <c r="H272" s="23"/>
      <c r="I272" s="23"/>
      <c r="J272" s="23"/>
      <c r="K272" s="148"/>
      <c r="L272" s="23"/>
      <c r="M272" s="23"/>
      <c r="N272" s="23"/>
      <c r="O272" s="23"/>
      <c r="P272" s="23"/>
      <c r="Q272" s="23"/>
      <c r="R272" s="23"/>
      <c r="S272" s="23"/>
      <c r="T272" s="23"/>
      <c r="U272" s="23"/>
      <c r="V272" s="23"/>
      <c r="W272" s="23"/>
      <c r="X272" s="23"/>
      <c r="Y272" s="23"/>
      <c r="Z272" s="29"/>
      <c r="AA272" s="29"/>
      <c r="AB272" s="29"/>
      <c r="AC272" s="29"/>
      <c r="AD272" s="29"/>
      <c r="AE272" s="29"/>
      <c r="AF272" s="29"/>
      <c r="AG272" s="29"/>
      <c r="AH272" s="29"/>
      <c r="AI272" s="29"/>
    </row>
    <row r="273" ht="17.25" customHeight="1">
      <c r="A273" s="149"/>
      <c r="B273" s="149"/>
      <c r="C273" s="149"/>
      <c r="D273" s="176"/>
      <c r="E273" s="95"/>
      <c r="F273" s="124"/>
      <c r="G273" s="23"/>
      <c r="H273" s="23"/>
      <c r="I273" s="23"/>
      <c r="J273" s="23"/>
      <c r="K273" s="148"/>
      <c r="L273" s="23"/>
      <c r="M273" s="23"/>
      <c r="N273" s="23"/>
      <c r="O273" s="23"/>
      <c r="P273" s="23"/>
      <c r="Q273" s="23"/>
      <c r="R273" s="23"/>
      <c r="S273" s="23"/>
      <c r="T273" s="23"/>
      <c r="U273" s="23"/>
      <c r="V273" s="23"/>
      <c r="W273" s="23"/>
      <c r="X273" s="23"/>
      <c r="Y273" s="23"/>
      <c r="Z273" s="29"/>
      <c r="AA273" s="29"/>
      <c r="AB273" s="29"/>
      <c r="AC273" s="29"/>
      <c r="AD273" s="29"/>
      <c r="AE273" s="29"/>
      <c r="AF273" s="29"/>
      <c r="AG273" s="29"/>
      <c r="AH273" s="29"/>
      <c r="AI273" s="29"/>
    </row>
    <row r="274" ht="12.0" customHeight="1">
      <c r="A274" s="29"/>
      <c r="B274" s="23"/>
      <c r="C274" s="23"/>
      <c r="D274" s="167"/>
      <c r="E274" s="95"/>
      <c r="F274" s="23"/>
      <c r="G274" s="23"/>
      <c r="H274" s="23"/>
      <c r="I274" s="23"/>
      <c r="J274" s="23"/>
      <c r="K274" s="148"/>
      <c r="L274" s="23"/>
      <c r="M274" s="23"/>
      <c r="N274" s="23"/>
      <c r="O274" s="23"/>
      <c r="P274" s="23"/>
      <c r="Q274" s="23"/>
      <c r="R274" s="23"/>
      <c r="S274" s="23"/>
      <c r="T274" s="23"/>
      <c r="U274" s="23"/>
      <c r="V274" s="23"/>
      <c r="W274" s="23"/>
      <c r="X274" s="23"/>
      <c r="Y274" s="23"/>
      <c r="Z274" s="29"/>
      <c r="AA274" s="29"/>
      <c r="AB274" s="29"/>
      <c r="AC274" s="29"/>
      <c r="AD274" s="29"/>
      <c r="AE274" s="29"/>
      <c r="AF274" s="29"/>
      <c r="AG274" s="29"/>
      <c r="AH274" s="29"/>
      <c r="AI274" s="29"/>
    </row>
    <row r="275" ht="12.0" customHeight="1">
      <c r="A275" s="29"/>
      <c r="B275" s="23"/>
      <c r="C275" s="23"/>
      <c r="D275" s="167"/>
      <c r="E275" s="137"/>
      <c r="F275" s="23"/>
      <c r="G275" s="23"/>
      <c r="H275" s="23"/>
      <c r="I275" s="23"/>
      <c r="J275" s="23"/>
      <c r="K275" s="148"/>
      <c r="L275" s="23"/>
      <c r="M275" s="23"/>
      <c r="N275" s="23"/>
      <c r="O275" s="23"/>
      <c r="P275" s="23"/>
      <c r="Q275" s="23"/>
      <c r="R275" s="23"/>
      <c r="S275" s="23"/>
      <c r="T275" s="23"/>
      <c r="U275" s="23"/>
      <c r="V275" s="23"/>
      <c r="W275" s="23"/>
      <c r="X275" s="23"/>
      <c r="Y275" s="23"/>
      <c r="Z275" s="29"/>
      <c r="AA275" s="29"/>
      <c r="AB275" s="29"/>
      <c r="AC275" s="29"/>
      <c r="AD275" s="29"/>
      <c r="AE275" s="29"/>
      <c r="AF275" s="29"/>
      <c r="AG275" s="29"/>
      <c r="AH275" s="29"/>
      <c r="AI275" s="29"/>
    </row>
    <row r="276" ht="32.25" customHeight="1">
      <c r="A276" s="126" t="s">
        <v>106</v>
      </c>
      <c r="B276" s="127" t="s">
        <v>92</v>
      </c>
      <c r="C276" s="128" t="s">
        <v>133</v>
      </c>
      <c r="D276" s="168" t="s">
        <v>112</v>
      </c>
      <c r="E276" s="154"/>
      <c r="F276" s="29"/>
      <c r="G276" s="29"/>
      <c r="H276" s="29"/>
      <c r="I276" s="29"/>
      <c r="J276" s="29"/>
      <c r="K276" s="148"/>
      <c r="L276" s="23"/>
      <c r="M276" s="23"/>
      <c r="N276" s="23"/>
      <c r="O276" s="23"/>
      <c r="P276" s="23"/>
      <c r="Q276" s="23"/>
      <c r="R276" s="23"/>
      <c r="S276" s="23"/>
      <c r="T276" s="23"/>
      <c r="U276" s="23"/>
      <c r="V276" s="23"/>
      <c r="W276" s="23"/>
      <c r="X276" s="23"/>
      <c r="Y276" s="23"/>
      <c r="Z276" s="29"/>
      <c r="AA276" s="29"/>
      <c r="AB276" s="29"/>
      <c r="AC276" s="29"/>
      <c r="AD276" s="29"/>
      <c r="AE276" s="29"/>
      <c r="AF276" s="29"/>
      <c r="AG276" s="29"/>
      <c r="AH276" s="29"/>
      <c r="AI276" s="29"/>
    </row>
    <row r="277" ht="12.0" customHeight="1">
      <c r="A277" s="133">
        <f t="array" ref="A277">IFERROR(INDEX('03.Muestra'!$B$8:$B$17,SMALL(IF("Página Web"='03.Muestra'!$D$8:$D$17,ROW('03.Muestra'!$B$8:$B$17)-MIN(ROW('03.Muestra'!$D$8:$D$17))+1,""),ROW()-276)),"")</f>
        <v>1</v>
      </c>
      <c r="B277" s="169" t="str">
        <f t="array" ref="B277">IFERROR(INDEX('03.Muestra'!$C$8:$C$17,SMALL(IF("Página Web"='03.Muestra'!$D$8:$D$17,ROW('03.Muestra'!$C$8:$C$17)-MIN(ROW('03.Muestra'!$D$8:$D$17))+1,""),ROW()-276)),"")</f>
        <v>Home</v>
      </c>
      <c r="C277" s="170" t="str">
        <f t="array" ref="C277">IFERROR(INDEX('03.Muestra'!$F$8:$F$17,SMALL(IF("Página Web"='03.Muestra'!$D$8:$D$17,ROW('03.Muestra'!$F$8:$F$17)-MIN(ROW('03.Muestra'!$D$8:$D$17))+1,""),ROW()-276)),"")</f>
        <v>https://vicengallartandres.com/</v>
      </c>
      <c r="D277" s="143" t="str">
        <f t="shared" ref="D277:D286" si="35">IF(C277="","",$D$18)</f>
        <v>N/A</v>
      </c>
      <c r="E277" s="95" t="str">
        <f t="shared" ref="E277:E286" si="36">IF(D277&lt;&gt;"",IF(AND(B277&lt;&gt;"",C277&lt;&gt;""),"","ERR"),"")</f>
        <v/>
      </c>
      <c r="F277" s="144" t="s">
        <v>95</v>
      </c>
      <c r="G277" s="121" t="s">
        <v>104</v>
      </c>
      <c r="H277" s="116" t="s">
        <v>99</v>
      </c>
      <c r="I277" s="145" t="s">
        <v>97</v>
      </c>
      <c r="J277" s="146" t="s">
        <v>93</v>
      </c>
      <c r="K277" s="177" t="s">
        <v>103</v>
      </c>
      <c r="L277" s="23"/>
      <c r="M277" s="23"/>
      <c r="N277" s="23"/>
      <c r="O277" s="23"/>
      <c r="P277" s="23"/>
      <c r="Q277" s="23"/>
      <c r="R277" s="23"/>
      <c r="S277" s="23"/>
      <c r="T277" s="23"/>
      <c r="U277" s="23"/>
      <c r="V277" s="23"/>
      <c r="W277" s="23"/>
      <c r="X277" s="23"/>
      <c r="Y277" s="23"/>
      <c r="Z277" s="29"/>
      <c r="AA277" s="29"/>
      <c r="AB277" s="29"/>
      <c r="AC277" s="29"/>
      <c r="AD277" s="29"/>
      <c r="AE277" s="29"/>
      <c r="AF277" s="29"/>
      <c r="AG277" s="29"/>
      <c r="AH277" s="29"/>
      <c r="AI277" s="29"/>
    </row>
    <row r="278" ht="12.0" customHeight="1">
      <c r="A278" s="133">
        <f t="array" ref="A278">IFERROR(INDEX('03.Muestra'!$B$8:$B$17,SMALL(IF("Página Web"='03.Muestra'!$D$8:$D$17,ROW('03.Muestra'!$B$8:$B$17)-MIN(ROW('03.Muestra'!$D$8:$D$17))+1,""),ROW()-276)),"")</f>
        <v>2</v>
      </c>
      <c r="B278" s="169" t="str">
        <f t="array" ref="B278">IFERROR(INDEX('03.Muestra'!$C$8:$C$17,SMALL(IF("Página Web"='03.Muestra'!$D$8:$D$17,ROW('03.Muestra'!$C$8:$C$17)-MIN(ROW('03.Muestra'!$D$8:$D$17))+1,""),ROW()-276)),"")</f>
        <v>Contacto</v>
      </c>
      <c r="C278" s="170" t="str">
        <f t="array" ref="C278">IFERROR(INDEX('03.Muestra'!$F$8:$F$17,SMALL(IF("Página Web"='03.Muestra'!$D$8:$D$17,ROW('03.Muestra'!$F$8:$F$17)-MIN(ROW('03.Muestra'!$D$8:$D$17))+1,""),ROW()-276)),"")</f>
        <v>https://vicengallartandres.com/contacto/</v>
      </c>
      <c r="D278" s="143" t="str">
        <f t="shared" si="35"/>
        <v>N/A</v>
      </c>
      <c r="E278" s="95" t="str">
        <f t="shared" si="36"/>
        <v/>
      </c>
      <c r="F278" s="147">
        <f>COUNTIF($D277:INDIRECT("$D" &amp;  SUM(ROW()-1,'03.Muestra'!$D$20)-1),F277)</f>
        <v>0</v>
      </c>
      <c r="G278" s="147">
        <f>COUNTIF($D277:INDIRECT("$D" &amp;  SUM(ROW()-1,'03.Muestra'!$D$20)-1),G277)</f>
        <v>0</v>
      </c>
      <c r="H278" s="147">
        <f>COUNTIF($D277:INDIRECT("$D" &amp;  SUM(ROW()-1,'03.Muestra'!$D$20)-1),H277)</f>
        <v>3</v>
      </c>
      <c r="I278" s="147">
        <f>COUNTIF($D277:INDIRECT("$D" &amp;  SUM(ROW()-1,'03.Muestra'!$D$20)-1),I277)</f>
        <v>0</v>
      </c>
      <c r="J278" s="147">
        <f>COUNTIF($D277:INDIRECT("$D" &amp;  SUM(ROW()-1,'03.Muestra'!$D$20)-1),J277)</f>
        <v>0</v>
      </c>
      <c r="K278" s="178">
        <f>IF(COUNTIF('03.Muestra'!$D$8:$D$17,"Página Web")=0,0,COUNTBLANK($D277:INDIRECT("$D" &amp;  SUM(ROW()-1,COUNTIF('03.Muestra'!$D$8:$D$17,"Página Web"))-1)))</f>
        <v>0</v>
      </c>
      <c r="L278" s="23"/>
      <c r="M278" s="23"/>
      <c r="N278" s="23"/>
      <c r="O278" s="23"/>
      <c r="P278" s="23"/>
      <c r="Q278" s="23"/>
      <c r="R278" s="23"/>
      <c r="S278" s="23"/>
      <c r="T278" s="23"/>
      <c r="U278" s="23"/>
      <c r="V278" s="23"/>
      <c r="W278" s="23"/>
      <c r="X278" s="23"/>
      <c r="Y278" s="23"/>
      <c r="Z278" s="29"/>
      <c r="AA278" s="29"/>
      <c r="AB278" s="29"/>
      <c r="AC278" s="29"/>
      <c r="AD278" s="29"/>
      <c r="AE278" s="29"/>
      <c r="AF278" s="29"/>
      <c r="AG278" s="29"/>
      <c r="AH278" s="29"/>
      <c r="AI278" s="29"/>
    </row>
    <row r="279" ht="12.0" customHeight="1">
      <c r="A279" s="133">
        <f t="array" ref="A279">IFERROR(INDEX('03.Muestra'!$B$8:$B$17,SMALL(IF("Página Web"='03.Muestra'!$D$8:$D$17,ROW('03.Muestra'!$B$8:$B$17)-MIN(ROW('03.Muestra'!$D$8:$D$17))+1,""),ROW()-276)),"")</f>
        <v>3</v>
      </c>
      <c r="B279" s="169" t="str">
        <f t="array" ref="B279">IFERROR(INDEX('03.Muestra'!$C$8:$C$17,SMALL(IF("Página Web"='03.Muestra'!$D$8:$D$17,ROW('03.Muestra'!$C$8:$C$17)-MIN(ROW('03.Muestra'!$D$8:$D$17))+1,""),ROW()-276)),"")</f>
        <v>Servicios</v>
      </c>
      <c r="C279" s="170" t="str">
        <f t="array" ref="C279">IFERROR(INDEX('03.Muestra'!$F$8:$F$17,SMALL(IF("Página Web"='03.Muestra'!$D$8:$D$17,ROW('03.Muestra'!$F$8:$F$17)-MIN(ROW('03.Muestra'!$D$8:$D$17))+1,""),ROW()-276)),"")</f>
        <v>https://vicengallartandres.com/servicios/</v>
      </c>
      <c r="D279" s="143" t="str">
        <f t="shared" si="35"/>
        <v>N/A</v>
      </c>
      <c r="E279" s="95" t="str">
        <f t="shared" si="36"/>
        <v/>
      </c>
      <c r="F279" s="29"/>
      <c r="G279" s="23"/>
      <c r="H279" s="23"/>
      <c r="I279" s="23"/>
      <c r="J279" s="23"/>
      <c r="K279" s="148"/>
      <c r="L279" s="23"/>
      <c r="M279" s="23"/>
      <c r="N279" s="23"/>
      <c r="O279" s="23"/>
      <c r="P279" s="23"/>
      <c r="Q279" s="23"/>
      <c r="R279" s="23"/>
      <c r="S279" s="23"/>
      <c r="T279" s="23"/>
      <c r="U279" s="23"/>
      <c r="V279" s="23"/>
      <c r="W279" s="23"/>
      <c r="X279" s="23"/>
      <c r="Y279" s="23"/>
      <c r="Z279" s="29"/>
      <c r="AA279" s="29"/>
      <c r="AB279" s="29"/>
      <c r="AC279" s="29"/>
      <c r="AD279" s="29"/>
      <c r="AE279" s="29"/>
      <c r="AF279" s="29"/>
      <c r="AG279" s="29"/>
      <c r="AH279" s="29"/>
      <c r="AI279" s="29"/>
    </row>
    <row r="280" ht="12.0" customHeight="1">
      <c r="A280" s="133" t="str">
        <f t="array" ref="A280">IFERROR(INDEX('03.Muestra'!$B$8:$B$17,SMALL(IF("Página Web"='03.Muestra'!$D$8:$D$17,ROW('03.Muestra'!$B$8:$B$17)-MIN(ROW('03.Muestra'!$D$8:$D$17))+1,""),ROW()-276)),"")</f>
        <v/>
      </c>
      <c r="B280" s="169" t="str">
        <f t="array" ref="B280">IFERROR(INDEX('03.Muestra'!$C$8:$C$17,SMALL(IF("Página Web"='03.Muestra'!$D$8:$D$17,ROW('03.Muestra'!$C$8:$C$17)-MIN(ROW('03.Muestra'!$D$8:$D$17))+1,""),ROW()-276)),"")</f>
        <v/>
      </c>
      <c r="C280" s="169" t="str">
        <f t="array" ref="C280">IFERROR(INDEX('03.Muestra'!$F$8:$F$17,SMALL(IF("Página Web"='03.Muestra'!$D$8:$D$17,ROW('03.Muestra'!$F$8:$F$17)-MIN(ROW('03.Muestra'!$D$8:$D$17))+1,""),ROW()-276)),"")</f>
        <v/>
      </c>
      <c r="D280" s="143" t="str">
        <f t="shared" si="35"/>
        <v/>
      </c>
      <c r="E280" s="95" t="str">
        <f t="shared" si="36"/>
        <v/>
      </c>
      <c r="F280" s="29"/>
      <c r="G280" s="23"/>
      <c r="H280" s="23"/>
      <c r="I280" s="23"/>
      <c r="J280" s="23"/>
      <c r="K280" s="148"/>
      <c r="L280" s="23"/>
      <c r="M280" s="23"/>
      <c r="N280" s="23"/>
      <c r="O280" s="23"/>
      <c r="P280" s="23"/>
      <c r="Q280" s="23"/>
      <c r="R280" s="23"/>
      <c r="S280" s="23"/>
      <c r="T280" s="23"/>
      <c r="U280" s="23"/>
      <c r="V280" s="23"/>
      <c r="W280" s="23"/>
      <c r="X280" s="23"/>
      <c r="Y280" s="23"/>
      <c r="Z280" s="29"/>
      <c r="AA280" s="29"/>
      <c r="AB280" s="29"/>
      <c r="AC280" s="29"/>
      <c r="AD280" s="29"/>
      <c r="AE280" s="29"/>
      <c r="AF280" s="29"/>
      <c r="AG280" s="29"/>
      <c r="AH280" s="29"/>
      <c r="AI280" s="29"/>
    </row>
    <row r="281" ht="12.0" customHeight="1">
      <c r="A281" s="133" t="str">
        <f t="array" ref="A281">IFERROR(INDEX('03.Muestra'!$B$8:$B$17,SMALL(IF("Página Web"='03.Muestra'!$D$8:$D$17,ROW('03.Muestra'!$B$8:$B$17)-MIN(ROW('03.Muestra'!$D$8:$D$17))+1,""),ROW()-276)),"")</f>
        <v/>
      </c>
      <c r="B281" s="169" t="str">
        <f t="array" ref="B281">IFERROR(INDEX('03.Muestra'!$C$8:$C$17,SMALL(IF("Página Web"='03.Muestra'!$D$8:$D$17,ROW('03.Muestra'!$C$8:$C$17)-MIN(ROW('03.Muestra'!$D$8:$D$17))+1,""),ROW()-276)),"")</f>
        <v/>
      </c>
      <c r="C281" s="169" t="str">
        <f t="array" ref="C281">IFERROR(INDEX('03.Muestra'!$F$8:$F$17,SMALL(IF("Página Web"='03.Muestra'!$D$8:$D$17,ROW('03.Muestra'!$F$8:$F$17)-MIN(ROW('03.Muestra'!$D$8:$D$17))+1,""),ROW()-276)),"")</f>
        <v/>
      </c>
      <c r="D281" s="143" t="str">
        <f t="shared" si="35"/>
        <v/>
      </c>
      <c r="E281" s="95" t="str">
        <f t="shared" si="36"/>
        <v/>
      </c>
      <c r="F281" s="29"/>
      <c r="G281" s="23"/>
      <c r="H281" s="23"/>
      <c r="I281" s="23"/>
      <c r="J281" s="23"/>
      <c r="K281" s="148"/>
      <c r="L281" s="23"/>
      <c r="M281" s="23"/>
      <c r="N281" s="23"/>
      <c r="O281" s="23"/>
      <c r="P281" s="23"/>
      <c r="Q281" s="23"/>
      <c r="R281" s="23"/>
      <c r="S281" s="23"/>
      <c r="T281" s="23"/>
      <c r="U281" s="23"/>
      <c r="V281" s="23"/>
      <c r="W281" s="23"/>
      <c r="X281" s="23"/>
      <c r="Y281" s="23"/>
      <c r="Z281" s="29"/>
      <c r="AA281" s="29"/>
      <c r="AB281" s="29"/>
      <c r="AC281" s="29"/>
      <c r="AD281" s="29"/>
      <c r="AE281" s="29"/>
      <c r="AF281" s="29"/>
      <c r="AG281" s="29"/>
      <c r="AH281" s="29"/>
      <c r="AI281" s="29"/>
    </row>
    <row r="282" ht="12.0" customHeight="1">
      <c r="A282" s="133" t="str">
        <f t="array" ref="A282">IFERROR(INDEX('03.Muestra'!$B$8:$B$17,SMALL(IF("Página Web"='03.Muestra'!$D$8:$D$17,ROW('03.Muestra'!$B$8:$B$17)-MIN(ROW('03.Muestra'!$D$8:$D$17))+1,""),ROW()-276)),"")</f>
        <v/>
      </c>
      <c r="B282" s="169" t="str">
        <f t="array" ref="B282">IFERROR(INDEX('03.Muestra'!$C$8:$C$17,SMALL(IF("Página Web"='03.Muestra'!$D$8:$D$17,ROW('03.Muestra'!$C$8:$C$17)-MIN(ROW('03.Muestra'!$D$8:$D$17))+1,""),ROW()-276)),"")</f>
        <v/>
      </c>
      <c r="C282" s="169" t="str">
        <f t="array" ref="C282">IFERROR(INDEX('03.Muestra'!$F$8:$F$17,SMALL(IF("Página Web"='03.Muestra'!$D$8:$D$17,ROW('03.Muestra'!$F$8:$F$17)-MIN(ROW('03.Muestra'!$D$8:$D$17))+1,""),ROW()-276)),"")</f>
        <v/>
      </c>
      <c r="D282" s="143" t="str">
        <f t="shared" si="35"/>
        <v/>
      </c>
      <c r="E282" s="95" t="str">
        <f t="shared" si="36"/>
        <v/>
      </c>
      <c r="F282" s="29"/>
      <c r="G282" s="23"/>
      <c r="H282" s="23"/>
      <c r="I282" s="23"/>
      <c r="J282" s="23"/>
      <c r="K282" s="148"/>
      <c r="L282" s="23"/>
      <c r="M282" s="23"/>
      <c r="N282" s="23"/>
      <c r="O282" s="23"/>
      <c r="P282" s="23"/>
      <c r="Q282" s="23"/>
      <c r="R282" s="23"/>
      <c r="S282" s="23"/>
      <c r="T282" s="23"/>
      <c r="U282" s="23"/>
      <c r="V282" s="23"/>
      <c r="W282" s="23"/>
      <c r="X282" s="23"/>
      <c r="Y282" s="23"/>
      <c r="Z282" s="29"/>
      <c r="AA282" s="29"/>
      <c r="AB282" s="29"/>
      <c r="AC282" s="29"/>
      <c r="AD282" s="29"/>
      <c r="AE282" s="29"/>
      <c r="AF282" s="29"/>
      <c r="AG282" s="29"/>
      <c r="AH282" s="29"/>
      <c r="AI282" s="29"/>
    </row>
    <row r="283" ht="12.0" customHeight="1">
      <c r="A283" s="133" t="str">
        <f t="array" ref="A283">IFERROR(INDEX('03.Muestra'!$B$8:$B$17,SMALL(IF("Página Web"='03.Muestra'!$D$8:$D$17,ROW('03.Muestra'!$B$8:$B$17)-MIN(ROW('03.Muestra'!$D$8:$D$17))+1,""),ROW()-276)),"")</f>
        <v/>
      </c>
      <c r="B283" s="169" t="str">
        <f t="array" ref="B283">IFERROR(INDEX('03.Muestra'!$C$8:$C$17,SMALL(IF("Página Web"='03.Muestra'!$D$8:$D$17,ROW('03.Muestra'!$C$8:$C$17)-MIN(ROW('03.Muestra'!$D$8:$D$17))+1,""),ROW()-276)),"")</f>
        <v/>
      </c>
      <c r="C283" s="169" t="str">
        <f t="array" ref="C283">IFERROR(INDEX('03.Muestra'!$F$8:$F$17,SMALL(IF("Página Web"='03.Muestra'!$D$8:$D$17,ROW('03.Muestra'!$F$8:$F$17)-MIN(ROW('03.Muestra'!$D$8:$D$17))+1,""),ROW()-276)),"")</f>
        <v/>
      </c>
      <c r="D283" s="143" t="str">
        <f t="shared" si="35"/>
        <v/>
      </c>
      <c r="E283" s="95" t="str">
        <f t="shared" si="36"/>
        <v/>
      </c>
      <c r="F283" s="23"/>
      <c r="G283" s="23"/>
      <c r="H283" s="23"/>
      <c r="I283" s="23"/>
      <c r="J283" s="23"/>
      <c r="K283" s="148"/>
      <c r="L283" s="23"/>
      <c r="M283" s="23"/>
      <c r="N283" s="23"/>
      <c r="O283" s="23"/>
      <c r="P283" s="23"/>
      <c r="Q283" s="23"/>
      <c r="R283" s="23"/>
      <c r="S283" s="23"/>
      <c r="T283" s="23"/>
      <c r="U283" s="23"/>
      <c r="V283" s="23"/>
      <c r="W283" s="23"/>
      <c r="X283" s="23"/>
      <c r="Y283" s="23"/>
      <c r="Z283" s="29"/>
      <c r="AA283" s="29"/>
      <c r="AB283" s="29"/>
      <c r="AC283" s="29"/>
      <c r="AD283" s="29"/>
      <c r="AE283" s="29"/>
      <c r="AF283" s="29"/>
      <c r="AG283" s="29"/>
      <c r="AH283" s="29"/>
      <c r="AI283" s="29"/>
    </row>
    <row r="284" ht="12.0" customHeight="1">
      <c r="A284" s="133" t="str">
        <f t="array" ref="A284">IFERROR(INDEX('03.Muestra'!$B$8:$B$17,SMALL(IF("Página Web"='03.Muestra'!$D$8:$D$17,ROW('03.Muestra'!$B$8:$B$17)-MIN(ROW('03.Muestra'!$D$8:$D$17))+1,""),ROW()-276)),"")</f>
        <v/>
      </c>
      <c r="B284" s="169" t="str">
        <f t="array" ref="B284">IFERROR(INDEX('03.Muestra'!$C$8:$C$17,SMALL(IF("Página Web"='03.Muestra'!$D$8:$D$17,ROW('03.Muestra'!$C$8:$C$17)-MIN(ROW('03.Muestra'!$D$8:$D$17))+1,""),ROW()-276)),"")</f>
        <v/>
      </c>
      <c r="C284" s="169" t="str">
        <f t="array" ref="C284">IFERROR(INDEX('03.Muestra'!$F$8:$F$17,SMALL(IF("Página Web"='03.Muestra'!$D$8:$D$17,ROW('03.Muestra'!$F$8:$F$17)-MIN(ROW('03.Muestra'!$D$8:$D$17))+1,""),ROW()-276)),"")</f>
        <v/>
      </c>
      <c r="D284" s="143" t="str">
        <f t="shared" si="35"/>
        <v/>
      </c>
      <c r="E284" s="95" t="str">
        <f t="shared" si="36"/>
        <v/>
      </c>
      <c r="F284" s="23"/>
      <c r="G284" s="23"/>
      <c r="H284" s="23"/>
      <c r="I284" s="23"/>
      <c r="J284" s="23"/>
      <c r="K284" s="148"/>
      <c r="L284" s="23"/>
      <c r="M284" s="23"/>
      <c r="N284" s="23"/>
      <c r="O284" s="23"/>
      <c r="P284" s="23"/>
      <c r="Q284" s="23"/>
      <c r="R284" s="23"/>
      <c r="S284" s="23"/>
      <c r="T284" s="23"/>
      <c r="U284" s="23"/>
      <c r="V284" s="23"/>
      <c r="W284" s="23"/>
      <c r="X284" s="23"/>
      <c r="Y284" s="23"/>
      <c r="Z284" s="29"/>
      <c r="AA284" s="29"/>
      <c r="AB284" s="29"/>
      <c r="AC284" s="29"/>
      <c r="AD284" s="29"/>
      <c r="AE284" s="29"/>
      <c r="AF284" s="29"/>
      <c r="AG284" s="29"/>
      <c r="AH284" s="29"/>
      <c r="AI284" s="29"/>
    </row>
    <row r="285" ht="12.0" customHeight="1">
      <c r="A285" s="133" t="str">
        <f t="array" ref="A285">IFERROR(INDEX('03.Muestra'!$B$8:$B$17,SMALL(IF("Página Web"='03.Muestra'!$D$8:$D$17,ROW('03.Muestra'!$B$8:$B$17)-MIN(ROW('03.Muestra'!$D$8:$D$17))+1,""),ROW()-276)),"")</f>
        <v/>
      </c>
      <c r="B285" s="169" t="str">
        <f t="array" ref="B285">IFERROR(INDEX('03.Muestra'!$C$8:$C$17,SMALL(IF("Página Web"='03.Muestra'!$D$8:$D$17,ROW('03.Muestra'!$C$8:$C$17)-MIN(ROW('03.Muestra'!$D$8:$D$17))+1,""),ROW()-276)),"")</f>
        <v/>
      </c>
      <c r="C285" s="169" t="str">
        <f t="array" ref="C285">IFERROR(INDEX('03.Muestra'!$F$8:$F$17,SMALL(IF("Página Web"='03.Muestra'!$D$8:$D$17,ROW('03.Muestra'!$F$8:$F$17)-MIN(ROW('03.Muestra'!$D$8:$D$17))+1,""),ROW()-276)),"")</f>
        <v/>
      </c>
      <c r="D285" s="143" t="str">
        <f t="shared" si="35"/>
        <v/>
      </c>
      <c r="E285" s="95" t="str">
        <f t="shared" si="36"/>
        <v/>
      </c>
      <c r="F285" s="23"/>
      <c r="G285" s="23"/>
      <c r="H285" s="23"/>
      <c r="I285" s="23"/>
      <c r="J285" s="23"/>
      <c r="K285" s="148"/>
      <c r="L285" s="23"/>
      <c r="M285" s="23"/>
      <c r="N285" s="23"/>
      <c r="O285" s="23"/>
      <c r="P285" s="23"/>
      <c r="Q285" s="23"/>
      <c r="R285" s="23"/>
      <c r="S285" s="23"/>
      <c r="T285" s="23"/>
      <c r="U285" s="23"/>
      <c r="V285" s="23"/>
      <c r="W285" s="23"/>
      <c r="X285" s="23"/>
      <c r="Y285" s="23"/>
      <c r="Z285" s="29"/>
      <c r="AA285" s="29"/>
      <c r="AB285" s="29"/>
      <c r="AC285" s="29"/>
      <c r="AD285" s="29"/>
      <c r="AE285" s="29"/>
      <c r="AF285" s="29"/>
      <c r="AG285" s="29"/>
      <c r="AH285" s="29"/>
      <c r="AI285" s="29"/>
    </row>
    <row r="286" ht="12.0" customHeight="1">
      <c r="A286" s="133" t="str">
        <f t="array" ref="A286">IFERROR(INDEX('03.Muestra'!$B$8:$B$17,SMALL(IF("Página Web"='03.Muestra'!$D$8:$D$17,ROW('03.Muestra'!$B$8:$B$17)-MIN(ROW('03.Muestra'!$D$8:$D$17))+1,""),ROW()-276)),"")</f>
        <v/>
      </c>
      <c r="B286" s="169" t="str">
        <f t="array" ref="B286">IFERROR(INDEX('03.Muestra'!$C$8:$C$17,SMALL(IF("Página Web"='03.Muestra'!$D$8:$D$17,ROW('03.Muestra'!$C$8:$C$17)-MIN(ROW('03.Muestra'!$D$8:$D$17))+1,""),ROW()-276)),"")</f>
        <v/>
      </c>
      <c r="C286" s="169" t="str">
        <f t="array" ref="C286">IFERROR(INDEX('03.Muestra'!$F$8:$F$17,SMALL(IF("Página Web"='03.Muestra'!$D$8:$D$17,ROW('03.Muestra'!$F$8:$F$17)-MIN(ROW('03.Muestra'!$D$8:$D$17))+1,""),ROW()-276)),"")</f>
        <v/>
      </c>
      <c r="D286" s="143" t="str">
        <f t="shared" si="35"/>
        <v/>
      </c>
      <c r="E286" s="95" t="str">
        <f t="shared" si="36"/>
        <v/>
      </c>
      <c r="F286" s="23"/>
      <c r="G286" s="23"/>
      <c r="H286" s="23"/>
      <c r="I286" s="23"/>
      <c r="J286" s="23"/>
      <c r="K286" s="148"/>
      <c r="L286" s="23"/>
      <c r="M286" s="23"/>
      <c r="N286" s="23"/>
      <c r="O286" s="23"/>
      <c r="P286" s="23"/>
      <c r="Q286" s="23"/>
      <c r="R286" s="23"/>
      <c r="S286" s="23"/>
      <c r="T286" s="23"/>
      <c r="U286" s="23"/>
      <c r="V286" s="23"/>
      <c r="W286" s="23"/>
      <c r="X286" s="23"/>
      <c r="Y286" s="23"/>
      <c r="Z286" s="29"/>
      <c r="AA286" s="29"/>
      <c r="AB286" s="29"/>
      <c r="AC286" s="29"/>
      <c r="AD286" s="29"/>
      <c r="AE286" s="29"/>
      <c r="AF286" s="29"/>
      <c r="AG286" s="29"/>
      <c r="AH286" s="29"/>
      <c r="AI286" s="29"/>
    </row>
    <row r="287" ht="12.0" customHeight="1">
      <c r="A287" s="92"/>
      <c r="B287" s="173"/>
      <c r="C287" s="173"/>
      <c r="D287" s="174"/>
      <c r="E287" s="95"/>
      <c r="F287" s="23"/>
      <c r="G287" s="23"/>
      <c r="H287" s="23"/>
      <c r="I287" s="23"/>
      <c r="J287" s="23"/>
      <c r="K287" s="148"/>
      <c r="L287" s="23"/>
      <c r="M287" s="23"/>
      <c r="N287" s="23"/>
      <c r="O287" s="23"/>
      <c r="P287" s="23"/>
      <c r="Q287" s="23"/>
      <c r="R287" s="23"/>
      <c r="S287" s="23"/>
      <c r="T287" s="23"/>
      <c r="U287" s="23"/>
      <c r="V287" s="23"/>
      <c r="W287" s="23"/>
      <c r="X287" s="23"/>
      <c r="Y287" s="23"/>
      <c r="Z287" s="29"/>
      <c r="AA287" s="29"/>
      <c r="AB287" s="29"/>
      <c r="AC287" s="29"/>
      <c r="AD287" s="29"/>
      <c r="AE287" s="29"/>
      <c r="AF287" s="29"/>
      <c r="AG287" s="29"/>
      <c r="AH287" s="29"/>
      <c r="AI287" s="29"/>
    </row>
    <row r="288" ht="12.0" customHeight="1">
      <c r="A288" s="92"/>
      <c r="B288" s="173"/>
      <c r="C288" s="173"/>
      <c r="D288" s="174"/>
      <c r="E288" s="95"/>
      <c r="F288" s="23"/>
      <c r="G288" s="23"/>
      <c r="H288" s="23"/>
      <c r="I288" s="23"/>
      <c r="J288" s="23"/>
      <c r="K288" s="148"/>
      <c r="L288" s="23"/>
      <c r="M288" s="23"/>
      <c r="N288" s="23"/>
      <c r="O288" s="23"/>
      <c r="P288" s="23"/>
      <c r="Q288" s="23"/>
      <c r="R288" s="23"/>
      <c r="S288" s="23"/>
      <c r="T288" s="23"/>
      <c r="U288" s="23"/>
      <c r="V288" s="23"/>
      <c r="W288" s="23"/>
      <c r="X288" s="23"/>
      <c r="Y288" s="23"/>
      <c r="Z288" s="29"/>
      <c r="AA288" s="29"/>
      <c r="AB288" s="29"/>
      <c r="AC288" s="29"/>
      <c r="AD288" s="29"/>
      <c r="AE288" s="29"/>
      <c r="AF288" s="29"/>
      <c r="AG288" s="29"/>
      <c r="AH288" s="29"/>
      <c r="AI288" s="29"/>
    </row>
    <row r="289" ht="12.75" customHeight="1">
      <c r="A289" s="151"/>
      <c r="B289" s="152"/>
      <c r="C289" s="151"/>
      <c r="D289" s="175"/>
      <c r="E289" s="95"/>
      <c r="F289" s="23"/>
      <c r="G289" s="23"/>
      <c r="H289" s="23"/>
      <c r="I289" s="23"/>
      <c r="J289" s="23"/>
      <c r="K289" s="148"/>
      <c r="L289" s="23"/>
      <c r="M289" s="23"/>
      <c r="N289" s="23"/>
      <c r="O289" s="23"/>
      <c r="P289" s="23"/>
      <c r="Q289" s="23"/>
      <c r="R289" s="23"/>
      <c r="S289" s="23"/>
      <c r="T289" s="23"/>
      <c r="U289" s="23"/>
      <c r="V289" s="23"/>
      <c r="W289" s="23"/>
      <c r="X289" s="23"/>
      <c r="Y289" s="23"/>
      <c r="Z289" s="29"/>
      <c r="AA289" s="29"/>
      <c r="AB289" s="29"/>
      <c r="AC289" s="29"/>
      <c r="AD289" s="29"/>
      <c r="AE289" s="29"/>
      <c r="AF289" s="29"/>
      <c r="AG289" s="29"/>
      <c r="AH289" s="29"/>
      <c r="AI289" s="29"/>
    </row>
    <row r="290" ht="15.75" customHeight="1">
      <c r="A290" s="149"/>
      <c r="B290" s="149"/>
      <c r="C290" s="149"/>
      <c r="D290" s="176"/>
      <c r="E290" s="95"/>
      <c r="F290" s="124"/>
      <c r="G290" s="23"/>
      <c r="H290" s="23"/>
      <c r="I290" s="23"/>
      <c r="J290" s="23"/>
      <c r="K290" s="148"/>
      <c r="L290" s="23"/>
      <c r="M290" s="23"/>
      <c r="N290" s="23"/>
      <c r="O290" s="23"/>
      <c r="P290" s="23"/>
      <c r="Q290" s="23"/>
      <c r="R290" s="23"/>
      <c r="S290" s="23"/>
      <c r="T290" s="23"/>
      <c r="U290" s="23"/>
      <c r="V290" s="23"/>
      <c r="W290" s="23"/>
      <c r="X290" s="23"/>
      <c r="Y290" s="23"/>
      <c r="Z290" s="29"/>
      <c r="AA290" s="29"/>
      <c r="AB290" s="29"/>
      <c r="AC290" s="29"/>
      <c r="AD290" s="29"/>
      <c r="AE290" s="29"/>
      <c r="AF290" s="29"/>
      <c r="AG290" s="29"/>
      <c r="AH290" s="29"/>
      <c r="AI290" s="29"/>
    </row>
    <row r="291" ht="12.0" customHeight="1">
      <c r="A291" s="29"/>
      <c r="B291" s="23"/>
      <c r="C291" s="23"/>
      <c r="D291" s="167"/>
      <c r="E291" s="95"/>
      <c r="F291" s="23"/>
      <c r="G291" s="23"/>
      <c r="H291" s="23"/>
      <c r="I291" s="23"/>
      <c r="J291" s="23"/>
      <c r="K291" s="148"/>
      <c r="L291" s="23"/>
      <c r="M291" s="23"/>
      <c r="N291" s="23"/>
      <c r="O291" s="23"/>
      <c r="P291" s="23"/>
      <c r="Q291" s="23"/>
      <c r="R291" s="23"/>
      <c r="S291" s="23"/>
      <c r="T291" s="23"/>
      <c r="U291" s="23"/>
      <c r="V291" s="23"/>
      <c r="W291" s="23"/>
      <c r="X291" s="23"/>
      <c r="Y291" s="23"/>
      <c r="Z291" s="29"/>
      <c r="AA291" s="29"/>
      <c r="AB291" s="29"/>
      <c r="AC291" s="29"/>
      <c r="AD291" s="29"/>
      <c r="AE291" s="29"/>
      <c r="AF291" s="29"/>
      <c r="AG291" s="29"/>
      <c r="AH291" s="29"/>
      <c r="AI291" s="29"/>
    </row>
    <row r="292" ht="12.0" customHeight="1">
      <c r="A292" s="29"/>
      <c r="B292" s="23"/>
      <c r="C292" s="23"/>
      <c r="D292" s="167"/>
      <c r="E292" s="137"/>
      <c r="F292" s="23"/>
      <c r="G292" s="23"/>
      <c r="H292" s="23"/>
      <c r="I292" s="23"/>
      <c r="J292" s="23"/>
      <c r="K292" s="148"/>
      <c r="L292" s="23"/>
      <c r="M292" s="23"/>
      <c r="N292" s="23"/>
      <c r="O292" s="23"/>
      <c r="P292" s="23"/>
      <c r="Q292" s="23"/>
      <c r="R292" s="23"/>
      <c r="S292" s="23"/>
      <c r="T292" s="23"/>
      <c r="U292" s="23"/>
      <c r="V292" s="23"/>
      <c r="W292" s="23"/>
      <c r="X292" s="23"/>
      <c r="Y292" s="23"/>
      <c r="Z292" s="29"/>
      <c r="AA292" s="29"/>
      <c r="AB292" s="29"/>
      <c r="AC292" s="29"/>
      <c r="AD292" s="29"/>
      <c r="AE292" s="29"/>
      <c r="AF292" s="29"/>
      <c r="AG292" s="29"/>
      <c r="AH292" s="29"/>
      <c r="AI292" s="29"/>
    </row>
    <row r="293" ht="32.25" customHeight="1">
      <c r="A293" s="126" t="s">
        <v>106</v>
      </c>
      <c r="B293" s="127" t="s">
        <v>92</v>
      </c>
      <c r="C293" s="128" t="s">
        <v>134</v>
      </c>
      <c r="D293" s="168" t="s">
        <v>112</v>
      </c>
      <c r="E293" s="154"/>
      <c r="F293" s="29"/>
      <c r="G293" s="29"/>
      <c r="H293" s="29"/>
      <c r="I293" s="29"/>
      <c r="J293" s="29"/>
      <c r="K293" s="148"/>
      <c r="L293" s="23"/>
      <c r="M293" s="23"/>
      <c r="N293" s="23"/>
      <c r="O293" s="23"/>
      <c r="P293" s="23"/>
      <c r="Q293" s="23"/>
      <c r="R293" s="23"/>
      <c r="S293" s="23"/>
      <c r="T293" s="23"/>
      <c r="U293" s="23"/>
      <c r="V293" s="23"/>
      <c r="W293" s="23"/>
      <c r="X293" s="23"/>
      <c r="Y293" s="23"/>
      <c r="Z293" s="29"/>
      <c r="AA293" s="29"/>
      <c r="AB293" s="29"/>
      <c r="AC293" s="29"/>
      <c r="AD293" s="29"/>
      <c r="AE293" s="29"/>
      <c r="AF293" s="29"/>
      <c r="AG293" s="29"/>
      <c r="AH293" s="29"/>
      <c r="AI293" s="29"/>
    </row>
    <row r="294" ht="12.0" customHeight="1">
      <c r="A294" s="133">
        <f t="array" ref="A294">IFERROR(INDEX('03.Muestra'!$B$8:$B$17,SMALL(IF("Página Web"='03.Muestra'!$D$8:$D$17,ROW('03.Muestra'!$B$8:$B$17)-MIN(ROW('03.Muestra'!$D$8:$D$17))+1,""),ROW()-293)),"")</f>
        <v>1</v>
      </c>
      <c r="B294" s="169" t="str">
        <f t="array" ref="B294">IFERROR(INDEX('03.Muestra'!$C$8:$C$17,SMALL(IF("Página Web"='03.Muestra'!$D$8:$D$17,ROW('03.Muestra'!$C$8:$C$17)-MIN(ROW('03.Muestra'!$D$8:$D$17))+1,""),ROW()-293)),"")</f>
        <v>Home</v>
      </c>
      <c r="C294" s="170" t="str">
        <f t="array" ref="C294">IFERROR(INDEX('03.Muestra'!$F$8:$F$17,SMALL(IF("Página Web"='03.Muestra'!$D$8:$D$17,ROW('03.Muestra'!$F$8:$F$17)-MIN(ROW('03.Muestra'!$D$8:$D$17))+1,""),ROW()-293)),"")</f>
        <v>https://vicengallartandres.com/</v>
      </c>
      <c r="D294" s="143" t="str">
        <f t="shared" ref="D294:D303" si="37">IF(C294="","",$D$18)</f>
        <v>N/A</v>
      </c>
      <c r="E294" s="95" t="str">
        <f t="shared" ref="E294:E303" si="38">IF(D294&lt;&gt;"",IF(AND(B294&lt;&gt;"",C294&lt;&gt;""),"","ERR"),"")</f>
        <v/>
      </c>
      <c r="F294" s="144" t="s">
        <v>95</v>
      </c>
      <c r="G294" s="121" t="s">
        <v>104</v>
      </c>
      <c r="H294" s="116" t="s">
        <v>99</v>
      </c>
      <c r="I294" s="145" t="s">
        <v>97</v>
      </c>
      <c r="J294" s="146" t="s">
        <v>93</v>
      </c>
      <c r="K294" s="177" t="s">
        <v>103</v>
      </c>
      <c r="L294" s="23"/>
      <c r="M294" s="23"/>
      <c r="N294" s="23"/>
      <c r="O294" s="23"/>
      <c r="P294" s="23"/>
      <c r="Q294" s="23"/>
      <c r="R294" s="23"/>
      <c r="S294" s="23"/>
      <c r="T294" s="23"/>
      <c r="U294" s="23"/>
      <c r="V294" s="23"/>
      <c r="W294" s="23"/>
      <c r="X294" s="23"/>
      <c r="Y294" s="23"/>
      <c r="Z294" s="29"/>
      <c r="AA294" s="29"/>
      <c r="AB294" s="29"/>
      <c r="AC294" s="29"/>
      <c r="AD294" s="29"/>
      <c r="AE294" s="29"/>
      <c r="AF294" s="29"/>
      <c r="AG294" s="29"/>
      <c r="AH294" s="29"/>
      <c r="AI294" s="29"/>
    </row>
    <row r="295" ht="12.0" customHeight="1">
      <c r="A295" s="133">
        <f t="array" ref="A295">IFERROR(INDEX('03.Muestra'!$B$8:$B$17,SMALL(IF("Página Web"='03.Muestra'!$D$8:$D$17,ROW('03.Muestra'!$B$8:$B$17)-MIN(ROW('03.Muestra'!$D$8:$D$17))+1,""),ROW()-293)),"")</f>
        <v>2</v>
      </c>
      <c r="B295" s="169" t="str">
        <f t="array" ref="B295">IFERROR(INDEX('03.Muestra'!$C$8:$C$17,SMALL(IF("Página Web"='03.Muestra'!$D$8:$D$17,ROW('03.Muestra'!$C$8:$C$17)-MIN(ROW('03.Muestra'!$D$8:$D$17))+1,""),ROW()-293)),"")</f>
        <v>Contacto</v>
      </c>
      <c r="C295" s="170" t="str">
        <f t="array" ref="C295">IFERROR(INDEX('03.Muestra'!$F$8:$F$17,SMALL(IF("Página Web"='03.Muestra'!$D$8:$D$17,ROW('03.Muestra'!$F$8:$F$17)-MIN(ROW('03.Muestra'!$D$8:$D$17))+1,""),ROW()-293)),"")</f>
        <v>https://vicengallartandres.com/contacto/</v>
      </c>
      <c r="D295" s="143" t="str">
        <f t="shared" si="37"/>
        <v>N/A</v>
      </c>
      <c r="E295" s="95" t="str">
        <f t="shared" si="38"/>
        <v/>
      </c>
      <c r="F295" s="147">
        <f>COUNTIF($D294:INDIRECT("$D" &amp;  SUM(ROW()-1,'03.Muestra'!$D$20)-1),F294)</f>
        <v>0</v>
      </c>
      <c r="G295" s="147">
        <f>COUNTIF($D294:INDIRECT("$D" &amp;  SUM(ROW()-1,'03.Muestra'!$D$20)-1),G294)</f>
        <v>0</v>
      </c>
      <c r="H295" s="147">
        <f>COUNTIF($D294:INDIRECT("$D" &amp;  SUM(ROW()-1,'03.Muestra'!$D$20)-1),H294)</f>
        <v>3</v>
      </c>
      <c r="I295" s="147">
        <f>COUNTIF($D294:INDIRECT("$D" &amp;  SUM(ROW()-1,'03.Muestra'!$D$20)-1),I294)</f>
        <v>0</v>
      </c>
      <c r="J295" s="147">
        <f>COUNTIF($D294:INDIRECT("$D" &amp;  SUM(ROW()-1,'03.Muestra'!$D$20)-1),J294)</f>
        <v>0</v>
      </c>
      <c r="K295" s="178">
        <f>IF(COUNTIF('03.Muestra'!$D$8:$D$17,"Página Web")=0,0,COUNTBLANK($D294:INDIRECT("$D" &amp;  SUM(ROW()-1,COUNTIF('03.Muestra'!$D$8:$D$17,"Página Web"))-1)))</f>
        <v>0</v>
      </c>
      <c r="L295" s="23"/>
      <c r="M295" s="23"/>
      <c r="N295" s="23"/>
      <c r="O295" s="23"/>
      <c r="P295" s="23"/>
      <c r="Q295" s="23"/>
      <c r="R295" s="23"/>
      <c r="S295" s="23"/>
      <c r="T295" s="23"/>
      <c r="U295" s="23"/>
      <c r="V295" s="23"/>
      <c r="W295" s="23"/>
      <c r="X295" s="23"/>
      <c r="Y295" s="23"/>
      <c r="Z295" s="29"/>
      <c r="AA295" s="29"/>
      <c r="AB295" s="29"/>
      <c r="AC295" s="29"/>
      <c r="AD295" s="29"/>
      <c r="AE295" s="29"/>
      <c r="AF295" s="29"/>
      <c r="AG295" s="29"/>
      <c r="AH295" s="29"/>
      <c r="AI295" s="29"/>
    </row>
    <row r="296" ht="12.0" customHeight="1">
      <c r="A296" s="133">
        <f t="array" ref="A296">IFERROR(INDEX('03.Muestra'!$B$8:$B$17,SMALL(IF("Página Web"='03.Muestra'!$D$8:$D$17,ROW('03.Muestra'!$B$8:$B$17)-MIN(ROW('03.Muestra'!$D$8:$D$17))+1,""),ROW()-293)),"")</f>
        <v>3</v>
      </c>
      <c r="B296" s="169" t="str">
        <f t="array" ref="B296">IFERROR(INDEX('03.Muestra'!$C$8:$C$17,SMALL(IF("Página Web"='03.Muestra'!$D$8:$D$17,ROW('03.Muestra'!$C$8:$C$17)-MIN(ROW('03.Muestra'!$D$8:$D$17))+1,""),ROW()-293)),"")</f>
        <v>Servicios</v>
      </c>
      <c r="C296" s="170" t="str">
        <f t="array" ref="C296">IFERROR(INDEX('03.Muestra'!$F$8:$F$17,SMALL(IF("Página Web"='03.Muestra'!$D$8:$D$17,ROW('03.Muestra'!$F$8:$F$17)-MIN(ROW('03.Muestra'!$D$8:$D$17))+1,""),ROW()-293)),"")</f>
        <v>https://vicengallartandres.com/servicios/</v>
      </c>
      <c r="D296" s="143" t="str">
        <f t="shared" si="37"/>
        <v>N/A</v>
      </c>
      <c r="E296" s="95" t="str">
        <f t="shared" si="38"/>
        <v/>
      </c>
      <c r="F296" s="29"/>
      <c r="G296" s="23"/>
      <c r="H296" s="23"/>
      <c r="I296" s="23"/>
      <c r="J296" s="23"/>
      <c r="K296" s="148"/>
      <c r="L296" s="23"/>
      <c r="M296" s="23"/>
      <c r="N296" s="23"/>
      <c r="O296" s="23"/>
      <c r="P296" s="23"/>
      <c r="Q296" s="23"/>
      <c r="R296" s="23"/>
      <c r="S296" s="23"/>
      <c r="T296" s="23"/>
      <c r="U296" s="23"/>
      <c r="V296" s="23"/>
      <c r="W296" s="23"/>
      <c r="X296" s="23"/>
      <c r="Y296" s="23"/>
      <c r="Z296" s="29"/>
      <c r="AA296" s="29"/>
      <c r="AB296" s="29"/>
      <c r="AC296" s="29"/>
      <c r="AD296" s="29"/>
      <c r="AE296" s="29"/>
      <c r="AF296" s="29"/>
      <c r="AG296" s="29"/>
      <c r="AH296" s="29"/>
      <c r="AI296" s="29"/>
    </row>
    <row r="297" ht="12.0" customHeight="1">
      <c r="A297" s="133" t="str">
        <f t="array" ref="A297">IFERROR(INDEX('03.Muestra'!$B$8:$B$17,SMALL(IF("Página Web"='03.Muestra'!$D$8:$D$17,ROW('03.Muestra'!$B$8:$B$17)-MIN(ROW('03.Muestra'!$D$8:$D$17))+1,""),ROW()-293)),"")</f>
        <v/>
      </c>
      <c r="B297" s="169" t="str">
        <f t="array" ref="B297">IFERROR(INDEX('03.Muestra'!$C$8:$C$17,SMALL(IF("Página Web"='03.Muestra'!$D$8:$D$17,ROW('03.Muestra'!$C$8:$C$17)-MIN(ROW('03.Muestra'!$D$8:$D$17))+1,""),ROW()-293)),"")</f>
        <v/>
      </c>
      <c r="C297" s="169" t="str">
        <f t="array" ref="C297">IFERROR(INDEX('03.Muestra'!$F$8:$F$17,SMALL(IF("Página Web"='03.Muestra'!$D$8:$D$17,ROW('03.Muestra'!$F$8:$F$17)-MIN(ROW('03.Muestra'!$D$8:$D$17))+1,""),ROW()-293)),"")</f>
        <v/>
      </c>
      <c r="D297" s="143" t="str">
        <f t="shared" si="37"/>
        <v/>
      </c>
      <c r="E297" s="95" t="str">
        <f t="shared" si="38"/>
        <v/>
      </c>
      <c r="F297" s="29"/>
      <c r="G297" s="23"/>
      <c r="H297" s="23"/>
      <c r="I297" s="23"/>
      <c r="J297" s="23"/>
      <c r="K297" s="148"/>
      <c r="L297" s="23"/>
      <c r="M297" s="23"/>
      <c r="N297" s="23"/>
      <c r="O297" s="23"/>
      <c r="P297" s="23"/>
      <c r="Q297" s="23"/>
      <c r="R297" s="23"/>
      <c r="S297" s="23"/>
      <c r="T297" s="23"/>
      <c r="U297" s="23"/>
      <c r="V297" s="23"/>
      <c r="W297" s="23"/>
      <c r="X297" s="23"/>
      <c r="Y297" s="23"/>
      <c r="Z297" s="29"/>
      <c r="AA297" s="29"/>
      <c r="AB297" s="29"/>
      <c r="AC297" s="29"/>
      <c r="AD297" s="29"/>
      <c r="AE297" s="29"/>
      <c r="AF297" s="29"/>
      <c r="AG297" s="29"/>
      <c r="AH297" s="29"/>
      <c r="AI297" s="29"/>
    </row>
    <row r="298" ht="12.0" customHeight="1">
      <c r="A298" s="133" t="str">
        <f t="array" ref="A298">IFERROR(INDEX('03.Muestra'!$B$8:$B$17,SMALL(IF("Página Web"='03.Muestra'!$D$8:$D$17,ROW('03.Muestra'!$B$8:$B$17)-MIN(ROW('03.Muestra'!$D$8:$D$17))+1,""),ROW()-293)),"")</f>
        <v/>
      </c>
      <c r="B298" s="169" t="str">
        <f t="array" ref="B298">IFERROR(INDEX('03.Muestra'!$C$8:$C$17,SMALL(IF("Página Web"='03.Muestra'!$D$8:$D$17,ROW('03.Muestra'!$C$8:$C$17)-MIN(ROW('03.Muestra'!$D$8:$D$17))+1,""),ROW()-293)),"")</f>
        <v/>
      </c>
      <c r="C298" s="169" t="str">
        <f t="array" ref="C298">IFERROR(INDEX('03.Muestra'!$F$8:$F$17,SMALL(IF("Página Web"='03.Muestra'!$D$8:$D$17,ROW('03.Muestra'!$F$8:$F$17)-MIN(ROW('03.Muestra'!$D$8:$D$17))+1,""),ROW()-293)),"")</f>
        <v/>
      </c>
      <c r="D298" s="143" t="str">
        <f t="shared" si="37"/>
        <v/>
      </c>
      <c r="E298" s="95" t="str">
        <f t="shared" si="38"/>
        <v/>
      </c>
      <c r="F298" s="29"/>
      <c r="G298" s="23"/>
      <c r="H298" s="23"/>
      <c r="I298" s="23"/>
      <c r="J298" s="23"/>
      <c r="K298" s="148"/>
      <c r="L298" s="23"/>
      <c r="M298" s="23"/>
      <c r="N298" s="23"/>
      <c r="O298" s="23"/>
      <c r="P298" s="23"/>
      <c r="Q298" s="23"/>
      <c r="R298" s="23"/>
      <c r="S298" s="23"/>
      <c r="T298" s="23"/>
      <c r="U298" s="23"/>
      <c r="V298" s="23"/>
      <c r="W298" s="23"/>
      <c r="X298" s="23"/>
      <c r="Y298" s="23"/>
      <c r="Z298" s="29"/>
      <c r="AA298" s="29"/>
      <c r="AB298" s="29"/>
      <c r="AC298" s="29"/>
      <c r="AD298" s="29"/>
      <c r="AE298" s="29"/>
      <c r="AF298" s="29"/>
      <c r="AG298" s="29"/>
      <c r="AH298" s="29"/>
      <c r="AI298" s="29"/>
    </row>
    <row r="299" ht="12.0" customHeight="1">
      <c r="A299" s="133" t="str">
        <f t="array" ref="A299">IFERROR(INDEX('03.Muestra'!$B$8:$B$17,SMALL(IF("Página Web"='03.Muestra'!$D$8:$D$17,ROW('03.Muestra'!$B$8:$B$17)-MIN(ROW('03.Muestra'!$D$8:$D$17))+1,""),ROW()-293)),"")</f>
        <v/>
      </c>
      <c r="B299" s="169" t="str">
        <f t="array" ref="B299">IFERROR(INDEX('03.Muestra'!$C$8:$C$17,SMALL(IF("Página Web"='03.Muestra'!$D$8:$D$17,ROW('03.Muestra'!$C$8:$C$17)-MIN(ROW('03.Muestra'!$D$8:$D$17))+1,""),ROW()-293)),"")</f>
        <v/>
      </c>
      <c r="C299" s="169" t="str">
        <f t="array" ref="C299">IFERROR(INDEX('03.Muestra'!$F$8:$F$17,SMALL(IF("Página Web"='03.Muestra'!$D$8:$D$17,ROW('03.Muestra'!$F$8:$F$17)-MIN(ROW('03.Muestra'!$D$8:$D$17))+1,""),ROW()-293)),"")</f>
        <v/>
      </c>
      <c r="D299" s="143" t="str">
        <f t="shared" si="37"/>
        <v/>
      </c>
      <c r="E299" s="95" t="str">
        <f t="shared" si="38"/>
        <v/>
      </c>
      <c r="F299" s="29"/>
      <c r="G299" s="23"/>
      <c r="H299" s="23"/>
      <c r="I299" s="23"/>
      <c r="J299" s="23"/>
      <c r="K299" s="148"/>
      <c r="L299" s="23"/>
      <c r="M299" s="23"/>
      <c r="N299" s="23"/>
      <c r="O299" s="23"/>
      <c r="P299" s="23"/>
      <c r="Q299" s="23"/>
      <c r="R299" s="23"/>
      <c r="S299" s="23"/>
      <c r="T299" s="23"/>
      <c r="U299" s="23"/>
      <c r="V299" s="23"/>
      <c r="W299" s="23"/>
      <c r="X299" s="23"/>
      <c r="Y299" s="23"/>
      <c r="Z299" s="29"/>
      <c r="AA299" s="29"/>
      <c r="AB299" s="29"/>
      <c r="AC299" s="29"/>
      <c r="AD299" s="29"/>
      <c r="AE299" s="29"/>
      <c r="AF299" s="29"/>
      <c r="AG299" s="29"/>
      <c r="AH299" s="29"/>
      <c r="AI299" s="29"/>
    </row>
    <row r="300" ht="12.0" customHeight="1">
      <c r="A300" s="133" t="str">
        <f t="array" ref="A300">IFERROR(INDEX('03.Muestra'!$B$8:$B$17,SMALL(IF("Página Web"='03.Muestra'!$D$8:$D$17,ROW('03.Muestra'!$B$8:$B$17)-MIN(ROW('03.Muestra'!$D$8:$D$17))+1,""),ROW()-293)),"")</f>
        <v/>
      </c>
      <c r="B300" s="169" t="str">
        <f t="array" ref="B300">IFERROR(INDEX('03.Muestra'!$C$8:$C$17,SMALL(IF("Página Web"='03.Muestra'!$D$8:$D$17,ROW('03.Muestra'!$C$8:$C$17)-MIN(ROW('03.Muestra'!$D$8:$D$17))+1,""),ROW()-293)),"")</f>
        <v/>
      </c>
      <c r="C300" s="169" t="str">
        <f t="array" ref="C300">IFERROR(INDEX('03.Muestra'!$F$8:$F$17,SMALL(IF("Página Web"='03.Muestra'!$D$8:$D$17,ROW('03.Muestra'!$F$8:$F$17)-MIN(ROW('03.Muestra'!$D$8:$D$17))+1,""),ROW()-293)),"")</f>
        <v/>
      </c>
      <c r="D300" s="143" t="str">
        <f t="shared" si="37"/>
        <v/>
      </c>
      <c r="E300" s="95" t="str">
        <f t="shared" si="38"/>
        <v/>
      </c>
      <c r="F300" s="23"/>
      <c r="G300" s="23"/>
      <c r="H300" s="23"/>
      <c r="I300" s="23"/>
      <c r="J300" s="23"/>
      <c r="K300" s="148"/>
      <c r="L300" s="23"/>
      <c r="M300" s="23"/>
      <c r="N300" s="23"/>
      <c r="O300" s="23"/>
      <c r="P300" s="23"/>
      <c r="Q300" s="23"/>
      <c r="R300" s="23"/>
      <c r="S300" s="23"/>
      <c r="T300" s="23"/>
      <c r="U300" s="23"/>
      <c r="V300" s="23"/>
      <c r="W300" s="23"/>
      <c r="X300" s="23"/>
      <c r="Y300" s="23"/>
      <c r="Z300" s="29"/>
      <c r="AA300" s="29"/>
      <c r="AB300" s="29"/>
      <c r="AC300" s="29"/>
      <c r="AD300" s="29"/>
      <c r="AE300" s="29"/>
      <c r="AF300" s="29"/>
      <c r="AG300" s="29"/>
      <c r="AH300" s="29"/>
      <c r="AI300" s="29"/>
    </row>
    <row r="301" ht="12.0" customHeight="1">
      <c r="A301" s="133" t="str">
        <f t="array" ref="A301">IFERROR(INDEX('03.Muestra'!$B$8:$B$17,SMALL(IF("Página Web"='03.Muestra'!$D$8:$D$17,ROW('03.Muestra'!$B$8:$B$17)-MIN(ROW('03.Muestra'!$D$8:$D$17))+1,""),ROW()-293)),"")</f>
        <v/>
      </c>
      <c r="B301" s="169" t="str">
        <f t="array" ref="B301">IFERROR(INDEX('03.Muestra'!$C$8:$C$17,SMALL(IF("Página Web"='03.Muestra'!$D$8:$D$17,ROW('03.Muestra'!$C$8:$C$17)-MIN(ROW('03.Muestra'!$D$8:$D$17))+1,""),ROW()-293)),"")</f>
        <v/>
      </c>
      <c r="C301" s="169" t="str">
        <f t="array" ref="C301">IFERROR(INDEX('03.Muestra'!$F$8:$F$17,SMALL(IF("Página Web"='03.Muestra'!$D$8:$D$17,ROW('03.Muestra'!$F$8:$F$17)-MIN(ROW('03.Muestra'!$D$8:$D$17))+1,""),ROW()-293)),"")</f>
        <v/>
      </c>
      <c r="D301" s="143" t="str">
        <f t="shared" si="37"/>
        <v/>
      </c>
      <c r="E301" s="95" t="str">
        <f t="shared" si="38"/>
        <v/>
      </c>
      <c r="F301" s="23"/>
      <c r="G301" s="23"/>
      <c r="H301" s="23"/>
      <c r="I301" s="23"/>
      <c r="J301" s="23"/>
      <c r="K301" s="148"/>
      <c r="L301" s="23"/>
      <c r="M301" s="23"/>
      <c r="N301" s="23"/>
      <c r="O301" s="23"/>
      <c r="P301" s="23"/>
      <c r="Q301" s="23"/>
      <c r="R301" s="23"/>
      <c r="S301" s="23"/>
      <c r="T301" s="23"/>
      <c r="U301" s="23"/>
      <c r="V301" s="23"/>
      <c r="W301" s="23"/>
      <c r="X301" s="23"/>
      <c r="Y301" s="23"/>
      <c r="Z301" s="29"/>
      <c r="AA301" s="29"/>
      <c r="AB301" s="29"/>
      <c r="AC301" s="29"/>
      <c r="AD301" s="29"/>
      <c r="AE301" s="29"/>
      <c r="AF301" s="29"/>
      <c r="AG301" s="29"/>
      <c r="AH301" s="29"/>
      <c r="AI301" s="29"/>
    </row>
    <row r="302" ht="12.0" customHeight="1">
      <c r="A302" s="133" t="str">
        <f t="array" ref="A302">IFERROR(INDEX('03.Muestra'!$B$8:$B$17,SMALL(IF("Página Web"='03.Muestra'!$D$8:$D$17,ROW('03.Muestra'!$B$8:$B$17)-MIN(ROW('03.Muestra'!$D$8:$D$17))+1,""),ROW()-293)),"")</f>
        <v/>
      </c>
      <c r="B302" s="169" t="str">
        <f t="array" ref="B302">IFERROR(INDEX('03.Muestra'!$C$8:$C$17,SMALL(IF("Página Web"='03.Muestra'!$D$8:$D$17,ROW('03.Muestra'!$C$8:$C$17)-MIN(ROW('03.Muestra'!$D$8:$D$17))+1,""),ROW()-293)),"")</f>
        <v/>
      </c>
      <c r="C302" s="169" t="str">
        <f t="array" ref="C302">IFERROR(INDEX('03.Muestra'!$F$8:$F$17,SMALL(IF("Página Web"='03.Muestra'!$D$8:$D$17,ROW('03.Muestra'!$F$8:$F$17)-MIN(ROW('03.Muestra'!$D$8:$D$17))+1,""),ROW()-293)),"")</f>
        <v/>
      </c>
      <c r="D302" s="143" t="str">
        <f t="shared" si="37"/>
        <v/>
      </c>
      <c r="E302" s="95" t="str">
        <f t="shared" si="38"/>
        <v/>
      </c>
      <c r="F302" s="23"/>
      <c r="G302" s="23"/>
      <c r="H302" s="23"/>
      <c r="I302" s="23"/>
      <c r="J302" s="23"/>
      <c r="K302" s="148"/>
      <c r="L302" s="23"/>
      <c r="M302" s="23"/>
      <c r="N302" s="23"/>
      <c r="O302" s="23"/>
      <c r="P302" s="23"/>
      <c r="Q302" s="23"/>
      <c r="R302" s="23"/>
      <c r="S302" s="23"/>
      <c r="T302" s="23"/>
      <c r="U302" s="23"/>
      <c r="V302" s="23"/>
      <c r="W302" s="23"/>
      <c r="X302" s="23"/>
      <c r="Y302" s="23"/>
      <c r="Z302" s="29"/>
      <c r="AA302" s="29"/>
      <c r="AB302" s="29"/>
      <c r="AC302" s="29"/>
      <c r="AD302" s="29"/>
      <c r="AE302" s="29"/>
      <c r="AF302" s="29"/>
      <c r="AG302" s="29"/>
      <c r="AH302" s="29"/>
      <c r="AI302" s="29"/>
    </row>
    <row r="303" ht="12.0" customHeight="1">
      <c r="A303" s="133" t="str">
        <f t="array" ref="A303">IFERROR(INDEX('03.Muestra'!$B$8:$B$17,SMALL(IF("Página Web"='03.Muestra'!$D$8:$D$17,ROW('03.Muestra'!$B$8:$B$17)-MIN(ROW('03.Muestra'!$D$8:$D$17))+1,""),ROW()-293)),"")</f>
        <v/>
      </c>
      <c r="B303" s="169" t="str">
        <f t="array" ref="B303">IFERROR(INDEX('03.Muestra'!$C$8:$C$17,SMALL(IF("Página Web"='03.Muestra'!$D$8:$D$17,ROW('03.Muestra'!$C$8:$C$17)-MIN(ROW('03.Muestra'!$D$8:$D$17))+1,""),ROW()-293)),"")</f>
        <v/>
      </c>
      <c r="C303" s="169" t="str">
        <f t="array" ref="C303">IFERROR(INDEX('03.Muestra'!$F$8:$F$17,SMALL(IF("Página Web"='03.Muestra'!$D$8:$D$17,ROW('03.Muestra'!$F$8:$F$17)-MIN(ROW('03.Muestra'!$D$8:$D$17))+1,""),ROW()-293)),"")</f>
        <v/>
      </c>
      <c r="D303" s="143" t="str">
        <f t="shared" si="37"/>
        <v/>
      </c>
      <c r="E303" s="95" t="str">
        <f t="shared" si="38"/>
        <v/>
      </c>
      <c r="F303" s="23"/>
      <c r="G303" s="23"/>
      <c r="H303" s="23"/>
      <c r="I303" s="23"/>
      <c r="J303" s="23"/>
      <c r="K303" s="148"/>
      <c r="L303" s="23"/>
      <c r="M303" s="23"/>
      <c r="N303" s="23"/>
      <c r="O303" s="23"/>
      <c r="P303" s="23"/>
      <c r="Q303" s="23"/>
      <c r="R303" s="23"/>
      <c r="S303" s="23"/>
      <c r="T303" s="23"/>
      <c r="U303" s="23"/>
      <c r="V303" s="23"/>
      <c r="W303" s="23"/>
      <c r="X303" s="23"/>
      <c r="Y303" s="23"/>
      <c r="Z303" s="29"/>
      <c r="AA303" s="29"/>
      <c r="AB303" s="29"/>
      <c r="AC303" s="29"/>
      <c r="AD303" s="29"/>
      <c r="AE303" s="29"/>
      <c r="AF303" s="29"/>
      <c r="AG303" s="29"/>
      <c r="AH303" s="29"/>
      <c r="AI303" s="29"/>
    </row>
    <row r="304" ht="12.0" customHeight="1">
      <c r="A304" s="92"/>
      <c r="B304" s="173"/>
      <c r="C304" s="173"/>
      <c r="D304" s="174"/>
      <c r="E304" s="95"/>
      <c r="F304" s="23"/>
      <c r="G304" s="23"/>
      <c r="H304" s="23"/>
      <c r="I304" s="23"/>
      <c r="J304" s="23"/>
      <c r="K304" s="148"/>
      <c r="L304" s="23"/>
      <c r="M304" s="23"/>
      <c r="N304" s="23"/>
      <c r="O304" s="23"/>
      <c r="P304" s="23"/>
      <c r="Q304" s="23"/>
      <c r="R304" s="23"/>
      <c r="S304" s="23"/>
      <c r="T304" s="23"/>
      <c r="U304" s="23"/>
      <c r="V304" s="23"/>
      <c r="W304" s="23"/>
      <c r="X304" s="23"/>
      <c r="Y304" s="23"/>
      <c r="Z304" s="29"/>
      <c r="AA304" s="29"/>
      <c r="AB304" s="29"/>
      <c r="AC304" s="29"/>
      <c r="AD304" s="29"/>
      <c r="AE304" s="29"/>
      <c r="AF304" s="29"/>
      <c r="AG304" s="29"/>
      <c r="AH304" s="29"/>
      <c r="AI304" s="29"/>
    </row>
    <row r="305" ht="12.0" customHeight="1">
      <c r="A305" s="92"/>
      <c r="B305" s="173"/>
      <c r="C305" s="173"/>
      <c r="D305" s="174"/>
      <c r="E305" s="95"/>
      <c r="F305" s="23"/>
      <c r="G305" s="23"/>
      <c r="H305" s="23"/>
      <c r="I305" s="23"/>
      <c r="J305" s="23"/>
      <c r="K305" s="148"/>
      <c r="L305" s="23"/>
      <c r="M305" s="23"/>
      <c r="N305" s="23"/>
      <c r="O305" s="23"/>
      <c r="P305" s="23"/>
      <c r="Q305" s="23"/>
      <c r="R305" s="23"/>
      <c r="S305" s="23"/>
      <c r="T305" s="23"/>
      <c r="U305" s="23"/>
      <c r="V305" s="23"/>
      <c r="W305" s="23"/>
      <c r="X305" s="23"/>
      <c r="Y305" s="23"/>
      <c r="Z305" s="29"/>
      <c r="AA305" s="29"/>
      <c r="AB305" s="29"/>
      <c r="AC305" s="29"/>
      <c r="AD305" s="29"/>
      <c r="AE305" s="29"/>
      <c r="AF305" s="29"/>
      <c r="AG305" s="29"/>
      <c r="AH305" s="29"/>
      <c r="AI305" s="29"/>
    </row>
    <row r="306" ht="12.75" customHeight="1">
      <c r="A306" s="151"/>
      <c r="B306" s="152"/>
      <c r="C306" s="151"/>
      <c r="D306" s="175"/>
      <c r="E306" s="95"/>
      <c r="F306" s="23"/>
      <c r="G306" s="23"/>
      <c r="H306" s="23"/>
      <c r="I306" s="23"/>
      <c r="J306" s="23"/>
      <c r="K306" s="148"/>
      <c r="L306" s="23"/>
      <c r="M306" s="23"/>
      <c r="N306" s="23"/>
      <c r="O306" s="23"/>
      <c r="P306" s="23"/>
      <c r="Q306" s="23"/>
      <c r="R306" s="23"/>
      <c r="S306" s="23"/>
      <c r="T306" s="23"/>
      <c r="U306" s="23"/>
      <c r="V306" s="23"/>
      <c r="W306" s="23"/>
      <c r="X306" s="23"/>
      <c r="Y306" s="23"/>
      <c r="Z306" s="29"/>
      <c r="AA306" s="29"/>
      <c r="AB306" s="29"/>
      <c r="AC306" s="29"/>
      <c r="AD306" s="29"/>
      <c r="AE306" s="29"/>
      <c r="AF306" s="29"/>
      <c r="AG306" s="29"/>
      <c r="AH306" s="29"/>
      <c r="AI306" s="29"/>
    </row>
    <row r="307" ht="18.0" customHeight="1">
      <c r="A307" s="149"/>
      <c r="B307" s="149"/>
      <c r="C307" s="149"/>
      <c r="D307" s="176"/>
      <c r="E307" s="95"/>
      <c r="F307" s="124"/>
      <c r="G307" s="23"/>
      <c r="H307" s="23"/>
      <c r="I307" s="23"/>
      <c r="J307" s="23"/>
      <c r="K307" s="148"/>
      <c r="L307" s="23"/>
      <c r="M307" s="23"/>
      <c r="N307" s="23"/>
      <c r="O307" s="23"/>
      <c r="P307" s="23"/>
      <c r="Q307" s="23"/>
      <c r="R307" s="23"/>
      <c r="S307" s="23"/>
      <c r="T307" s="23"/>
      <c r="U307" s="23"/>
      <c r="V307" s="23"/>
      <c r="W307" s="23"/>
      <c r="X307" s="23"/>
      <c r="Y307" s="23"/>
      <c r="Z307" s="29"/>
      <c r="AA307" s="29"/>
      <c r="AB307" s="29"/>
      <c r="AC307" s="29"/>
      <c r="AD307" s="29"/>
      <c r="AE307" s="29"/>
      <c r="AF307" s="29"/>
      <c r="AG307" s="29"/>
      <c r="AH307" s="29"/>
      <c r="AI307" s="29"/>
    </row>
    <row r="308" ht="12.0" customHeight="1">
      <c r="A308" s="29"/>
      <c r="B308" s="23"/>
      <c r="C308" s="23"/>
      <c r="D308" s="167"/>
      <c r="E308" s="95"/>
      <c r="F308" s="23"/>
      <c r="G308" s="23"/>
      <c r="H308" s="23"/>
      <c r="I308" s="23"/>
      <c r="J308" s="23"/>
      <c r="K308" s="148"/>
      <c r="L308" s="23"/>
      <c r="M308" s="23"/>
      <c r="N308" s="23"/>
      <c r="O308" s="23"/>
      <c r="P308" s="23"/>
      <c r="Q308" s="23"/>
      <c r="R308" s="23"/>
      <c r="S308" s="23"/>
      <c r="T308" s="23"/>
      <c r="U308" s="23"/>
      <c r="V308" s="23"/>
      <c r="W308" s="23"/>
      <c r="X308" s="23"/>
      <c r="Y308" s="23"/>
      <c r="Z308" s="29"/>
      <c r="AA308" s="29"/>
      <c r="AB308" s="29"/>
      <c r="AC308" s="29"/>
      <c r="AD308" s="29"/>
      <c r="AE308" s="29"/>
      <c r="AF308" s="29"/>
      <c r="AG308" s="29"/>
      <c r="AH308" s="29"/>
      <c r="AI308" s="29"/>
    </row>
    <row r="309" ht="12.0" customHeight="1">
      <c r="A309" s="29"/>
      <c r="B309" s="23"/>
      <c r="C309" s="23"/>
      <c r="D309" s="167"/>
      <c r="E309" s="137"/>
      <c r="F309" s="23"/>
      <c r="G309" s="23"/>
      <c r="H309" s="23"/>
      <c r="I309" s="23"/>
      <c r="J309" s="23"/>
      <c r="K309" s="148"/>
      <c r="L309" s="23"/>
      <c r="M309" s="23"/>
      <c r="N309" s="23"/>
      <c r="O309" s="23"/>
      <c r="P309" s="23"/>
      <c r="Q309" s="23"/>
      <c r="R309" s="23"/>
      <c r="S309" s="23"/>
      <c r="T309" s="23"/>
      <c r="U309" s="23"/>
      <c r="V309" s="23"/>
      <c r="W309" s="23"/>
      <c r="X309" s="23"/>
      <c r="Y309" s="23"/>
      <c r="Z309" s="29"/>
      <c r="AA309" s="29"/>
      <c r="AB309" s="29"/>
      <c r="AC309" s="29"/>
      <c r="AD309" s="29"/>
      <c r="AE309" s="29"/>
      <c r="AF309" s="29"/>
      <c r="AG309" s="29"/>
      <c r="AH309" s="29"/>
      <c r="AI309" s="29"/>
    </row>
    <row r="310" ht="32.25" customHeight="1">
      <c r="A310" s="126" t="s">
        <v>106</v>
      </c>
      <c r="B310" s="127" t="s">
        <v>92</v>
      </c>
      <c r="C310" s="180" t="s">
        <v>135</v>
      </c>
      <c r="D310" s="168" t="s">
        <v>112</v>
      </c>
      <c r="E310" s="154"/>
      <c r="F310" s="29"/>
      <c r="G310" s="29"/>
      <c r="H310" s="29"/>
      <c r="I310" s="29"/>
      <c r="J310" s="29"/>
      <c r="K310" s="148"/>
      <c r="L310" s="23"/>
      <c r="M310" s="23"/>
      <c r="N310" s="23"/>
      <c r="O310" s="23"/>
      <c r="P310" s="23"/>
      <c r="Q310" s="23"/>
      <c r="R310" s="23"/>
      <c r="S310" s="23"/>
      <c r="T310" s="23"/>
      <c r="U310" s="23"/>
      <c r="V310" s="23"/>
      <c r="W310" s="23"/>
      <c r="X310" s="23"/>
      <c r="Y310" s="23"/>
      <c r="Z310" s="29"/>
      <c r="AA310" s="29"/>
      <c r="AB310" s="29"/>
      <c r="AC310" s="29"/>
      <c r="AD310" s="29"/>
      <c r="AE310" s="29"/>
      <c r="AF310" s="29"/>
      <c r="AG310" s="29"/>
      <c r="AH310" s="29"/>
      <c r="AI310" s="29"/>
    </row>
    <row r="311" ht="12.0" customHeight="1">
      <c r="A311" s="133">
        <f t="array" ref="A311">IFERROR(INDEX('03.Muestra'!$B$8:$B$17,SMALL(IF("Página Web"='03.Muestra'!$D$8:$D$17,ROW('03.Muestra'!$B$8:$B$17)-MIN(ROW('03.Muestra'!$D$8:$D$17))+1,""),ROW()-310)),"")</f>
        <v>1</v>
      </c>
      <c r="B311" s="169" t="str">
        <f t="array" ref="B311">IFERROR(INDEX('03.Muestra'!$C$8:$C$17,SMALL(IF("Página Web"='03.Muestra'!$D$8:$D$17,ROW('03.Muestra'!$C$8:$C$17)-MIN(ROW('03.Muestra'!$D$8:$D$17))+1,""),ROW()-310)),"")</f>
        <v>Home</v>
      </c>
      <c r="C311" s="170" t="str">
        <f t="array" ref="C311">IFERROR(INDEX('03.Muestra'!$F$8:$F$17,SMALL(IF("Página Web"='03.Muestra'!$D$8:$D$17,ROW('03.Muestra'!$F$8:$F$17)-MIN(ROW('03.Muestra'!$D$8:$D$17))+1,""),ROW()-310)),"")</f>
        <v>https://vicengallartandres.com/</v>
      </c>
      <c r="D311" s="143" t="str">
        <f t="shared" ref="D311:D320" si="39">IF(C311="","",$D$18)</f>
        <v>N/A</v>
      </c>
      <c r="E311" s="95" t="str">
        <f t="shared" ref="E311:E320" si="40">IF(D311&lt;&gt;"",IF(AND(B311&lt;&gt;"",C311&lt;&gt;""),"","ERR"),"")</f>
        <v/>
      </c>
      <c r="F311" s="144" t="s">
        <v>95</v>
      </c>
      <c r="G311" s="121" t="s">
        <v>104</v>
      </c>
      <c r="H311" s="116" t="s">
        <v>99</v>
      </c>
      <c r="I311" s="145" t="s">
        <v>97</v>
      </c>
      <c r="J311" s="146" t="s">
        <v>93</v>
      </c>
      <c r="K311" s="177" t="s">
        <v>103</v>
      </c>
      <c r="L311" s="23"/>
      <c r="M311" s="23"/>
      <c r="N311" s="23"/>
      <c r="O311" s="23"/>
      <c r="P311" s="23"/>
      <c r="Q311" s="23"/>
      <c r="R311" s="23"/>
      <c r="S311" s="23"/>
      <c r="T311" s="23"/>
      <c r="U311" s="23"/>
      <c r="V311" s="23"/>
      <c r="W311" s="23"/>
      <c r="X311" s="23"/>
      <c r="Y311" s="23"/>
      <c r="Z311" s="29"/>
      <c r="AA311" s="29"/>
      <c r="AB311" s="29"/>
      <c r="AC311" s="29"/>
      <c r="AD311" s="29"/>
      <c r="AE311" s="29"/>
      <c r="AF311" s="29"/>
      <c r="AG311" s="29"/>
      <c r="AH311" s="29"/>
      <c r="AI311" s="29"/>
    </row>
    <row r="312" ht="12.0" customHeight="1">
      <c r="A312" s="133">
        <f t="array" ref="A312">IFERROR(INDEX('03.Muestra'!$B$8:$B$17,SMALL(IF("Página Web"='03.Muestra'!$D$8:$D$17,ROW('03.Muestra'!$B$8:$B$17)-MIN(ROW('03.Muestra'!$D$8:$D$17))+1,""),ROW()-310)),"")</f>
        <v>2</v>
      </c>
      <c r="B312" s="169" t="str">
        <f t="array" ref="B312">IFERROR(INDEX('03.Muestra'!$C$8:$C$17,SMALL(IF("Página Web"='03.Muestra'!$D$8:$D$17,ROW('03.Muestra'!$C$8:$C$17)-MIN(ROW('03.Muestra'!$D$8:$D$17))+1,""),ROW()-310)),"")</f>
        <v>Contacto</v>
      </c>
      <c r="C312" s="170" t="str">
        <f t="array" ref="C312">IFERROR(INDEX('03.Muestra'!$F$8:$F$17,SMALL(IF("Página Web"='03.Muestra'!$D$8:$D$17,ROW('03.Muestra'!$F$8:$F$17)-MIN(ROW('03.Muestra'!$D$8:$D$17))+1,""),ROW()-310)),"")</f>
        <v>https://vicengallartandres.com/contacto/</v>
      </c>
      <c r="D312" s="143" t="str">
        <f t="shared" si="39"/>
        <v>N/A</v>
      </c>
      <c r="E312" s="95" t="str">
        <f t="shared" si="40"/>
        <v/>
      </c>
      <c r="F312" s="147">
        <f>COUNTIF($D311:INDIRECT("$D" &amp;  SUM(ROW()-1,'03.Muestra'!$D$20)-1),F311)</f>
        <v>0</v>
      </c>
      <c r="G312" s="147">
        <f>COUNTIF($D311:INDIRECT("$D" &amp;  SUM(ROW()-1,'03.Muestra'!$D$20)-1),G311)</f>
        <v>0</v>
      </c>
      <c r="H312" s="147">
        <f>COUNTIF($D311:INDIRECT("$D" &amp;  SUM(ROW()-1,'03.Muestra'!$D$20)-1),H311)</f>
        <v>3</v>
      </c>
      <c r="I312" s="147">
        <f>COUNTIF($D311:INDIRECT("$D" &amp;  SUM(ROW()-1,'03.Muestra'!$D$20)-1),I311)</f>
        <v>0</v>
      </c>
      <c r="J312" s="147">
        <f>COUNTIF($D311:INDIRECT("$D" &amp;  SUM(ROW()-1,'03.Muestra'!$D$20)-1),J311)</f>
        <v>0</v>
      </c>
      <c r="K312" s="178">
        <f>IF(COUNTIF('03.Muestra'!$D$8:$D$17,"Página Web")=0,0,COUNTBLANK($D311:INDIRECT("$D" &amp;  SUM(ROW()-1,COUNTIF('03.Muestra'!$D$8:$D$17,"Página Web"))-1)))</f>
        <v>0</v>
      </c>
      <c r="L312" s="23"/>
      <c r="M312" s="23"/>
      <c r="N312" s="23"/>
      <c r="O312" s="23"/>
      <c r="P312" s="23"/>
      <c r="Q312" s="23"/>
      <c r="R312" s="23"/>
      <c r="S312" s="23"/>
      <c r="T312" s="23"/>
      <c r="U312" s="23"/>
      <c r="V312" s="23"/>
      <c r="W312" s="23"/>
      <c r="X312" s="23"/>
      <c r="Y312" s="23"/>
      <c r="Z312" s="29"/>
      <c r="AA312" s="29"/>
      <c r="AB312" s="29"/>
      <c r="AC312" s="29"/>
      <c r="AD312" s="29"/>
      <c r="AE312" s="29"/>
      <c r="AF312" s="29"/>
      <c r="AG312" s="29"/>
      <c r="AH312" s="29"/>
      <c r="AI312" s="29"/>
    </row>
    <row r="313" ht="12.0" customHeight="1">
      <c r="A313" s="133">
        <f t="array" ref="A313">IFERROR(INDEX('03.Muestra'!$B$8:$B$17,SMALL(IF("Página Web"='03.Muestra'!$D$8:$D$17,ROW('03.Muestra'!$B$8:$B$17)-MIN(ROW('03.Muestra'!$D$8:$D$17))+1,""),ROW()-310)),"")</f>
        <v>3</v>
      </c>
      <c r="B313" s="169" t="str">
        <f t="array" ref="B313">IFERROR(INDEX('03.Muestra'!$C$8:$C$17,SMALL(IF("Página Web"='03.Muestra'!$D$8:$D$17,ROW('03.Muestra'!$C$8:$C$17)-MIN(ROW('03.Muestra'!$D$8:$D$17))+1,""),ROW()-310)),"")</f>
        <v>Servicios</v>
      </c>
      <c r="C313" s="170" t="str">
        <f t="array" ref="C313">IFERROR(INDEX('03.Muestra'!$F$8:$F$17,SMALL(IF("Página Web"='03.Muestra'!$D$8:$D$17,ROW('03.Muestra'!$F$8:$F$17)-MIN(ROW('03.Muestra'!$D$8:$D$17))+1,""),ROW()-310)),"")</f>
        <v>https://vicengallartandres.com/servicios/</v>
      </c>
      <c r="D313" s="143" t="str">
        <f t="shared" si="39"/>
        <v>N/A</v>
      </c>
      <c r="E313" s="95" t="str">
        <f t="shared" si="40"/>
        <v/>
      </c>
      <c r="F313" s="29"/>
      <c r="G313" s="23"/>
      <c r="H313" s="23"/>
      <c r="I313" s="23"/>
      <c r="J313" s="23"/>
      <c r="K313" s="148"/>
      <c r="L313" s="23"/>
      <c r="M313" s="23"/>
      <c r="N313" s="23"/>
      <c r="O313" s="23"/>
      <c r="P313" s="23"/>
      <c r="Q313" s="23"/>
      <c r="R313" s="23"/>
      <c r="S313" s="23"/>
      <c r="T313" s="23"/>
      <c r="U313" s="23"/>
      <c r="V313" s="23"/>
      <c r="W313" s="23"/>
      <c r="X313" s="23"/>
      <c r="Y313" s="23"/>
      <c r="Z313" s="29"/>
      <c r="AA313" s="29"/>
      <c r="AB313" s="29"/>
      <c r="AC313" s="29"/>
      <c r="AD313" s="29"/>
      <c r="AE313" s="29"/>
      <c r="AF313" s="29"/>
      <c r="AG313" s="29"/>
      <c r="AH313" s="29"/>
      <c r="AI313" s="29"/>
    </row>
    <row r="314" ht="12.0" customHeight="1">
      <c r="A314" s="133" t="str">
        <f t="array" ref="A314">IFERROR(INDEX('03.Muestra'!$B$8:$B$17,SMALL(IF("Página Web"='03.Muestra'!$D$8:$D$17,ROW('03.Muestra'!$B$8:$B$17)-MIN(ROW('03.Muestra'!$D$8:$D$17))+1,""),ROW()-310)),"")</f>
        <v/>
      </c>
      <c r="B314" s="169" t="str">
        <f t="array" ref="B314">IFERROR(INDEX('03.Muestra'!$C$8:$C$17,SMALL(IF("Página Web"='03.Muestra'!$D$8:$D$17,ROW('03.Muestra'!$C$8:$C$17)-MIN(ROW('03.Muestra'!$D$8:$D$17))+1,""),ROW()-310)),"")</f>
        <v/>
      </c>
      <c r="C314" s="169" t="str">
        <f t="array" ref="C314">IFERROR(INDEX('03.Muestra'!$F$8:$F$17,SMALL(IF("Página Web"='03.Muestra'!$D$8:$D$17,ROW('03.Muestra'!$F$8:$F$17)-MIN(ROW('03.Muestra'!$D$8:$D$17))+1,""),ROW()-310)),"")</f>
        <v/>
      </c>
      <c r="D314" s="143" t="str">
        <f t="shared" si="39"/>
        <v/>
      </c>
      <c r="E314" s="95" t="str">
        <f t="shared" si="40"/>
        <v/>
      </c>
      <c r="F314" s="29"/>
      <c r="G314" s="23"/>
      <c r="H314" s="23"/>
      <c r="I314" s="23"/>
      <c r="J314" s="23"/>
      <c r="K314" s="148"/>
      <c r="L314" s="23"/>
      <c r="M314" s="23"/>
      <c r="N314" s="23"/>
      <c r="O314" s="23"/>
      <c r="P314" s="23"/>
      <c r="Q314" s="23"/>
      <c r="R314" s="23"/>
      <c r="S314" s="23"/>
      <c r="T314" s="23"/>
      <c r="U314" s="23"/>
      <c r="V314" s="23"/>
      <c r="W314" s="23"/>
      <c r="X314" s="23"/>
      <c r="Y314" s="23"/>
      <c r="Z314" s="29"/>
      <c r="AA314" s="29"/>
      <c r="AB314" s="29"/>
      <c r="AC314" s="29"/>
      <c r="AD314" s="29"/>
      <c r="AE314" s="29"/>
      <c r="AF314" s="29"/>
      <c r="AG314" s="29"/>
      <c r="AH314" s="29"/>
      <c r="AI314" s="29"/>
    </row>
    <row r="315" ht="12.0" customHeight="1">
      <c r="A315" s="133" t="str">
        <f t="array" ref="A315">IFERROR(INDEX('03.Muestra'!$B$8:$B$17,SMALL(IF("Página Web"='03.Muestra'!$D$8:$D$17,ROW('03.Muestra'!$B$8:$B$17)-MIN(ROW('03.Muestra'!$D$8:$D$17))+1,""),ROW()-310)),"")</f>
        <v/>
      </c>
      <c r="B315" s="169" t="str">
        <f t="array" ref="B315">IFERROR(INDEX('03.Muestra'!$C$8:$C$17,SMALL(IF("Página Web"='03.Muestra'!$D$8:$D$17,ROW('03.Muestra'!$C$8:$C$17)-MIN(ROW('03.Muestra'!$D$8:$D$17))+1,""),ROW()-310)),"")</f>
        <v/>
      </c>
      <c r="C315" s="169" t="str">
        <f t="array" ref="C315">IFERROR(INDEX('03.Muestra'!$F$8:$F$17,SMALL(IF("Página Web"='03.Muestra'!$D$8:$D$17,ROW('03.Muestra'!$F$8:$F$17)-MIN(ROW('03.Muestra'!$D$8:$D$17))+1,""),ROW()-310)),"")</f>
        <v/>
      </c>
      <c r="D315" s="143" t="str">
        <f t="shared" si="39"/>
        <v/>
      </c>
      <c r="E315" s="95" t="str">
        <f t="shared" si="40"/>
        <v/>
      </c>
      <c r="F315" s="29"/>
      <c r="G315" s="23"/>
      <c r="H315" s="23"/>
      <c r="I315" s="23"/>
      <c r="J315" s="23"/>
      <c r="K315" s="148"/>
      <c r="L315" s="23"/>
      <c r="M315" s="23"/>
      <c r="N315" s="23"/>
      <c r="O315" s="23"/>
      <c r="P315" s="23"/>
      <c r="Q315" s="23"/>
      <c r="R315" s="23"/>
      <c r="S315" s="23"/>
      <c r="T315" s="23"/>
      <c r="U315" s="23"/>
      <c r="V315" s="23"/>
      <c r="W315" s="23"/>
      <c r="X315" s="23"/>
      <c r="Y315" s="23"/>
      <c r="Z315" s="29"/>
      <c r="AA315" s="29"/>
      <c r="AB315" s="29"/>
      <c r="AC315" s="29"/>
      <c r="AD315" s="29"/>
      <c r="AE315" s="29"/>
      <c r="AF315" s="29"/>
      <c r="AG315" s="29"/>
      <c r="AH315" s="29"/>
      <c r="AI315" s="29"/>
    </row>
    <row r="316" ht="12.0" customHeight="1">
      <c r="A316" s="133" t="str">
        <f t="array" ref="A316">IFERROR(INDEX('03.Muestra'!$B$8:$B$17,SMALL(IF("Página Web"='03.Muestra'!$D$8:$D$17,ROW('03.Muestra'!$B$8:$B$17)-MIN(ROW('03.Muestra'!$D$8:$D$17))+1,""),ROW()-310)),"")</f>
        <v/>
      </c>
      <c r="B316" s="169" t="str">
        <f t="array" ref="B316">IFERROR(INDEX('03.Muestra'!$C$8:$C$17,SMALL(IF("Página Web"='03.Muestra'!$D$8:$D$17,ROW('03.Muestra'!$C$8:$C$17)-MIN(ROW('03.Muestra'!$D$8:$D$17))+1,""),ROW()-310)),"")</f>
        <v/>
      </c>
      <c r="C316" s="169" t="str">
        <f t="array" ref="C316">IFERROR(INDEX('03.Muestra'!$F$8:$F$17,SMALL(IF("Página Web"='03.Muestra'!$D$8:$D$17,ROW('03.Muestra'!$F$8:$F$17)-MIN(ROW('03.Muestra'!$D$8:$D$17))+1,""),ROW()-310)),"")</f>
        <v/>
      </c>
      <c r="D316" s="143" t="str">
        <f t="shared" si="39"/>
        <v/>
      </c>
      <c r="E316" s="95" t="str">
        <f t="shared" si="40"/>
        <v/>
      </c>
      <c r="F316" s="29"/>
      <c r="G316" s="23"/>
      <c r="H316" s="23"/>
      <c r="I316" s="23"/>
      <c r="J316" s="23"/>
      <c r="K316" s="148"/>
      <c r="L316" s="23"/>
      <c r="M316" s="23"/>
      <c r="N316" s="23"/>
      <c r="O316" s="23"/>
      <c r="P316" s="23"/>
      <c r="Q316" s="23"/>
      <c r="R316" s="23"/>
      <c r="S316" s="23"/>
      <c r="T316" s="23"/>
      <c r="U316" s="23"/>
      <c r="V316" s="23"/>
      <c r="W316" s="23"/>
      <c r="X316" s="23"/>
      <c r="Y316" s="23"/>
      <c r="Z316" s="29"/>
      <c r="AA316" s="29"/>
      <c r="AB316" s="29"/>
      <c r="AC316" s="29"/>
      <c r="AD316" s="29"/>
      <c r="AE316" s="29"/>
      <c r="AF316" s="29"/>
      <c r="AG316" s="29"/>
      <c r="AH316" s="29"/>
      <c r="AI316" s="29"/>
    </row>
    <row r="317" ht="12.0" customHeight="1">
      <c r="A317" s="133" t="str">
        <f t="array" ref="A317">IFERROR(INDEX('03.Muestra'!$B$8:$B$17,SMALL(IF("Página Web"='03.Muestra'!$D$8:$D$17,ROW('03.Muestra'!$B$8:$B$17)-MIN(ROW('03.Muestra'!$D$8:$D$17))+1,""),ROW()-310)),"")</f>
        <v/>
      </c>
      <c r="B317" s="169" t="str">
        <f t="array" ref="B317">IFERROR(INDEX('03.Muestra'!$C$8:$C$17,SMALL(IF("Página Web"='03.Muestra'!$D$8:$D$17,ROW('03.Muestra'!$C$8:$C$17)-MIN(ROW('03.Muestra'!$D$8:$D$17))+1,""),ROW()-310)),"")</f>
        <v/>
      </c>
      <c r="C317" s="169" t="str">
        <f t="array" ref="C317">IFERROR(INDEX('03.Muestra'!$F$8:$F$17,SMALL(IF("Página Web"='03.Muestra'!$D$8:$D$17,ROW('03.Muestra'!$F$8:$F$17)-MIN(ROW('03.Muestra'!$D$8:$D$17))+1,""),ROW()-310)),"")</f>
        <v/>
      </c>
      <c r="D317" s="143" t="str">
        <f t="shared" si="39"/>
        <v/>
      </c>
      <c r="E317" s="95" t="str">
        <f t="shared" si="40"/>
        <v/>
      </c>
      <c r="F317" s="23"/>
      <c r="G317" s="23"/>
      <c r="H317" s="23"/>
      <c r="I317" s="23"/>
      <c r="J317" s="23"/>
      <c r="K317" s="148"/>
      <c r="L317" s="23"/>
      <c r="M317" s="23"/>
      <c r="N317" s="23"/>
      <c r="O317" s="23"/>
      <c r="P317" s="23"/>
      <c r="Q317" s="23"/>
      <c r="R317" s="23"/>
      <c r="S317" s="23"/>
      <c r="T317" s="23"/>
      <c r="U317" s="23"/>
      <c r="V317" s="23"/>
      <c r="W317" s="23"/>
      <c r="X317" s="23"/>
      <c r="Y317" s="23"/>
      <c r="Z317" s="29"/>
      <c r="AA317" s="29"/>
      <c r="AB317" s="29"/>
      <c r="AC317" s="29"/>
      <c r="AD317" s="29"/>
      <c r="AE317" s="29"/>
      <c r="AF317" s="29"/>
      <c r="AG317" s="29"/>
      <c r="AH317" s="29"/>
      <c r="AI317" s="29"/>
    </row>
    <row r="318" ht="12.0" customHeight="1">
      <c r="A318" s="133" t="str">
        <f t="array" ref="A318">IFERROR(INDEX('03.Muestra'!$B$8:$B$17,SMALL(IF("Página Web"='03.Muestra'!$D$8:$D$17,ROW('03.Muestra'!$B$8:$B$17)-MIN(ROW('03.Muestra'!$D$8:$D$17))+1,""),ROW()-310)),"")</f>
        <v/>
      </c>
      <c r="B318" s="169" t="str">
        <f t="array" ref="B318">IFERROR(INDEX('03.Muestra'!$C$8:$C$17,SMALL(IF("Página Web"='03.Muestra'!$D$8:$D$17,ROW('03.Muestra'!$C$8:$C$17)-MIN(ROW('03.Muestra'!$D$8:$D$17))+1,""),ROW()-310)),"")</f>
        <v/>
      </c>
      <c r="C318" s="169" t="str">
        <f t="array" ref="C318">IFERROR(INDEX('03.Muestra'!$F$8:$F$17,SMALL(IF("Página Web"='03.Muestra'!$D$8:$D$17,ROW('03.Muestra'!$F$8:$F$17)-MIN(ROW('03.Muestra'!$D$8:$D$17))+1,""),ROW()-310)),"")</f>
        <v/>
      </c>
      <c r="D318" s="143" t="str">
        <f t="shared" si="39"/>
        <v/>
      </c>
      <c r="E318" s="95" t="str">
        <f t="shared" si="40"/>
        <v/>
      </c>
      <c r="F318" s="23"/>
      <c r="G318" s="23"/>
      <c r="H318" s="23"/>
      <c r="I318" s="23"/>
      <c r="J318" s="23"/>
      <c r="K318" s="148"/>
      <c r="L318" s="23"/>
      <c r="M318" s="23"/>
      <c r="N318" s="23"/>
      <c r="O318" s="23"/>
      <c r="P318" s="23"/>
      <c r="Q318" s="23"/>
      <c r="R318" s="23"/>
      <c r="S318" s="23"/>
      <c r="T318" s="23"/>
      <c r="U318" s="23"/>
      <c r="V318" s="23"/>
      <c r="W318" s="23"/>
      <c r="X318" s="23"/>
      <c r="Y318" s="23"/>
      <c r="Z318" s="29"/>
      <c r="AA318" s="29"/>
      <c r="AB318" s="29"/>
      <c r="AC318" s="29"/>
      <c r="AD318" s="29"/>
      <c r="AE318" s="29"/>
      <c r="AF318" s="29"/>
      <c r="AG318" s="29"/>
      <c r="AH318" s="29"/>
      <c r="AI318" s="29"/>
    </row>
    <row r="319" ht="12.0" customHeight="1">
      <c r="A319" s="133" t="str">
        <f t="array" ref="A319">IFERROR(INDEX('03.Muestra'!$B$8:$B$17,SMALL(IF("Página Web"='03.Muestra'!$D$8:$D$17,ROW('03.Muestra'!$B$8:$B$17)-MIN(ROW('03.Muestra'!$D$8:$D$17))+1,""),ROW()-310)),"")</f>
        <v/>
      </c>
      <c r="B319" s="169" t="str">
        <f t="array" ref="B319">IFERROR(INDEX('03.Muestra'!$C$8:$C$17,SMALL(IF("Página Web"='03.Muestra'!$D$8:$D$17,ROW('03.Muestra'!$C$8:$C$17)-MIN(ROW('03.Muestra'!$D$8:$D$17))+1,""),ROW()-310)),"")</f>
        <v/>
      </c>
      <c r="C319" s="169" t="str">
        <f t="array" ref="C319">IFERROR(INDEX('03.Muestra'!$F$8:$F$17,SMALL(IF("Página Web"='03.Muestra'!$D$8:$D$17,ROW('03.Muestra'!$F$8:$F$17)-MIN(ROW('03.Muestra'!$D$8:$D$17))+1,""),ROW()-310)),"")</f>
        <v/>
      </c>
      <c r="D319" s="143" t="str">
        <f t="shared" si="39"/>
        <v/>
      </c>
      <c r="E319" s="95" t="str">
        <f t="shared" si="40"/>
        <v/>
      </c>
      <c r="F319" s="23"/>
      <c r="G319" s="23"/>
      <c r="H319" s="23"/>
      <c r="I319" s="23"/>
      <c r="J319" s="23"/>
      <c r="K319" s="148"/>
      <c r="L319" s="23"/>
      <c r="M319" s="23"/>
      <c r="N319" s="23"/>
      <c r="O319" s="23"/>
      <c r="P319" s="23"/>
      <c r="Q319" s="23"/>
      <c r="R319" s="23"/>
      <c r="S319" s="23"/>
      <c r="T319" s="23"/>
      <c r="U319" s="23"/>
      <c r="V319" s="23"/>
      <c r="W319" s="23"/>
      <c r="X319" s="23"/>
      <c r="Y319" s="23"/>
      <c r="Z319" s="29"/>
      <c r="AA319" s="29"/>
      <c r="AB319" s="29"/>
      <c r="AC319" s="29"/>
      <c r="AD319" s="29"/>
      <c r="AE319" s="29"/>
      <c r="AF319" s="29"/>
      <c r="AG319" s="29"/>
      <c r="AH319" s="29"/>
      <c r="AI319" s="29"/>
    </row>
    <row r="320" ht="12.0" customHeight="1">
      <c r="A320" s="134" t="str">
        <f t="array" ref="A320">IFERROR(INDEX('03.Muestra'!$B$8:$B$17,SMALL(IF("Página Web"='03.Muestra'!$D$8:$D$17,ROW('03.Muestra'!$B$8:$B$17)-MIN(ROW('03.Muestra'!$D$8:$D$17))+1,""),ROW()-310)),"")</f>
        <v/>
      </c>
      <c r="B320" s="181" t="str">
        <f t="array" ref="B320">IFERROR(INDEX('03.Muestra'!$C$8:$C$17,SMALL(IF("Página Web"='03.Muestra'!$D$8:$D$17,ROW('03.Muestra'!$C$8:$C$17)-MIN(ROW('03.Muestra'!$D$8:$D$17))+1,""),ROW()-310)),"")</f>
        <v/>
      </c>
      <c r="C320" s="181" t="str">
        <f t="array" ref="C320">IFERROR(INDEX('03.Muestra'!$F$8:$F$17,SMALL(IF("Página Web"='03.Muestra'!$D$8:$D$17,ROW('03.Muestra'!$F$8:$F$17)-MIN(ROW('03.Muestra'!$D$8:$D$17))+1,""),ROW()-310)),"")</f>
        <v/>
      </c>
      <c r="D320" s="143" t="str">
        <f t="shared" si="39"/>
        <v/>
      </c>
      <c r="E320" s="95" t="str">
        <f t="shared" si="40"/>
        <v/>
      </c>
      <c r="F320" s="23"/>
      <c r="G320" s="23"/>
      <c r="H320" s="23"/>
      <c r="I320" s="23"/>
      <c r="J320" s="23"/>
      <c r="K320" s="148"/>
      <c r="L320" s="23"/>
      <c r="M320" s="23"/>
      <c r="N320" s="23"/>
      <c r="O320" s="23"/>
      <c r="P320" s="23"/>
      <c r="Q320" s="23"/>
      <c r="R320" s="23"/>
      <c r="S320" s="23"/>
      <c r="T320" s="23"/>
      <c r="U320" s="23"/>
      <c r="V320" s="23"/>
      <c r="W320" s="23"/>
      <c r="X320" s="23"/>
      <c r="Y320" s="23"/>
      <c r="Z320" s="29"/>
      <c r="AA320" s="29"/>
      <c r="AB320" s="29"/>
      <c r="AC320" s="29"/>
      <c r="AD320" s="29"/>
      <c r="AE320" s="29"/>
      <c r="AF320" s="29"/>
      <c r="AG320" s="29"/>
      <c r="AH320" s="29"/>
      <c r="AI320" s="29"/>
    </row>
    <row r="321" ht="12.0" customHeight="1">
      <c r="A321" s="92"/>
      <c r="B321" s="173"/>
      <c r="C321" s="173"/>
      <c r="D321" s="174"/>
      <c r="E321" s="95"/>
      <c r="F321" s="23"/>
      <c r="G321" s="23"/>
      <c r="H321" s="23"/>
      <c r="I321" s="23"/>
      <c r="J321" s="23"/>
      <c r="K321" s="148"/>
      <c r="L321" s="23"/>
      <c r="M321" s="23"/>
      <c r="N321" s="23"/>
      <c r="O321" s="23"/>
      <c r="P321" s="23"/>
      <c r="Q321" s="23"/>
      <c r="R321" s="23"/>
      <c r="S321" s="23"/>
      <c r="T321" s="23"/>
      <c r="U321" s="23"/>
      <c r="V321" s="23"/>
      <c r="W321" s="23"/>
      <c r="X321" s="23"/>
      <c r="Y321" s="23"/>
      <c r="Z321" s="29"/>
      <c r="AA321" s="29"/>
      <c r="AB321" s="29"/>
      <c r="AC321" s="29"/>
      <c r="AD321" s="29"/>
      <c r="AE321" s="29"/>
      <c r="AF321" s="29"/>
      <c r="AG321" s="29"/>
      <c r="AH321" s="29"/>
      <c r="AI321" s="29"/>
    </row>
    <row r="322" ht="12.0" customHeight="1">
      <c r="A322" s="92"/>
      <c r="B322" s="173"/>
      <c r="C322" s="173"/>
      <c r="D322" s="174"/>
      <c r="E322" s="95"/>
      <c r="F322" s="23"/>
      <c r="G322" s="23"/>
      <c r="H322" s="23"/>
      <c r="I322" s="23"/>
      <c r="J322" s="23"/>
      <c r="K322" s="148"/>
      <c r="L322" s="23"/>
      <c r="M322" s="23"/>
      <c r="N322" s="23"/>
      <c r="O322" s="23"/>
      <c r="P322" s="23"/>
      <c r="Q322" s="23"/>
      <c r="R322" s="23"/>
      <c r="S322" s="23"/>
      <c r="T322" s="23"/>
      <c r="U322" s="23"/>
      <c r="V322" s="23"/>
      <c r="W322" s="23"/>
      <c r="X322" s="23"/>
      <c r="Y322" s="23"/>
      <c r="Z322" s="29"/>
      <c r="AA322" s="29"/>
      <c r="AB322" s="29"/>
      <c r="AC322" s="29"/>
      <c r="AD322" s="29"/>
      <c r="AE322" s="29"/>
      <c r="AF322" s="29"/>
      <c r="AG322" s="29"/>
      <c r="AH322" s="29"/>
      <c r="AI322" s="29"/>
    </row>
    <row r="323" ht="39.75" customHeight="1">
      <c r="A323" s="151"/>
      <c r="B323" s="152"/>
      <c r="C323" s="151"/>
      <c r="D323" s="175"/>
      <c r="E323" s="95"/>
      <c r="F323" s="23"/>
      <c r="G323" s="23"/>
      <c r="H323" s="23"/>
      <c r="I323" s="23"/>
      <c r="J323" s="23"/>
      <c r="K323" s="148"/>
      <c r="L323" s="23"/>
      <c r="M323" s="23"/>
      <c r="N323" s="23"/>
      <c r="O323" s="23"/>
      <c r="P323" s="23"/>
      <c r="Q323" s="23"/>
      <c r="R323" s="23"/>
      <c r="S323" s="23"/>
      <c r="T323" s="23"/>
      <c r="U323" s="23"/>
      <c r="V323" s="23"/>
      <c r="W323" s="23"/>
      <c r="X323" s="23"/>
      <c r="Y323" s="23"/>
      <c r="Z323" s="29"/>
      <c r="AA323" s="29"/>
      <c r="AB323" s="29"/>
      <c r="AC323" s="29"/>
      <c r="AD323" s="29"/>
      <c r="AE323" s="29"/>
      <c r="AF323" s="29"/>
      <c r="AG323" s="29"/>
      <c r="AH323" s="29"/>
      <c r="AI323" s="29"/>
    </row>
    <row r="324" ht="18.0" customHeight="1">
      <c r="A324" s="149"/>
      <c r="B324" s="149"/>
      <c r="C324" s="149"/>
      <c r="D324" s="176"/>
      <c r="E324" s="95"/>
      <c r="F324" s="124"/>
      <c r="G324" s="23"/>
      <c r="H324" s="23"/>
      <c r="I324" s="23"/>
      <c r="J324" s="23"/>
      <c r="K324" s="148"/>
      <c r="L324" s="23"/>
      <c r="M324" s="23"/>
      <c r="N324" s="23"/>
      <c r="O324" s="23"/>
      <c r="P324" s="23"/>
      <c r="Q324" s="23"/>
      <c r="R324" s="23"/>
      <c r="S324" s="23"/>
      <c r="T324" s="23"/>
      <c r="U324" s="23"/>
      <c r="V324" s="23"/>
      <c r="W324" s="23"/>
      <c r="X324" s="23"/>
      <c r="Y324" s="23"/>
      <c r="Z324" s="29"/>
      <c r="AA324" s="29"/>
      <c r="AB324" s="29"/>
      <c r="AC324" s="29"/>
      <c r="AD324" s="29"/>
      <c r="AE324" s="29"/>
      <c r="AF324" s="29"/>
      <c r="AG324" s="29"/>
      <c r="AH324" s="29"/>
      <c r="AI324" s="29"/>
    </row>
    <row r="325" ht="12.0" customHeight="1">
      <c r="A325" s="29"/>
      <c r="B325" s="23"/>
      <c r="C325" s="23"/>
      <c r="D325" s="167"/>
      <c r="E325" s="95"/>
      <c r="F325" s="23"/>
      <c r="G325" s="23"/>
      <c r="H325" s="23"/>
      <c r="I325" s="23"/>
      <c r="J325" s="23"/>
      <c r="K325" s="148"/>
      <c r="L325" s="23"/>
      <c r="M325" s="23"/>
      <c r="N325" s="23"/>
      <c r="O325" s="23"/>
      <c r="P325" s="23"/>
      <c r="Q325" s="23"/>
      <c r="R325" s="23"/>
      <c r="S325" s="23"/>
      <c r="T325" s="23"/>
      <c r="U325" s="23"/>
      <c r="V325" s="23"/>
      <c r="W325" s="23"/>
      <c r="X325" s="23"/>
      <c r="Y325" s="23"/>
      <c r="Z325" s="29"/>
      <c r="AA325" s="29"/>
      <c r="AB325" s="29"/>
      <c r="AC325" s="29"/>
      <c r="AD325" s="29"/>
      <c r="AE325" s="29"/>
      <c r="AF325" s="29"/>
      <c r="AG325" s="29"/>
      <c r="AH325" s="29"/>
      <c r="AI325" s="29"/>
    </row>
    <row r="326" ht="12.0" customHeight="1">
      <c r="A326" s="29"/>
      <c r="B326" s="23"/>
      <c r="C326" s="23"/>
      <c r="D326" s="167"/>
      <c r="E326" s="137"/>
      <c r="F326" s="23"/>
      <c r="G326" s="23"/>
      <c r="H326" s="23"/>
      <c r="I326" s="23"/>
      <c r="J326" s="23"/>
      <c r="K326" s="148"/>
      <c r="L326" s="23"/>
      <c r="M326" s="23"/>
      <c r="N326" s="23"/>
      <c r="O326" s="23"/>
      <c r="P326" s="23"/>
      <c r="Q326" s="23"/>
      <c r="R326" s="23"/>
      <c r="S326" s="23"/>
      <c r="T326" s="23"/>
      <c r="U326" s="23"/>
      <c r="V326" s="23"/>
      <c r="W326" s="23"/>
      <c r="X326" s="23"/>
      <c r="Y326" s="23"/>
      <c r="Z326" s="29"/>
      <c r="AA326" s="29"/>
      <c r="AB326" s="29"/>
      <c r="AC326" s="29"/>
      <c r="AD326" s="29"/>
      <c r="AE326" s="29"/>
      <c r="AF326" s="29"/>
      <c r="AG326" s="29"/>
      <c r="AH326" s="29"/>
      <c r="AI326" s="29"/>
    </row>
    <row r="327" ht="46.5" customHeight="1">
      <c r="A327" s="126" t="s">
        <v>106</v>
      </c>
      <c r="B327" s="127" t="s">
        <v>92</v>
      </c>
      <c r="C327" s="180" t="s">
        <v>136</v>
      </c>
      <c r="D327" s="168" t="s">
        <v>112</v>
      </c>
      <c r="E327" s="154"/>
      <c r="F327" s="29"/>
      <c r="G327" s="29"/>
      <c r="H327" s="29"/>
      <c r="I327" s="29"/>
      <c r="J327" s="29"/>
      <c r="K327" s="148"/>
      <c r="L327" s="23"/>
      <c r="M327" s="23"/>
      <c r="N327" s="23"/>
      <c r="O327" s="23"/>
      <c r="P327" s="23"/>
      <c r="Q327" s="23"/>
      <c r="R327" s="23"/>
      <c r="S327" s="23"/>
      <c r="T327" s="23"/>
      <c r="U327" s="23"/>
      <c r="V327" s="23"/>
      <c r="W327" s="23"/>
      <c r="X327" s="23"/>
      <c r="Y327" s="23"/>
      <c r="Z327" s="29"/>
      <c r="AA327" s="29"/>
      <c r="AB327" s="29"/>
      <c r="AC327" s="29"/>
      <c r="AD327" s="29"/>
      <c r="AE327" s="29"/>
      <c r="AF327" s="29"/>
      <c r="AG327" s="29"/>
      <c r="AH327" s="29"/>
      <c r="AI327" s="29"/>
    </row>
    <row r="328" ht="12.0" customHeight="1">
      <c r="A328" s="133">
        <f t="array" ref="A328">IFERROR(INDEX('03.Muestra'!$B$8:$B$17,SMALL(IF("Página Web"='03.Muestra'!$D$8:$D$17,ROW('03.Muestra'!$B$8:$B$17)-MIN(ROW('03.Muestra'!$D$8:$D$17))+1,""),ROW()-327)),"")</f>
        <v>1</v>
      </c>
      <c r="B328" s="169" t="str">
        <f t="array" ref="B328">IFERROR(INDEX('03.Muestra'!$C$8:$C$17,SMALL(IF("Página Web"='03.Muestra'!$D$8:$D$17,ROW('03.Muestra'!$C$8:$C$17)-MIN(ROW('03.Muestra'!$D$8:$D$17))+1,""),ROW()-327)),"")</f>
        <v>Home</v>
      </c>
      <c r="C328" s="170" t="str">
        <f t="array" ref="C328">IFERROR(INDEX('03.Muestra'!$F$8:$F$17,SMALL(IF("Página Web"='03.Muestra'!$D$8:$D$17,ROW('03.Muestra'!$F$8:$F$17)-MIN(ROW('03.Muestra'!$D$8:$D$17))+1,""),ROW()-327)),"")</f>
        <v>https://vicengallartandres.com/</v>
      </c>
      <c r="D328" s="143" t="str">
        <f t="shared" ref="D328:D337" si="41">IF(C328="","",$D$18)</f>
        <v>N/A</v>
      </c>
      <c r="E328" s="95" t="str">
        <f t="shared" ref="E328:E337" si="42">IF(D328&lt;&gt;"",IF(AND(B328&lt;&gt;"",C328&lt;&gt;""),"","ERR"),"")</f>
        <v/>
      </c>
      <c r="F328" s="144" t="s">
        <v>95</v>
      </c>
      <c r="G328" s="121" t="s">
        <v>104</v>
      </c>
      <c r="H328" s="116" t="s">
        <v>99</v>
      </c>
      <c r="I328" s="145" t="s">
        <v>97</v>
      </c>
      <c r="J328" s="146" t="s">
        <v>93</v>
      </c>
      <c r="K328" s="177" t="s">
        <v>103</v>
      </c>
      <c r="L328" s="23"/>
      <c r="M328" s="23"/>
      <c r="N328" s="23"/>
      <c r="O328" s="23"/>
      <c r="P328" s="23"/>
      <c r="Q328" s="23"/>
      <c r="R328" s="23"/>
      <c r="S328" s="23"/>
      <c r="T328" s="23"/>
      <c r="U328" s="23"/>
      <c r="V328" s="23"/>
      <c r="W328" s="23"/>
      <c r="X328" s="23"/>
      <c r="Y328" s="23"/>
      <c r="Z328" s="29"/>
      <c r="AA328" s="29"/>
      <c r="AB328" s="29"/>
      <c r="AC328" s="29"/>
      <c r="AD328" s="29"/>
      <c r="AE328" s="29"/>
      <c r="AF328" s="29"/>
      <c r="AG328" s="29"/>
      <c r="AH328" s="29"/>
      <c r="AI328" s="29"/>
    </row>
    <row r="329" ht="12.0" customHeight="1">
      <c r="A329" s="133">
        <f t="array" ref="A329">IFERROR(INDEX('03.Muestra'!$B$8:$B$17,SMALL(IF("Página Web"='03.Muestra'!$D$8:$D$17,ROW('03.Muestra'!$B$8:$B$17)-MIN(ROW('03.Muestra'!$D$8:$D$17))+1,""),ROW()-327)),"")</f>
        <v>2</v>
      </c>
      <c r="B329" s="169" t="str">
        <f t="array" ref="B329">IFERROR(INDEX('03.Muestra'!$C$8:$C$17,SMALL(IF("Página Web"='03.Muestra'!$D$8:$D$17,ROW('03.Muestra'!$C$8:$C$17)-MIN(ROW('03.Muestra'!$D$8:$D$17))+1,""),ROW()-327)),"")</f>
        <v>Contacto</v>
      </c>
      <c r="C329" s="170" t="str">
        <f t="array" ref="C329">IFERROR(INDEX('03.Muestra'!$F$8:$F$17,SMALL(IF("Página Web"='03.Muestra'!$D$8:$D$17,ROW('03.Muestra'!$F$8:$F$17)-MIN(ROW('03.Muestra'!$D$8:$D$17))+1,""),ROW()-327)),"")</f>
        <v>https://vicengallartandres.com/contacto/</v>
      </c>
      <c r="D329" s="143" t="str">
        <f t="shared" si="41"/>
        <v>N/A</v>
      </c>
      <c r="E329" s="95" t="str">
        <f t="shared" si="42"/>
        <v/>
      </c>
      <c r="F329" s="147">
        <f>COUNTIF($D328:INDIRECT("$D" &amp;  SUM(ROW()-1,'03.Muestra'!$D$20)-1),F328)</f>
        <v>0</v>
      </c>
      <c r="G329" s="147">
        <f>COUNTIF($D328:INDIRECT("$D" &amp;  SUM(ROW()-1,'03.Muestra'!$D$20)-1),G328)</f>
        <v>0</v>
      </c>
      <c r="H329" s="147">
        <f>COUNTIF($D328:INDIRECT("$D" &amp;  SUM(ROW()-1,'03.Muestra'!$D$20)-1),H328)</f>
        <v>3</v>
      </c>
      <c r="I329" s="147">
        <f>COUNTIF($D328:INDIRECT("$D" &amp;  SUM(ROW()-1,'03.Muestra'!$D$20)-1),I328)</f>
        <v>0</v>
      </c>
      <c r="J329" s="147">
        <f>COUNTIF($D328:INDIRECT("$D" &amp;  SUM(ROW()-1,'03.Muestra'!$D$20)-1),J328)</f>
        <v>0</v>
      </c>
      <c r="K329" s="178">
        <f>IF(COUNTIF('03.Muestra'!$D$8:$D$17,"Página Web")=0,0,COUNTBLANK($D328:INDIRECT("$D" &amp;  SUM(ROW()-1,COUNTIF('03.Muestra'!$D$8:$D$17,"Página Web"))-1)))</f>
        <v>0</v>
      </c>
      <c r="L329" s="23"/>
      <c r="M329" s="23"/>
      <c r="N329" s="23"/>
      <c r="O329" s="23"/>
      <c r="P329" s="23"/>
      <c r="Q329" s="23"/>
      <c r="R329" s="23"/>
      <c r="S329" s="23"/>
      <c r="T329" s="23"/>
      <c r="U329" s="23"/>
      <c r="V329" s="23"/>
      <c r="W329" s="23"/>
      <c r="X329" s="23"/>
      <c r="Y329" s="23"/>
      <c r="Z329" s="29"/>
      <c r="AA329" s="29"/>
      <c r="AB329" s="29"/>
      <c r="AC329" s="29"/>
      <c r="AD329" s="29"/>
      <c r="AE329" s="29"/>
      <c r="AF329" s="29"/>
      <c r="AG329" s="29"/>
      <c r="AH329" s="29"/>
      <c r="AI329" s="29"/>
    </row>
    <row r="330" ht="12.0" customHeight="1">
      <c r="A330" s="133">
        <f t="array" ref="A330">IFERROR(INDEX('03.Muestra'!$B$8:$B$17,SMALL(IF("Página Web"='03.Muestra'!$D$8:$D$17,ROW('03.Muestra'!$B$8:$B$17)-MIN(ROW('03.Muestra'!$D$8:$D$17))+1,""),ROW()-327)),"")</f>
        <v>3</v>
      </c>
      <c r="B330" s="169" t="str">
        <f t="array" ref="B330">IFERROR(INDEX('03.Muestra'!$C$8:$C$17,SMALL(IF("Página Web"='03.Muestra'!$D$8:$D$17,ROW('03.Muestra'!$C$8:$C$17)-MIN(ROW('03.Muestra'!$D$8:$D$17))+1,""),ROW()-327)),"")</f>
        <v>Servicios</v>
      </c>
      <c r="C330" s="170" t="str">
        <f t="array" ref="C330">IFERROR(INDEX('03.Muestra'!$F$8:$F$17,SMALL(IF("Página Web"='03.Muestra'!$D$8:$D$17,ROW('03.Muestra'!$F$8:$F$17)-MIN(ROW('03.Muestra'!$D$8:$D$17))+1,""),ROW()-327)),"")</f>
        <v>https://vicengallartandres.com/servicios/</v>
      </c>
      <c r="D330" s="143" t="str">
        <f t="shared" si="41"/>
        <v>N/A</v>
      </c>
      <c r="E330" s="95" t="str">
        <f t="shared" si="42"/>
        <v/>
      </c>
      <c r="F330" s="29"/>
      <c r="G330" s="23"/>
      <c r="H330" s="23"/>
      <c r="I330" s="23"/>
      <c r="J330" s="23"/>
      <c r="K330" s="148"/>
      <c r="L330" s="23"/>
      <c r="M330" s="23"/>
      <c r="N330" s="23"/>
      <c r="O330" s="23"/>
      <c r="P330" s="23"/>
      <c r="Q330" s="23"/>
      <c r="R330" s="23"/>
      <c r="S330" s="23"/>
      <c r="T330" s="23"/>
      <c r="U330" s="23"/>
      <c r="V330" s="23"/>
      <c r="W330" s="23"/>
      <c r="X330" s="23"/>
      <c r="Y330" s="23"/>
      <c r="Z330" s="29"/>
      <c r="AA330" s="29"/>
      <c r="AB330" s="29"/>
      <c r="AC330" s="29"/>
      <c r="AD330" s="29"/>
      <c r="AE330" s="29"/>
      <c r="AF330" s="29"/>
      <c r="AG330" s="29"/>
      <c r="AH330" s="29"/>
      <c r="AI330" s="29"/>
    </row>
    <row r="331" ht="12.0" customHeight="1">
      <c r="A331" s="133" t="str">
        <f t="array" ref="A331">IFERROR(INDEX('03.Muestra'!$B$8:$B$17,SMALL(IF("Página Web"='03.Muestra'!$D$8:$D$17,ROW('03.Muestra'!$B$8:$B$17)-MIN(ROW('03.Muestra'!$D$8:$D$17))+1,""),ROW()-327)),"")</f>
        <v/>
      </c>
      <c r="B331" s="169" t="str">
        <f t="array" ref="B331">IFERROR(INDEX('03.Muestra'!$C$8:$C$17,SMALL(IF("Página Web"='03.Muestra'!$D$8:$D$17,ROW('03.Muestra'!$C$8:$C$17)-MIN(ROW('03.Muestra'!$D$8:$D$17))+1,""),ROW()-327)),"")</f>
        <v/>
      </c>
      <c r="C331" s="169" t="str">
        <f t="array" ref="C331">IFERROR(INDEX('03.Muestra'!$F$8:$F$17,SMALL(IF("Página Web"='03.Muestra'!$D$8:$D$17,ROW('03.Muestra'!$F$8:$F$17)-MIN(ROW('03.Muestra'!$D$8:$D$17))+1,""),ROW()-327)),"")</f>
        <v/>
      </c>
      <c r="D331" s="143" t="str">
        <f t="shared" si="41"/>
        <v/>
      </c>
      <c r="E331" s="95" t="str">
        <f t="shared" si="42"/>
        <v/>
      </c>
      <c r="F331" s="29"/>
      <c r="G331" s="23"/>
      <c r="H331" s="23"/>
      <c r="I331" s="23"/>
      <c r="J331" s="23"/>
      <c r="K331" s="148"/>
      <c r="L331" s="23"/>
      <c r="M331" s="23"/>
      <c r="N331" s="23"/>
      <c r="O331" s="23"/>
      <c r="P331" s="23"/>
      <c r="Q331" s="23"/>
      <c r="R331" s="23"/>
      <c r="S331" s="23"/>
      <c r="T331" s="23"/>
      <c r="U331" s="23"/>
      <c r="V331" s="23"/>
      <c r="W331" s="23"/>
      <c r="X331" s="23"/>
      <c r="Y331" s="23"/>
      <c r="Z331" s="29"/>
      <c r="AA331" s="29"/>
      <c r="AB331" s="29"/>
      <c r="AC331" s="29"/>
      <c r="AD331" s="29"/>
      <c r="AE331" s="29"/>
      <c r="AF331" s="29"/>
      <c r="AG331" s="29"/>
      <c r="AH331" s="29"/>
      <c r="AI331" s="29"/>
    </row>
    <row r="332" ht="12.0" customHeight="1">
      <c r="A332" s="133" t="str">
        <f t="array" ref="A332">IFERROR(INDEX('03.Muestra'!$B$8:$B$17,SMALL(IF("Página Web"='03.Muestra'!$D$8:$D$17,ROW('03.Muestra'!$B$8:$B$17)-MIN(ROW('03.Muestra'!$D$8:$D$17))+1,""),ROW()-327)),"")</f>
        <v/>
      </c>
      <c r="B332" s="169" t="str">
        <f t="array" ref="B332">IFERROR(INDEX('03.Muestra'!$C$8:$C$17,SMALL(IF("Página Web"='03.Muestra'!$D$8:$D$17,ROW('03.Muestra'!$C$8:$C$17)-MIN(ROW('03.Muestra'!$D$8:$D$17))+1,""),ROW()-327)),"")</f>
        <v/>
      </c>
      <c r="C332" s="169" t="str">
        <f t="array" ref="C332">IFERROR(INDEX('03.Muestra'!$F$8:$F$17,SMALL(IF("Página Web"='03.Muestra'!$D$8:$D$17,ROW('03.Muestra'!$F$8:$F$17)-MIN(ROW('03.Muestra'!$D$8:$D$17))+1,""),ROW()-327)),"")</f>
        <v/>
      </c>
      <c r="D332" s="143" t="str">
        <f t="shared" si="41"/>
        <v/>
      </c>
      <c r="E332" s="95" t="str">
        <f t="shared" si="42"/>
        <v/>
      </c>
      <c r="F332" s="29"/>
      <c r="G332" s="23"/>
      <c r="H332" s="23"/>
      <c r="I332" s="23"/>
      <c r="J332" s="23"/>
      <c r="K332" s="148"/>
      <c r="L332" s="23"/>
      <c r="M332" s="23"/>
      <c r="N332" s="23"/>
      <c r="O332" s="23"/>
      <c r="P332" s="23"/>
      <c r="Q332" s="23"/>
      <c r="R332" s="23"/>
      <c r="S332" s="23"/>
      <c r="T332" s="23"/>
      <c r="U332" s="23"/>
      <c r="V332" s="23"/>
      <c r="W332" s="23"/>
      <c r="X332" s="23"/>
      <c r="Y332" s="23"/>
      <c r="Z332" s="29"/>
      <c r="AA332" s="29"/>
      <c r="AB332" s="29"/>
      <c r="AC332" s="29"/>
      <c r="AD332" s="29"/>
      <c r="AE332" s="29"/>
      <c r="AF332" s="29"/>
      <c r="AG332" s="29"/>
      <c r="AH332" s="29"/>
      <c r="AI332" s="29"/>
    </row>
    <row r="333" ht="12.0" customHeight="1">
      <c r="A333" s="133" t="str">
        <f t="array" ref="A333">IFERROR(INDEX('03.Muestra'!$B$8:$B$17,SMALL(IF("Página Web"='03.Muestra'!$D$8:$D$17,ROW('03.Muestra'!$B$8:$B$17)-MIN(ROW('03.Muestra'!$D$8:$D$17))+1,""),ROW()-327)),"")</f>
        <v/>
      </c>
      <c r="B333" s="169" t="str">
        <f t="array" ref="B333">IFERROR(INDEX('03.Muestra'!$C$8:$C$17,SMALL(IF("Página Web"='03.Muestra'!$D$8:$D$17,ROW('03.Muestra'!$C$8:$C$17)-MIN(ROW('03.Muestra'!$D$8:$D$17))+1,""),ROW()-327)),"")</f>
        <v/>
      </c>
      <c r="C333" s="169" t="str">
        <f t="array" ref="C333">IFERROR(INDEX('03.Muestra'!$F$8:$F$17,SMALL(IF("Página Web"='03.Muestra'!$D$8:$D$17,ROW('03.Muestra'!$F$8:$F$17)-MIN(ROW('03.Muestra'!$D$8:$D$17))+1,""),ROW()-327)),"")</f>
        <v/>
      </c>
      <c r="D333" s="143" t="str">
        <f t="shared" si="41"/>
        <v/>
      </c>
      <c r="E333" s="95" t="str">
        <f t="shared" si="42"/>
        <v/>
      </c>
      <c r="F333" s="29"/>
      <c r="G333" s="23"/>
      <c r="H333" s="23"/>
      <c r="I333" s="23"/>
      <c r="J333" s="23"/>
      <c r="K333" s="148"/>
      <c r="L333" s="23"/>
      <c r="M333" s="23"/>
      <c r="N333" s="23"/>
      <c r="O333" s="23"/>
      <c r="P333" s="23"/>
      <c r="Q333" s="23"/>
      <c r="R333" s="23"/>
      <c r="S333" s="23"/>
      <c r="T333" s="23"/>
      <c r="U333" s="23"/>
      <c r="V333" s="23"/>
      <c r="W333" s="23"/>
      <c r="X333" s="23"/>
      <c r="Y333" s="23"/>
      <c r="Z333" s="29"/>
      <c r="AA333" s="29"/>
      <c r="AB333" s="29"/>
      <c r="AC333" s="29"/>
      <c r="AD333" s="29"/>
      <c r="AE333" s="29"/>
      <c r="AF333" s="29"/>
      <c r="AG333" s="29"/>
      <c r="AH333" s="29"/>
      <c r="AI333" s="29"/>
    </row>
    <row r="334" ht="12.0" customHeight="1">
      <c r="A334" s="133" t="str">
        <f t="array" ref="A334">IFERROR(INDEX('03.Muestra'!$B$8:$B$17,SMALL(IF("Página Web"='03.Muestra'!$D$8:$D$17,ROW('03.Muestra'!$B$8:$B$17)-MIN(ROW('03.Muestra'!$D$8:$D$17))+1,""),ROW()-327)),"")</f>
        <v/>
      </c>
      <c r="B334" s="169" t="str">
        <f t="array" ref="B334">IFERROR(INDEX('03.Muestra'!$C$8:$C$17,SMALL(IF("Página Web"='03.Muestra'!$D$8:$D$17,ROW('03.Muestra'!$C$8:$C$17)-MIN(ROW('03.Muestra'!$D$8:$D$17))+1,""),ROW()-327)),"")</f>
        <v/>
      </c>
      <c r="C334" s="169" t="str">
        <f t="array" ref="C334">IFERROR(INDEX('03.Muestra'!$F$8:$F$17,SMALL(IF("Página Web"='03.Muestra'!$D$8:$D$17,ROW('03.Muestra'!$F$8:$F$17)-MIN(ROW('03.Muestra'!$D$8:$D$17))+1,""),ROW()-327)),"")</f>
        <v/>
      </c>
      <c r="D334" s="143" t="str">
        <f t="shared" si="41"/>
        <v/>
      </c>
      <c r="E334" s="95" t="str">
        <f t="shared" si="42"/>
        <v/>
      </c>
      <c r="F334" s="23"/>
      <c r="G334" s="23"/>
      <c r="H334" s="23"/>
      <c r="I334" s="23"/>
      <c r="J334" s="23"/>
      <c r="K334" s="148"/>
      <c r="L334" s="23"/>
      <c r="M334" s="23"/>
      <c r="N334" s="23"/>
      <c r="O334" s="23"/>
      <c r="P334" s="23"/>
      <c r="Q334" s="23"/>
      <c r="R334" s="23"/>
      <c r="S334" s="23"/>
      <c r="T334" s="23"/>
      <c r="U334" s="23"/>
      <c r="V334" s="23"/>
      <c r="W334" s="23"/>
      <c r="X334" s="23"/>
      <c r="Y334" s="23"/>
      <c r="Z334" s="29"/>
      <c r="AA334" s="29"/>
      <c r="AB334" s="29"/>
      <c r="AC334" s="29"/>
      <c r="AD334" s="29"/>
      <c r="AE334" s="29"/>
      <c r="AF334" s="29"/>
      <c r="AG334" s="29"/>
      <c r="AH334" s="29"/>
      <c r="AI334" s="29"/>
    </row>
    <row r="335" ht="12.0" customHeight="1">
      <c r="A335" s="133" t="str">
        <f t="array" ref="A335">IFERROR(INDEX('03.Muestra'!$B$8:$B$17,SMALL(IF("Página Web"='03.Muestra'!$D$8:$D$17,ROW('03.Muestra'!$B$8:$B$17)-MIN(ROW('03.Muestra'!$D$8:$D$17))+1,""),ROW()-327)),"")</f>
        <v/>
      </c>
      <c r="B335" s="169" t="str">
        <f t="array" ref="B335">IFERROR(INDEX('03.Muestra'!$C$8:$C$17,SMALL(IF("Página Web"='03.Muestra'!$D$8:$D$17,ROW('03.Muestra'!$C$8:$C$17)-MIN(ROW('03.Muestra'!$D$8:$D$17))+1,""),ROW()-327)),"")</f>
        <v/>
      </c>
      <c r="C335" s="169" t="str">
        <f t="array" ref="C335">IFERROR(INDEX('03.Muestra'!$F$8:$F$17,SMALL(IF("Página Web"='03.Muestra'!$D$8:$D$17,ROW('03.Muestra'!$F$8:$F$17)-MIN(ROW('03.Muestra'!$D$8:$D$17))+1,""),ROW()-327)),"")</f>
        <v/>
      </c>
      <c r="D335" s="143" t="str">
        <f t="shared" si="41"/>
        <v/>
      </c>
      <c r="E335" s="95" t="str">
        <f t="shared" si="42"/>
        <v/>
      </c>
      <c r="F335" s="23"/>
      <c r="G335" s="23"/>
      <c r="H335" s="23"/>
      <c r="I335" s="23"/>
      <c r="J335" s="23"/>
      <c r="K335" s="148"/>
      <c r="L335" s="23"/>
      <c r="M335" s="23"/>
      <c r="N335" s="23"/>
      <c r="O335" s="23"/>
      <c r="P335" s="23"/>
      <c r="Q335" s="23"/>
      <c r="R335" s="23"/>
      <c r="S335" s="23"/>
      <c r="T335" s="23"/>
      <c r="U335" s="23"/>
      <c r="V335" s="23"/>
      <c r="W335" s="23"/>
      <c r="X335" s="23"/>
      <c r="Y335" s="23"/>
      <c r="Z335" s="29"/>
      <c r="AA335" s="29"/>
      <c r="AB335" s="29"/>
      <c r="AC335" s="29"/>
      <c r="AD335" s="29"/>
      <c r="AE335" s="29"/>
      <c r="AF335" s="29"/>
      <c r="AG335" s="29"/>
      <c r="AH335" s="29"/>
      <c r="AI335" s="29"/>
    </row>
    <row r="336" ht="12.0" customHeight="1">
      <c r="A336" s="133" t="str">
        <f t="array" ref="A336">IFERROR(INDEX('03.Muestra'!$B$8:$B$17,SMALL(IF("Página Web"='03.Muestra'!$D$8:$D$17,ROW('03.Muestra'!$B$8:$B$17)-MIN(ROW('03.Muestra'!$D$8:$D$17))+1,""),ROW()-327)),"")</f>
        <v/>
      </c>
      <c r="B336" s="169" t="str">
        <f t="array" ref="B336">IFERROR(INDEX('03.Muestra'!$C$8:$C$17,SMALL(IF("Página Web"='03.Muestra'!$D$8:$D$17,ROW('03.Muestra'!$C$8:$C$17)-MIN(ROW('03.Muestra'!$D$8:$D$17))+1,""),ROW()-327)),"")</f>
        <v/>
      </c>
      <c r="C336" s="169" t="str">
        <f t="array" ref="C336">IFERROR(INDEX('03.Muestra'!$F$8:$F$17,SMALL(IF("Página Web"='03.Muestra'!$D$8:$D$17,ROW('03.Muestra'!$F$8:$F$17)-MIN(ROW('03.Muestra'!$D$8:$D$17))+1,""),ROW()-327)),"")</f>
        <v/>
      </c>
      <c r="D336" s="143" t="str">
        <f t="shared" si="41"/>
        <v/>
      </c>
      <c r="E336" s="95" t="str">
        <f t="shared" si="42"/>
        <v/>
      </c>
      <c r="F336" s="23"/>
      <c r="G336" s="23"/>
      <c r="H336" s="23"/>
      <c r="I336" s="23"/>
      <c r="J336" s="23"/>
      <c r="K336" s="148"/>
      <c r="L336" s="23"/>
      <c r="M336" s="23"/>
      <c r="N336" s="23"/>
      <c r="O336" s="23"/>
      <c r="P336" s="23"/>
      <c r="Q336" s="23"/>
      <c r="R336" s="23"/>
      <c r="S336" s="23"/>
      <c r="T336" s="23"/>
      <c r="U336" s="23"/>
      <c r="V336" s="23"/>
      <c r="W336" s="23"/>
      <c r="X336" s="23"/>
      <c r="Y336" s="23"/>
      <c r="Z336" s="29"/>
      <c r="AA336" s="29"/>
      <c r="AB336" s="29"/>
      <c r="AC336" s="29"/>
      <c r="AD336" s="29"/>
      <c r="AE336" s="29"/>
      <c r="AF336" s="29"/>
      <c r="AG336" s="29"/>
      <c r="AH336" s="29"/>
      <c r="AI336" s="29"/>
    </row>
    <row r="337" ht="12.0" customHeight="1">
      <c r="A337" s="133" t="str">
        <f t="array" ref="A337">IFERROR(INDEX('03.Muestra'!$B$8:$B$17,SMALL(IF("Página Web"='03.Muestra'!$D$8:$D$17,ROW('03.Muestra'!$B$8:$B$17)-MIN(ROW('03.Muestra'!$D$8:$D$17))+1,""),ROW()-327)),"")</f>
        <v/>
      </c>
      <c r="B337" s="169" t="str">
        <f t="array" ref="B337">IFERROR(INDEX('03.Muestra'!$C$8:$C$17,SMALL(IF("Página Web"='03.Muestra'!$D$8:$D$17,ROW('03.Muestra'!$C$8:$C$17)-MIN(ROW('03.Muestra'!$D$8:$D$17))+1,""),ROW()-327)),"")</f>
        <v/>
      </c>
      <c r="C337" s="169" t="str">
        <f t="array" ref="C337">IFERROR(INDEX('03.Muestra'!$F$8:$F$17,SMALL(IF("Página Web"='03.Muestra'!$D$8:$D$17,ROW('03.Muestra'!$F$8:$F$17)-MIN(ROW('03.Muestra'!$D$8:$D$17))+1,""),ROW()-327)),"")</f>
        <v/>
      </c>
      <c r="D337" s="143" t="str">
        <f t="shared" si="41"/>
        <v/>
      </c>
      <c r="E337" s="95" t="str">
        <f t="shared" si="42"/>
        <v/>
      </c>
      <c r="F337" s="23"/>
      <c r="G337" s="23"/>
      <c r="H337" s="23"/>
      <c r="I337" s="23"/>
      <c r="J337" s="23"/>
      <c r="K337" s="148"/>
      <c r="L337" s="23"/>
      <c r="M337" s="23"/>
      <c r="N337" s="23"/>
      <c r="O337" s="23"/>
      <c r="P337" s="23"/>
      <c r="Q337" s="23"/>
      <c r="R337" s="23"/>
      <c r="S337" s="23"/>
      <c r="T337" s="23"/>
      <c r="U337" s="23"/>
      <c r="V337" s="23"/>
      <c r="W337" s="23"/>
      <c r="X337" s="23"/>
      <c r="Y337" s="23"/>
      <c r="Z337" s="29"/>
      <c r="AA337" s="29"/>
      <c r="AB337" s="29"/>
      <c r="AC337" s="29"/>
      <c r="AD337" s="29"/>
      <c r="AE337" s="29"/>
      <c r="AF337" s="29"/>
      <c r="AG337" s="29"/>
      <c r="AH337" s="29"/>
      <c r="AI337" s="29"/>
    </row>
    <row r="338" ht="12.0" customHeight="1">
      <c r="A338" s="29"/>
      <c r="B338" s="23"/>
      <c r="C338" s="23"/>
      <c r="D338" s="167"/>
      <c r="E338" s="95"/>
      <c r="F338" s="23"/>
      <c r="G338" s="23"/>
      <c r="H338" s="23"/>
      <c r="I338" s="23"/>
      <c r="J338" s="23"/>
      <c r="K338" s="23"/>
      <c r="L338" s="23"/>
      <c r="M338" s="23"/>
      <c r="N338" s="23"/>
      <c r="O338" s="23"/>
      <c r="P338" s="23"/>
      <c r="Q338" s="23"/>
      <c r="R338" s="23"/>
      <c r="S338" s="23"/>
      <c r="T338" s="23"/>
      <c r="U338" s="23"/>
      <c r="V338" s="23"/>
      <c r="W338" s="23"/>
      <c r="X338" s="23"/>
      <c r="Y338" s="23"/>
      <c r="Z338" s="29"/>
      <c r="AA338" s="29"/>
      <c r="AB338" s="29"/>
      <c r="AC338" s="29"/>
      <c r="AD338" s="29"/>
      <c r="AE338" s="29"/>
      <c r="AF338" s="29"/>
      <c r="AG338" s="29"/>
      <c r="AH338" s="29"/>
      <c r="AI338" s="29"/>
    </row>
    <row r="339" ht="12.0" customHeight="1">
      <c r="A339" s="29"/>
      <c r="B339" s="23"/>
      <c r="C339" s="23"/>
      <c r="D339" s="167"/>
      <c r="E339" s="95"/>
      <c r="F339" s="23"/>
      <c r="G339" s="23"/>
      <c r="H339" s="23"/>
      <c r="I339" s="23"/>
      <c r="J339" s="23"/>
      <c r="K339" s="23"/>
      <c r="L339" s="23"/>
      <c r="M339" s="23"/>
      <c r="N339" s="23"/>
      <c r="O339" s="23"/>
      <c r="P339" s="23"/>
      <c r="Q339" s="23"/>
      <c r="R339" s="23"/>
      <c r="S339" s="23"/>
      <c r="T339" s="23"/>
      <c r="U339" s="23"/>
      <c r="V339" s="23"/>
      <c r="W339" s="23"/>
      <c r="X339" s="23"/>
      <c r="Y339" s="23"/>
      <c r="Z339" s="29"/>
      <c r="AA339" s="29"/>
      <c r="AB339" s="29"/>
      <c r="AC339" s="29"/>
      <c r="AD339" s="29"/>
      <c r="AE339" s="29"/>
      <c r="AF339" s="29"/>
      <c r="AG339" s="29"/>
      <c r="AH339" s="29"/>
      <c r="AI339" s="29"/>
    </row>
    <row r="340" ht="12.0" customHeight="1">
      <c r="A340" s="29"/>
      <c r="B340" s="23"/>
      <c r="C340" s="23"/>
      <c r="D340" s="167"/>
      <c r="E340" s="95"/>
      <c r="F340" s="23"/>
      <c r="G340" s="23"/>
      <c r="H340" s="23"/>
      <c r="I340" s="23"/>
      <c r="J340" s="23"/>
      <c r="K340" s="23"/>
      <c r="L340" s="23"/>
      <c r="M340" s="23"/>
      <c r="N340" s="23"/>
      <c r="O340" s="23"/>
      <c r="P340" s="23"/>
      <c r="Q340" s="23"/>
      <c r="R340" s="23"/>
      <c r="S340" s="23"/>
      <c r="T340" s="23"/>
      <c r="U340" s="23"/>
      <c r="V340" s="23"/>
      <c r="W340" s="23"/>
      <c r="X340" s="23"/>
      <c r="Y340" s="23"/>
      <c r="Z340" s="29"/>
      <c r="AA340" s="29"/>
      <c r="AB340" s="29"/>
      <c r="AC340" s="29"/>
      <c r="AD340" s="29"/>
      <c r="AE340" s="29"/>
      <c r="AF340" s="29"/>
      <c r="AG340" s="29"/>
      <c r="AH340" s="29"/>
      <c r="AI340" s="29"/>
    </row>
    <row r="341" ht="12.0" customHeight="1">
      <c r="A341" s="29"/>
      <c r="B341" s="23"/>
      <c r="C341" s="23"/>
      <c r="D341" s="167"/>
      <c r="E341" s="95"/>
      <c r="F341" s="23"/>
      <c r="G341" s="23"/>
      <c r="H341" s="23"/>
      <c r="I341" s="23"/>
      <c r="J341" s="23"/>
      <c r="K341" s="23"/>
      <c r="L341" s="23"/>
      <c r="M341" s="23"/>
      <c r="N341" s="23"/>
      <c r="O341" s="23"/>
      <c r="P341" s="23"/>
      <c r="Q341" s="23"/>
      <c r="R341" s="23"/>
      <c r="S341" s="23"/>
      <c r="T341" s="23"/>
      <c r="U341" s="23"/>
      <c r="V341" s="23"/>
      <c r="W341" s="23"/>
      <c r="X341" s="23"/>
      <c r="Y341" s="23"/>
      <c r="Z341" s="29"/>
      <c r="AA341" s="29"/>
      <c r="AB341" s="29"/>
      <c r="AC341" s="29"/>
      <c r="AD341" s="29"/>
      <c r="AE341" s="29"/>
      <c r="AF341" s="29"/>
      <c r="AG341" s="29"/>
      <c r="AH341" s="29"/>
      <c r="AI341" s="29"/>
    </row>
    <row r="342" ht="12.0" customHeight="1">
      <c r="A342" s="29"/>
      <c r="B342" s="23"/>
      <c r="C342" s="23"/>
      <c r="D342" s="167"/>
      <c r="E342" s="95"/>
      <c r="F342" s="23"/>
      <c r="G342" s="23"/>
      <c r="H342" s="23"/>
      <c r="I342" s="23"/>
      <c r="J342" s="23"/>
      <c r="K342" s="23"/>
      <c r="L342" s="23"/>
      <c r="M342" s="23"/>
      <c r="N342" s="23"/>
      <c r="O342" s="23"/>
      <c r="P342" s="23"/>
      <c r="Q342" s="23"/>
      <c r="R342" s="23"/>
      <c r="S342" s="23"/>
      <c r="T342" s="23"/>
      <c r="U342" s="23"/>
      <c r="V342" s="23"/>
      <c r="W342" s="23"/>
      <c r="X342" s="23"/>
      <c r="Y342" s="23"/>
      <c r="Z342" s="29"/>
      <c r="AA342" s="29"/>
      <c r="AB342" s="29"/>
      <c r="AC342" s="29"/>
      <c r="AD342" s="29"/>
      <c r="AE342" s="29"/>
      <c r="AF342" s="29"/>
      <c r="AG342" s="29"/>
      <c r="AH342" s="29"/>
      <c r="AI342" s="29"/>
    </row>
    <row r="343" ht="12.0" customHeight="1">
      <c r="A343" s="29"/>
      <c r="B343" s="23"/>
      <c r="C343" s="23"/>
      <c r="D343" s="167"/>
      <c r="E343" s="95"/>
      <c r="F343" s="23"/>
      <c r="G343" s="23"/>
      <c r="H343" s="23"/>
      <c r="I343" s="23"/>
      <c r="J343" s="23"/>
      <c r="K343" s="23"/>
      <c r="L343" s="23"/>
      <c r="M343" s="23"/>
      <c r="N343" s="23"/>
      <c r="O343" s="23"/>
      <c r="P343" s="23"/>
      <c r="Q343" s="23"/>
      <c r="R343" s="23"/>
      <c r="S343" s="23"/>
      <c r="T343" s="23"/>
      <c r="U343" s="23"/>
      <c r="V343" s="23"/>
      <c r="W343" s="23"/>
      <c r="X343" s="23"/>
      <c r="Y343" s="23"/>
      <c r="Z343" s="29"/>
      <c r="AA343" s="29"/>
      <c r="AB343" s="29"/>
      <c r="AC343" s="29"/>
      <c r="AD343" s="29"/>
      <c r="AE343" s="29"/>
      <c r="AF343" s="29"/>
      <c r="AG343" s="29"/>
      <c r="AH343" s="29"/>
      <c r="AI343" s="29"/>
    </row>
    <row r="344" ht="12.0" customHeight="1">
      <c r="A344" s="29"/>
      <c r="B344" s="23"/>
      <c r="C344" s="23"/>
      <c r="D344" s="167"/>
      <c r="E344" s="95"/>
      <c r="F344" s="23"/>
      <c r="G344" s="23"/>
      <c r="H344" s="23"/>
      <c r="I344" s="23"/>
      <c r="J344" s="23"/>
      <c r="K344" s="23"/>
      <c r="L344" s="23"/>
      <c r="M344" s="23"/>
      <c r="N344" s="23"/>
      <c r="O344" s="23"/>
      <c r="P344" s="23"/>
      <c r="Q344" s="23"/>
      <c r="R344" s="23"/>
      <c r="S344" s="23"/>
      <c r="T344" s="23"/>
      <c r="U344" s="23"/>
      <c r="V344" s="23"/>
      <c r="W344" s="23"/>
      <c r="X344" s="23"/>
      <c r="Y344" s="23"/>
      <c r="Z344" s="29"/>
      <c r="AA344" s="29"/>
      <c r="AB344" s="29"/>
      <c r="AC344" s="29"/>
      <c r="AD344" s="29"/>
      <c r="AE344" s="29"/>
      <c r="AF344" s="29"/>
      <c r="AG344" s="29"/>
      <c r="AH344" s="29"/>
      <c r="AI344" s="29"/>
    </row>
    <row r="345" ht="12.0" customHeight="1">
      <c r="A345" s="29"/>
      <c r="B345" s="23"/>
      <c r="C345" s="23"/>
      <c r="D345" s="167"/>
      <c r="E345" s="95"/>
      <c r="F345" s="23"/>
      <c r="G345" s="23"/>
      <c r="H345" s="23"/>
      <c r="I345" s="23"/>
      <c r="J345" s="23"/>
      <c r="K345" s="23"/>
      <c r="L345" s="23"/>
      <c r="M345" s="23"/>
      <c r="N345" s="23"/>
      <c r="O345" s="23"/>
      <c r="P345" s="23"/>
      <c r="Q345" s="23"/>
      <c r="R345" s="23"/>
      <c r="S345" s="23"/>
      <c r="T345" s="23"/>
      <c r="U345" s="23"/>
      <c r="V345" s="23"/>
      <c r="W345" s="23"/>
      <c r="X345" s="23"/>
      <c r="Y345" s="23"/>
      <c r="Z345" s="29"/>
      <c r="AA345" s="29"/>
      <c r="AB345" s="29"/>
      <c r="AC345" s="29"/>
      <c r="AD345" s="29"/>
      <c r="AE345" s="29"/>
      <c r="AF345" s="29"/>
      <c r="AG345" s="29"/>
      <c r="AH345" s="29"/>
      <c r="AI345" s="29"/>
    </row>
    <row r="346" ht="12.0" customHeight="1">
      <c r="A346" s="29"/>
      <c r="B346" s="23"/>
      <c r="C346" s="23"/>
      <c r="D346" s="167"/>
      <c r="E346" s="95"/>
      <c r="F346" s="23"/>
      <c r="G346" s="23"/>
      <c r="H346" s="23"/>
      <c r="I346" s="23"/>
      <c r="J346" s="23"/>
      <c r="K346" s="23"/>
      <c r="L346" s="23"/>
      <c r="M346" s="23"/>
      <c r="N346" s="23"/>
      <c r="O346" s="23"/>
      <c r="P346" s="23"/>
      <c r="Q346" s="23"/>
      <c r="R346" s="23"/>
      <c r="S346" s="23"/>
      <c r="T346" s="23"/>
      <c r="U346" s="23"/>
      <c r="V346" s="23"/>
      <c r="W346" s="23"/>
      <c r="X346" s="23"/>
      <c r="Y346" s="23"/>
      <c r="Z346" s="29"/>
      <c r="AA346" s="29"/>
      <c r="AB346" s="29"/>
      <c r="AC346" s="29"/>
      <c r="AD346" s="29"/>
      <c r="AE346" s="29"/>
      <c r="AF346" s="29"/>
      <c r="AG346" s="29"/>
      <c r="AH346" s="29"/>
      <c r="AI346" s="29"/>
    </row>
    <row r="347" ht="12.75" customHeight="1">
      <c r="A347" s="29"/>
      <c r="B347" s="29"/>
      <c r="C347" s="29"/>
      <c r="D347" s="174"/>
      <c r="E347" s="92"/>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row>
    <row r="348" ht="12.75" customHeight="1">
      <c r="A348" s="29"/>
      <c r="B348" s="29"/>
      <c r="C348" s="29"/>
      <c r="D348" s="174"/>
      <c r="E348" s="92"/>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row>
    <row r="349" ht="12.75" customHeight="1">
      <c r="A349" s="29"/>
      <c r="B349" s="29"/>
      <c r="C349" s="29"/>
      <c r="D349" s="174"/>
      <c r="E349" s="92"/>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row>
    <row r="350" ht="12.75" customHeight="1">
      <c r="A350" s="29"/>
      <c r="B350" s="29"/>
      <c r="C350" s="29"/>
      <c r="D350" s="174"/>
      <c r="E350" s="92"/>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row>
    <row r="351" ht="12.75" customHeight="1">
      <c r="A351" s="29"/>
      <c r="B351" s="29"/>
      <c r="C351" s="29"/>
      <c r="D351" s="174"/>
      <c r="E351" s="92"/>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row>
    <row r="352" ht="12.75" customHeight="1">
      <c r="A352" s="29"/>
      <c r="B352" s="29"/>
      <c r="C352" s="29"/>
      <c r="D352" s="174"/>
      <c r="E352" s="92"/>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row>
    <row r="353" ht="12.75" customHeight="1">
      <c r="A353" s="29"/>
      <c r="B353" s="29"/>
      <c r="C353" s="29"/>
      <c r="D353" s="174"/>
      <c r="E353" s="92"/>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row>
    <row r="354" ht="12.75" customHeight="1">
      <c r="A354" s="29"/>
      <c r="B354" s="29"/>
      <c r="C354" s="29"/>
      <c r="D354" s="174"/>
      <c r="E354" s="92"/>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row>
    <row r="355" ht="12.75" customHeight="1">
      <c r="A355" s="29"/>
      <c r="B355" s="29"/>
      <c r="C355" s="29"/>
      <c r="D355" s="174"/>
      <c r="E355" s="92"/>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row>
    <row r="356" ht="12.75" customHeight="1">
      <c r="A356" s="29"/>
      <c r="B356" s="29"/>
      <c r="C356" s="29"/>
      <c r="D356" s="174"/>
      <c r="E356" s="92"/>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row>
    <row r="357" ht="12.75" customHeight="1">
      <c r="A357" s="29"/>
      <c r="B357" s="29"/>
      <c r="C357" s="29"/>
      <c r="D357" s="174"/>
      <c r="E357" s="92"/>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row>
    <row r="358" ht="12.75" customHeight="1">
      <c r="A358" s="29"/>
      <c r="B358" s="29"/>
      <c r="C358" s="29"/>
      <c r="D358" s="174"/>
      <c r="E358" s="92"/>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row>
    <row r="359" ht="12.75" customHeight="1">
      <c r="A359" s="29"/>
      <c r="B359" s="29"/>
      <c r="C359" s="29"/>
      <c r="D359" s="174"/>
      <c r="E359" s="92"/>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row>
    <row r="360" ht="12.75" customHeight="1">
      <c r="A360" s="29"/>
      <c r="B360" s="29"/>
      <c r="C360" s="29"/>
      <c r="D360" s="174"/>
      <c r="E360" s="92"/>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row>
    <row r="361" ht="12.75" customHeight="1">
      <c r="A361" s="29"/>
      <c r="B361" s="29"/>
      <c r="C361" s="29"/>
      <c r="D361" s="174"/>
      <c r="E361" s="92"/>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row>
    <row r="362" ht="12.75" customHeight="1">
      <c r="A362" s="29"/>
      <c r="B362" s="29"/>
      <c r="C362" s="29"/>
      <c r="D362" s="174"/>
      <c r="E362" s="92"/>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ht="12.75" customHeight="1">
      <c r="A363" s="29"/>
      <c r="B363" s="29"/>
      <c r="C363" s="29"/>
      <c r="D363" s="174"/>
      <c r="E363" s="92"/>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ht="12.75" customHeight="1">
      <c r="A364" s="29"/>
      <c r="B364" s="29"/>
      <c r="C364" s="29"/>
      <c r="D364" s="174"/>
      <c r="E364" s="92"/>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row>
    <row r="365" ht="12.75" customHeight="1">
      <c r="A365" s="29"/>
      <c r="B365" s="29"/>
      <c r="C365" s="29"/>
      <c r="D365" s="174"/>
      <c r="E365" s="92"/>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row>
    <row r="366" ht="12.75" customHeight="1">
      <c r="A366" s="29"/>
      <c r="B366" s="29"/>
      <c r="C366" s="29"/>
      <c r="D366" s="174"/>
      <c r="E366" s="92"/>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row>
    <row r="367" ht="12.75" customHeight="1">
      <c r="A367" s="29"/>
      <c r="B367" s="29"/>
      <c r="C367" s="29"/>
      <c r="D367" s="174"/>
      <c r="E367" s="92"/>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row>
    <row r="368" ht="12.75" customHeight="1">
      <c r="A368" s="29"/>
      <c r="B368" s="29"/>
      <c r="C368" s="29"/>
      <c r="D368" s="174"/>
      <c r="E368" s="92"/>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row>
    <row r="369" ht="12.75" customHeight="1">
      <c r="A369" s="29"/>
      <c r="B369" s="29"/>
      <c r="C369" s="29"/>
      <c r="D369" s="174"/>
      <c r="E369" s="92"/>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row>
    <row r="370" ht="12.75" customHeight="1">
      <c r="A370" s="29"/>
      <c r="B370" s="29"/>
      <c r="C370" s="29"/>
      <c r="D370" s="174"/>
      <c r="E370" s="92"/>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row>
    <row r="371" ht="12.75" customHeight="1">
      <c r="A371" s="29"/>
      <c r="B371" s="29"/>
      <c r="C371" s="29"/>
      <c r="D371" s="174"/>
      <c r="E371" s="92"/>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row>
    <row r="372" ht="12.75" customHeight="1">
      <c r="A372" s="29"/>
      <c r="B372" s="29"/>
      <c r="C372" s="29"/>
      <c r="D372" s="174"/>
      <c r="E372" s="92"/>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row>
    <row r="373" ht="12.75" customHeight="1">
      <c r="A373" s="29"/>
      <c r="B373" s="29"/>
      <c r="C373" s="29"/>
      <c r="D373" s="174"/>
      <c r="E373" s="92"/>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row>
    <row r="374" ht="12.75" customHeight="1">
      <c r="A374" s="29"/>
      <c r="B374" s="29"/>
      <c r="C374" s="29"/>
      <c r="D374" s="174"/>
      <c r="E374" s="92"/>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row>
    <row r="375" ht="12.75" customHeight="1">
      <c r="A375" s="29"/>
      <c r="B375" s="29"/>
      <c r="C375" s="29"/>
      <c r="D375" s="174"/>
      <c r="E375" s="92"/>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row>
    <row r="376" ht="12.75" customHeight="1">
      <c r="A376" s="29"/>
      <c r="B376" s="29"/>
      <c r="C376" s="29"/>
      <c r="D376" s="174"/>
      <c r="E376" s="92"/>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row>
    <row r="377" ht="12.75" customHeight="1">
      <c r="A377" s="29"/>
      <c r="B377" s="29"/>
      <c r="C377" s="29"/>
      <c r="D377" s="174"/>
      <c r="E377" s="92"/>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row>
    <row r="378" ht="12.75" customHeight="1">
      <c r="A378" s="29"/>
      <c r="B378" s="29"/>
      <c r="C378" s="29"/>
      <c r="D378" s="174"/>
      <c r="E378" s="92"/>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row>
    <row r="379" ht="12.75" customHeight="1">
      <c r="A379" s="29"/>
      <c r="B379" s="29"/>
      <c r="C379" s="29"/>
      <c r="D379" s="174"/>
      <c r="E379" s="92"/>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row>
    <row r="380" ht="12.75" customHeight="1">
      <c r="A380" s="29"/>
      <c r="B380" s="29"/>
      <c r="C380" s="29"/>
      <c r="D380" s="174"/>
      <c r="E380" s="92"/>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row>
    <row r="381" ht="12.75" customHeight="1">
      <c r="A381" s="29"/>
      <c r="B381" s="29"/>
      <c r="C381" s="29"/>
      <c r="D381" s="174"/>
      <c r="E381" s="92"/>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row>
    <row r="382" ht="12.75" customHeight="1">
      <c r="A382" s="29"/>
      <c r="B382" s="29"/>
      <c r="C382" s="29"/>
      <c r="D382" s="174"/>
      <c r="E382" s="92"/>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row>
    <row r="383" ht="12.75" customHeight="1">
      <c r="A383" s="29"/>
      <c r="B383" s="29"/>
      <c r="C383" s="29"/>
      <c r="D383" s="174"/>
      <c r="E383" s="92"/>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row>
    <row r="384" ht="12.75" customHeight="1">
      <c r="A384" s="29"/>
      <c r="B384" s="29"/>
      <c r="C384" s="29"/>
      <c r="D384" s="174"/>
      <c r="E384" s="92"/>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row>
    <row r="385" ht="12.75" customHeight="1">
      <c r="A385" s="29"/>
      <c r="B385" s="29"/>
      <c r="C385" s="29"/>
      <c r="D385" s="174"/>
      <c r="E385" s="92"/>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row>
    <row r="386" ht="12.75" customHeight="1">
      <c r="A386" s="29"/>
      <c r="B386" s="29"/>
      <c r="C386" s="29"/>
      <c r="D386" s="174"/>
      <c r="E386" s="92"/>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row>
    <row r="387" ht="12.75" customHeight="1">
      <c r="A387" s="29"/>
      <c r="B387" s="29"/>
      <c r="C387" s="29"/>
      <c r="D387" s="174"/>
      <c r="E387" s="92"/>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row>
    <row r="388" ht="12.75" customHeight="1">
      <c r="A388" s="29"/>
      <c r="B388" s="29"/>
      <c r="C388" s="29"/>
      <c r="D388" s="174"/>
      <c r="E388" s="92"/>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row>
    <row r="389" ht="12.75" customHeight="1">
      <c r="A389" s="29"/>
      <c r="B389" s="29"/>
      <c r="C389" s="29"/>
      <c r="D389" s="174"/>
      <c r="E389" s="92"/>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row>
    <row r="390" ht="12.75" customHeight="1">
      <c r="A390" s="29"/>
      <c r="B390" s="29"/>
      <c r="C390" s="29"/>
      <c r="D390" s="174"/>
      <c r="E390" s="92"/>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row>
    <row r="391" ht="12.75" customHeight="1">
      <c r="A391" s="29"/>
      <c r="B391" s="29"/>
      <c r="C391" s="29"/>
      <c r="D391" s="174"/>
      <c r="E391" s="92"/>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row>
    <row r="392" ht="12.75" customHeight="1">
      <c r="A392" s="29"/>
      <c r="B392" s="29"/>
      <c r="C392" s="29"/>
      <c r="D392" s="174"/>
      <c r="E392" s="92"/>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row>
    <row r="393" ht="12.75" customHeight="1">
      <c r="A393" s="29"/>
      <c r="B393" s="29"/>
      <c r="C393" s="29"/>
      <c r="D393" s="174"/>
      <c r="E393" s="92"/>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row>
    <row r="394" ht="12.75" customHeight="1">
      <c r="A394" s="29"/>
      <c r="B394" s="29"/>
      <c r="C394" s="29"/>
      <c r="D394" s="174"/>
      <c r="E394" s="92"/>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row>
    <row r="395" ht="12.75" customHeight="1">
      <c r="A395" s="29"/>
      <c r="B395" s="29"/>
      <c r="C395" s="29"/>
      <c r="D395" s="174"/>
      <c r="E395" s="92"/>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row>
    <row r="396" ht="12.75" customHeight="1">
      <c r="A396" s="29"/>
      <c r="B396" s="29"/>
      <c r="C396" s="29"/>
      <c r="D396" s="174"/>
      <c r="E396" s="92"/>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row>
    <row r="397" ht="12.75" customHeight="1">
      <c r="A397" s="29"/>
      <c r="B397" s="29"/>
      <c r="C397" s="29"/>
      <c r="D397" s="174"/>
      <c r="E397" s="92"/>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row>
    <row r="398" ht="12.75" customHeight="1">
      <c r="A398" s="29"/>
      <c r="B398" s="29"/>
      <c r="C398" s="29"/>
      <c r="D398" s="174"/>
      <c r="E398" s="92"/>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row>
    <row r="399" ht="12.75" customHeight="1">
      <c r="A399" s="29"/>
      <c r="B399" s="29"/>
      <c r="C399" s="29"/>
      <c r="D399" s="174"/>
      <c r="E399" s="92"/>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row>
    <row r="400" ht="12.75" customHeight="1">
      <c r="A400" s="29"/>
      <c r="B400" s="29"/>
      <c r="C400" s="29"/>
      <c r="D400" s="174"/>
      <c r="E400" s="92"/>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row>
    <row r="401" ht="12.75" customHeight="1">
      <c r="A401" s="29"/>
      <c r="B401" s="29"/>
      <c r="C401" s="29"/>
      <c r="D401" s="174"/>
      <c r="E401" s="92"/>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row>
    <row r="402" ht="12.75" customHeight="1">
      <c r="A402" s="29"/>
      <c r="B402" s="29"/>
      <c r="C402" s="29"/>
      <c r="D402" s="174"/>
      <c r="E402" s="92"/>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row>
    <row r="403" ht="12.75" customHeight="1">
      <c r="A403" s="29"/>
      <c r="B403" s="29"/>
      <c r="C403" s="29"/>
      <c r="D403" s="174"/>
      <c r="E403" s="92"/>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row>
    <row r="404" ht="12.75" customHeight="1">
      <c r="A404" s="29"/>
      <c r="B404" s="29"/>
      <c r="C404" s="29"/>
      <c r="D404" s="174"/>
      <c r="E404" s="92"/>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row>
    <row r="405" ht="12.75" customHeight="1">
      <c r="A405" s="29"/>
      <c r="B405" s="29"/>
      <c r="C405" s="29"/>
      <c r="D405" s="174"/>
      <c r="E405" s="92"/>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row>
    <row r="406" ht="12.75" customHeight="1">
      <c r="A406" s="29"/>
      <c r="B406" s="29"/>
      <c r="C406" s="29"/>
      <c r="D406" s="174"/>
      <c r="E406" s="92"/>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row>
    <row r="407" ht="12.75" customHeight="1">
      <c r="A407" s="29"/>
      <c r="B407" s="29"/>
      <c r="C407" s="29"/>
      <c r="D407" s="174"/>
      <c r="E407" s="92"/>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row>
    <row r="408" ht="12.75" customHeight="1">
      <c r="A408" s="29"/>
      <c r="B408" s="29"/>
      <c r="C408" s="29"/>
      <c r="D408" s="174"/>
      <c r="E408" s="92"/>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row>
    <row r="409" ht="12.75" customHeight="1">
      <c r="A409" s="29"/>
      <c r="B409" s="29"/>
      <c r="C409" s="29"/>
      <c r="D409" s="174"/>
      <c r="E409" s="92"/>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row>
    <row r="410" ht="12.75" customHeight="1">
      <c r="A410" s="29"/>
      <c r="B410" s="29"/>
      <c r="C410" s="29"/>
      <c r="D410" s="174"/>
      <c r="E410" s="92"/>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row>
    <row r="411" ht="12.75" customHeight="1">
      <c r="A411" s="29"/>
      <c r="B411" s="29"/>
      <c r="C411" s="29"/>
      <c r="D411" s="174"/>
      <c r="E411" s="92"/>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row>
    <row r="412" ht="12.75" customHeight="1">
      <c r="A412" s="29"/>
      <c r="B412" s="29"/>
      <c r="C412" s="29"/>
      <c r="D412" s="174"/>
      <c r="E412" s="92"/>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row>
    <row r="413" ht="12.75" customHeight="1">
      <c r="A413" s="29"/>
      <c r="B413" s="29"/>
      <c r="C413" s="29"/>
      <c r="D413" s="174"/>
      <c r="E413" s="92"/>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row>
    <row r="414" ht="12.75" customHeight="1">
      <c r="A414" s="29"/>
      <c r="B414" s="29"/>
      <c r="C414" s="29"/>
      <c r="D414" s="174"/>
      <c r="E414" s="92"/>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row>
    <row r="415" ht="12.75" customHeight="1">
      <c r="A415" s="29"/>
      <c r="B415" s="29"/>
      <c r="C415" s="29"/>
      <c r="D415" s="174"/>
      <c r="E415" s="92"/>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row>
    <row r="416" ht="12.75" customHeight="1">
      <c r="A416" s="29"/>
      <c r="B416" s="29"/>
      <c r="C416" s="29"/>
      <c r="D416" s="174"/>
      <c r="E416" s="92"/>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row>
    <row r="417" ht="12.75" customHeight="1">
      <c r="A417" s="29"/>
      <c r="B417" s="29"/>
      <c r="C417" s="29"/>
      <c r="D417" s="174"/>
      <c r="E417" s="92"/>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row>
    <row r="418" ht="12.75" customHeight="1">
      <c r="A418" s="29"/>
      <c r="B418" s="29"/>
      <c r="C418" s="29"/>
      <c r="D418" s="174"/>
      <c r="E418" s="92"/>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row>
    <row r="419" ht="12.75" customHeight="1">
      <c r="A419" s="29"/>
      <c r="B419" s="29"/>
      <c r="C419" s="29"/>
      <c r="D419" s="174"/>
      <c r="E419" s="92"/>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row>
    <row r="420" ht="12.75" customHeight="1">
      <c r="A420" s="29"/>
      <c r="B420" s="29"/>
      <c r="C420" s="29"/>
      <c r="D420" s="174"/>
      <c r="E420" s="92"/>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row>
    <row r="421" ht="12.75" customHeight="1">
      <c r="A421" s="29"/>
      <c r="B421" s="29"/>
      <c r="C421" s="29"/>
      <c r="D421" s="174"/>
      <c r="E421" s="92"/>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row>
    <row r="422" ht="12.75" customHeight="1">
      <c r="A422" s="29"/>
      <c r="B422" s="29"/>
      <c r="C422" s="29"/>
      <c r="D422" s="174"/>
      <c r="E422" s="92"/>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row>
    <row r="423" ht="12.75" customHeight="1">
      <c r="A423" s="29"/>
      <c r="B423" s="29"/>
      <c r="C423" s="29"/>
      <c r="D423" s="174"/>
      <c r="E423" s="92"/>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row>
    <row r="424" ht="12.75" customHeight="1">
      <c r="A424" s="29"/>
      <c r="B424" s="29"/>
      <c r="C424" s="29"/>
      <c r="D424" s="174"/>
      <c r="E424" s="92"/>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row>
    <row r="425" ht="12.75" customHeight="1">
      <c r="A425" s="29"/>
      <c r="B425" s="29"/>
      <c r="C425" s="29"/>
      <c r="D425" s="174"/>
      <c r="E425" s="92"/>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row>
    <row r="426" ht="12.75" customHeight="1">
      <c r="A426" s="29"/>
      <c r="B426" s="29"/>
      <c r="C426" s="29"/>
      <c r="D426" s="174"/>
      <c r="E426" s="92"/>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row>
    <row r="427" ht="12.75" customHeight="1">
      <c r="A427" s="29"/>
      <c r="B427" s="29"/>
      <c r="C427" s="29"/>
      <c r="D427" s="174"/>
      <c r="E427" s="92"/>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row>
    <row r="428" ht="12.75" customHeight="1">
      <c r="A428" s="29"/>
      <c r="B428" s="29"/>
      <c r="C428" s="29"/>
      <c r="D428" s="174"/>
      <c r="E428" s="92"/>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row>
    <row r="429" ht="12.75" customHeight="1">
      <c r="A429" s="29"/>
      <c r="B429" s="29"/>
      <c r="C429" s="29"/>
      <c r="D429" s="174"/>
      <c r="E429" s="92"/>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row>
    <row r="430" ht="12.75" customHeight="1">
      <c r="A430" s="29"/>
      <c r="B430" s="29"/>
      <c r="C430" s="29"/>
      <c r="D430" s="174"/>
      <c r="E430" s="92"/>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row>
    <row r="431" ht="12.75" customHeight="1">
      <c r="A431" s="29"/>
      <c r="B431" s="29"/>
      <c r="C431" s="29"/>
      <c r="D431" s="174"/>
      <c r="E431" s="92"/>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row>
    <row r="432" ht="12.75" customHeight="1">
      <c r="A432" s="29"/>
      <c r="B432" s="29"/>
      <c r="C432" s="29"/>
      <c r="D432" s="174"/>
      <c r="E432" s="92"/>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row>
    <row r="433" ht="12.75" customHeight="1">
      <c r="A433" s="29"/>
      <c r="B433" s="29"/>
      <c r="C433" s="29"/>
      <c r="D433" s="174"/>
      <c r="E433" s="92"/>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row>
    <row r="434" ht="12.75" customHeight="1">
      <c r="A434" s="29"/>
      <c r="B434" s="29"/>
      <c r="C434" s="29"/>
      <c r="D434" s="174"/>
      <c r="E434" s="92"/>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row>
    <row r="435" ht="12.75" customHeight="1">
      <c r="A435" s="29"/>
      <c r="B435" s="29"/>
      <c r="C435" s="29"/>
      <c r="D435" s="174"/>
      <c r="E435" s="92"/>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row>
    <row r="436" ht="12.75" customHeight="1">
      <c r="A436" s="29"/>
      <c r="B436" s="29"/>
      <c r="C436" s="29"/>
      <c r="D436" s="174"/>
      <c r="E436" s="92"/>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row>
    <row r="437" ht="12.75" customHeight="1">
      <c r="A437" s="29"/>
      <c r="B437" s="29"/>
      <c r="C437" s="29"/>
      <c r="D437" s="174"/>
      <c r="E437" s="92"/>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row>
    <row r="438" ht="12.75" customHeight="1">
      <c r="A438" s="29"/>
      <c r="B438" s="29"/>
      <c r="C438" s="29"/>
      <c r="D438" s="174"/>
      <c r="E438" s="92"/>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row>
    <row r="439" ht="12.75" customHeight="1">
      <c r="A439" s="29"/>
      <c r="B439" s="29"/>
      <c r="C439" s="29"/>
      <c r="D439" s="174"/>
      <c r="E439" s="92"/>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row>
    <row r="440" ht="12.75" customHeight="1">
      <c r="A440" s="29"/>
      <c r="B440" s="29"/>
      <c r="C440" s="29"/>
      <c r="D440" s="174"/>
      <c r="E440" s="92"/>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row>
    <row r="441" ht="12.75" customHeight="1">
      <c r="A441" s="29"/>
      <c r="B441" s="29"/>
      <c r="C441" s="29"/>
      <c r="D441" s="174"/>
      <c r="E441" s="92"/>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row>
    <row r="442" ht="12.75" customHeight="1">
      <c r="A442" s="29"/>
      <c r="B442" s="29"/>
      <c r="C442" s="29"/>
      <c r="D442" s="174"/>
      <c r="E442" s="92"/>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row>
    <row r="443" ht="12.75" customHeight="1">
      <c r="A443" s="29"/>
      <c r="B443" s="29"/>
      <c r="C443" s="29"/>
      <c r="D443" s="174"/>
      <c r="E443" s="92"/>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row>
    <row r="444" ht="12.75" customHeight="1">
      <c r="A444" s="29"/>
      <c r="B444" s="29"/>
      <c r="C444" s="29"/>
      <c r="D444" s="174"/>
      <c r="E444" s="92"/>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row>
    <row r="445" ht="12.75" customHeight="1">
      <c r="A445" s="29"/>
      <c r="B445" s="29"/>
      <c r="C445" s="29"/>
      <c r="D445" s="174"/>
      <c r="E445" s="92"/>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row>
    <row r="446" ht="12.75" customHeight="1">
      <c r="A446" s="29"/>
      <c r="B446" s="29"/>
      <c r="C446" s="29"/>
      <c r="D446" s="174"/>
      <c r="E446" s="92"/>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row>
    <row r="447" ht="12.75" customHeight="1">
      <c r="A447" s="29"/>
      <c r="B447" s="29"/>
      <c r="C447" s="29"/>
      <c r="D447" s="174"/>
      <c r="E447" s="92"/>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row>
    <row r="448" ht="12.75" customHeight="1">
      <c r="A448" s="29"/>
      <c r="B448" s="29"/>
      <c r="C448" s="29"/>
      <c r="D448" s="174"/>
      <c r="E448" s="92"/>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row>
    <row r="449" ht="12.75" customHeight="1">
      <c r="A449" s="29"/>
      <c r="B449" s="29"/>
      <c r="C449" s="29"/>
      <c r="D449" s="174"/>
      <c r="E449" s="92"/>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row>
    <row r="450" ht="12.75" customHeight="1">
      <c r="A450" s="29"/>
      <c r="B450" s="29"/>
      <c r="C450" s="29"/>
      <c r="D450" s="174"/>
      <c r="E450" s="92"/>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row>
    <row r="451" ht="12.75" customHeight="1">
      <c r="A451" s="29"/>
      <c r="B451" s="29"/>
      <c r="C451" s="29"/>
      <c r="D451" s="174"/>
      <c r="E451" s="92"/>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row>
    <row r="452" ht="12.75" customHeight="1">
      <c r="A452" s="29"/>
      <c r="B452" s="29"/>
      <c r="C452" s="29"/>
      <c r="D452" s="174"/>
      <c r="E452" s="92"/>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row>
    <row r="453" ht="12.75" customHeight="1">
      <c r="A453" s="29"/>
      <c r="B453" s="29"/>
      <c r="C453" s="29"/>
      <c r="D453" s="174"/>
      <c r="E453" s="92"/>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row>
    <row r="454" ht="12.75" customHeight="1">
      <c r="A454" s="29"/>
      <c r="B454" s="29"/>
      <c r="C454" s="29"/>
      <c r="D454" s="174"/>
      <c r="E454" s="92"/>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row>
    <row r="455" ht="12.75" customHeight="1">
      <c r="A455" s="29"/>
      <c r="B455" s="29"/>
      <c r="C455" s="29"/>
      <c r="D455" s="174"/>
      <c r="E455" s="92"/>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row>
    <row r="456" ht="12.75" customHeight="1">
      <c r="A456" s="29"/>
      <c r="B456" s="29"/>
      <c r="C456" s="29"/>
      <c r="D456" s="174"/>
      <c r="E456" s="92"/>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row>
    <row r="457" ht="12.75" customHeight="1">
      <c r="A457" s="29"/>
      <c r="B457" s="29"/>
      <c r="C457" s="29"/>
      <c r="D457" s="174"/>
      <c r="E457" s="92"/>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row>
    <row r="458" ht="12.75" customHeight="1">
      <c r="A458" s="29"/>
      <c r="B458" s="29"/>
      <c r="C458" s="29"/>
      <c r="D458" s="174"/>
      <c r="E458" s="92"/>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row>
    <row r="459" ht="12.75" customHeight="1">
      <c r="A459" s="29"/>
      <c r="B459" s="29"/>
      <c r="C459" s="29"/>
      <c r="D459" s="174"/>
      <c r="E459" s="92"/>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row>
    <row r="460" ht="12.75" customHeight="1">
      <c r="A460" s="29"/>
      <c r="B460" s="29"/>
      <c r="C460" s="29"/>
      <c r="D460" s="174"/>
      <c r="E460" s="92"/>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row>
    <row r="461" ht="12.75" customHeight="1">
      <c r="A461" s="29"/>
      <c r="B461" s="29"/>
      <c r="C461" s="29"/>
      <c r="D461" s="174"/>
      <c r="E461" s="92"/>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row>
    <row r="462" ht="12.75" customHeight="1">
      <c r="A462" s="29"/>
      <c r="B462" s="29"/>
      <c r="C462" s="29"/>
      <c r="D462" s="174"/>
      <c r="E462" s="92"/>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row>
    <row r="463" ht="12.75" customHeight="1">
      <c r="A463" s="29"/>
      <c r="B463" s="29"/>
      <c r="C463" s="29"/>
      <c r="D463" s="174"/>
      <c r="E463" s="92"/>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row>
    <row r="464" ht="12.75" customHeight="1">
      <c r="A464" s="29"/>
      <c r="B464" s="29"/>
      <c r="C464" s="29"/>
      <c r="D464" s="174"/>
      <c r="E464" s="92"/>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row>
    <row r="465" ht="12.75" customHeight="1">
      <c r="A465" s="29"/>
      <c r="B465" s="29"/>
      <c r="C465" s="29"/>
      <c r="D465" s="174"/>
      <c r="E465" s="92"/>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row>
    <row r="466" ht="12.75" customHeight="1">
      <c r="A466" s="29"/>
      <c r="B466" s="29"/>
      <c r="C466" s="29"/>
      <c r="D466" s="174"/>
      <c r="E466" s="92"/>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row>
    <row r="467" ht="12.75" customHeight="1">
      <c r="A467" s="29"/>
      <c r="B467" s="29"/>
      <c r="C467" s="29"/>
      <c r="D467" s="174"/>
      <c r="E467" s="92"/>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row>
    <row r="468" ht="12.75" customHeight="1">
      <c r="A468" s="29"/>
      <c r="B468" s="29"/>
      <c r="C468" s="29"/>
      <c r="D468" s="174"/>
      <c r="E468" s="92"/>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row>
    <row r="469" ht="12.75" customHeight="1">
      <c r="A469" s="29"/>
      <c r="B469" s="29"/>
      <c r="C469" s="29"/>
      <c r="D469" s="174"/>
      <c r="E469" s="92"/>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row>
    <row r="470" ht="12.75" customHeight="1">
      <c r="A470" s="29"/>
      <c r="B470" s="29"/>
      <c r="C470" s="29"/>
      <c r="D470" s="174"/>
      <c r="E470" s="92"/>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row>
    <row r="471" ht="12.75" customHeight="1">
      <c r="A471" s="29"/>
      <c r="B471" s="29"/>
      <c r="C471" s="29"/>
      <c r="D471" s="174"/>
      <c r="E471" s="92"/>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row>
    <row r="472" ht="12.75" customHeight="1">
      <c r="A472" s="29"/>
      <c r="B472" s="29"/>
      <c r="C472" s="29"/>
      <c r="D472" s="174"/>
      <c r="E472" s="92"/>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row>
    <row r="473" ht="12.75" customHeight="1">
      <c r="A473" s="29"/>
      <c r="B473" s="29"/>
      <c r="C473" s="29"/>
      <c r="D473" s="174"/>
      <c r="E473" s="92"/>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row>
    <row r="474" ht="12.75" customHeight="1">
      <c r="A474" s="29"/>
      <c r="B474" s="29"/>
      <c r="C474" s="29"/>
      <c r="D474" s="174"/>
      <c r="E474" s="92"/>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row>
    <row r="475" ht="12.75" customHeight="1">
      <c r="A475" s="29"/>
      <c r="B475" s="29"/>
      <c r="C475" s="29"/>
      <c r="D475" s="174"/>
      <c r="E475" s="92"/>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row>
    <row r="476" ht="12.75" customHeight="1">
      <c r="A476" s="29"/>
      <c r="B476" s="29"/>
      <c r="C476" s="29"/>
      <c r="D476" s="174"/>
      <c r="E476" s="92"/>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row>
    <row r="477" ht="12.75" customHeight="1">
      <c r="A477" s="29"/>
      <c r="B477" s="29"/>
      <c r="C477" s="29"/>
      <c r="D477" s="174"/>
      <c r="E477" s="92"/>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row>
    <row r="478" ht="12.75" customHeight="1">
      <c r="A478" s="29"/>
      <c r="B478" s="29"/>
      <c r="C478" s="29"/>
      <c r="D478" s="174"/>
      <c r="E478" s="92"/>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row>
    <row r="479" ht="12.75" customHeight="1">
      <c r="A479" s="29"/>
      <c r="B479" s="29"/>
      <c r="C479" s="29"/>
      <c r="D479" s="174"/>
      <c r="E479" s="92"/>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row>
    <row r="480" ht="12.75" customHeight="1">
      <c r="A480" s="29"/>
      <c r="B480" s="29"/>
      <c r="C480" s="29"/>
      <c r="D480" s="174"/>
      <c r="E480" s="92"/>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row>
    <row r="481" ht="12.75" customHeight="1">
      <c r="A481" s="29"/>
      <c r="B481" s="29"/>
      <c r="C481" s="29"/>
      <c r="D481" s="174"/>
      <c r="E481" s="92"/>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row>
    <row r="482" ht="12.75" customHeight="1">
      <c r="A482" s="29"/>
      <c r="B482" s="29"/>
      <c r="C482" s="29"/>
      <c r="D482" s="174"/>
      <c r="E482" s="92"/>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row>
    <row r="483" ht="12.75" customHeight="1">
      <c r="A483" s="29"/>
      <c r="B483" s="29"/>
      <c r="C483" s="29"/>
      <c r="D483" s="174"/>
      <c r="E483" s="92"/>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row>
    <row r="484" ht="12.75" customHeight="1">
      <c r="A484" s="29"/>
      <c r="B484" s="29"/>
      <c r="C484" s="29"/>
      <c r="D484" s="174"/>
      <c r="E484" s="92"/>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row>
    <row r="485" ht="12.75" customHeight="1">
      <c r="A485" s="29"/>
      <c r="B485" s="29"/>
      <c r="C485" s="29"/>
      <c r="D485" s="174"/>
      <c r="E485" s="92"/>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row>
    <row r="486" ht="12.75" customHeight="1">
      <c r="A486" s="29"/>
      <c r="B486" s="29"/>
      <c r="C486" s="29"/>
      <c r="D486" s="174"/>
      <c r="E486" s="92"/>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row>
    <row r="487" ht="12.75" customHeight="1">
      <c r="A487" s="29"/>
      <c r="B487" s="29"/>
      <c r="C487" s="29"/>
      <c r="D487" s="174"/>
      <c r="E487" s="92"/>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row>
    <row r="488" ht="12.75" customHeight="1">
      <c r="A488" s="29"/>
      <c r="B488" s="29"/>
      <c r="C488" s="29"/>
      <c r="D488" s="174"/>
      <c r="E488" s="92"/>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row>
    <row r="489" ht="12.75" customHeight="1">
      <c r="A489" s="29"/>
      <c r="B489" s="29"/>
      <c r="C489" s="29"/>
      <c r="D489" s="174"/>
      <c r="E489" s="92"/>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row>
    <row r="490" ht="12.75" customHeight="1">
      <c r="A490" s="29"/>
      <c r="B490" s="29"/>
      <c r="C490" s="29"/>
      <c r="D490" s="174"/>
      <c r="E490" s="92"/>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row>
    <row r="491" ht="12.75" customHeight="1">
      <c r="A491" s="29"/>
      <c r="B491" s="29"/>
      <c r="C491" s="29"/>
      <c r="D491" s="174"/>
      <c r="E491" s="92"/>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row>
    <row r="492" ht="12.75" customHeight="1">
      <c r="A492" s="29"/>
      <c r="B492" s="29"/>
      <c r="C492" s="29"/>
      <c r="D492" s="174"/>
      <c r="E492" s="92"/>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row>
    <row r="493" ht="12.75" customHeight="1">
      <c r="A493" s="29"/>
      <c r="B493" s="29"/>
      <c r="C493" s="29"/>
      <c r="D493" s="174"/>
      <c r="E493" s="92"/>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row>
    <row r="494" ht="12.75" customHeight="1">
      <c r="A494" s="29"/>
      <c r="B494" s="29"/>
      <c r="C494" s="29"/>
      <c r="D494" s="174"/>
      <c r="E494" s="92"/>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row>
    <row r="495" ht="12.75" customHeight="1">
      <c r="A495" s="29"/>
      <c r="B495" s="29"/>
      <c r="C495" s="29"/>
      <c r="D495" s="174"/>
      <c r="E495" s="92"/>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row>
    <row r="496" ht="12.75" customHeight="1">
      <c r="A496" s="29"/>
      <c r="B496" s="29"/>
      <c r="C496" s="29"/>
      <c r="D496" s="174"/>
      <c r="E496" s="92"/>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row>
    <row r="497" ht="12.75" customHeight="1">
      <c r="A497" s="29"/>
      <c r="B497" s="29"/>
      <c r="C497" s="29"/>
      <c r="D497" s="174"/>
      <c r="E497" s="92"/>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row>
    <row r="498" ht="12.75" customHeight="1">
      <c r="A498" s="29"/>
      <c r="B498" s="29"/>
      <c r="C498" s="29"/>
      <c r="D498" s="174"/>
      <c r="E498" s="92"/>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row>
    <row r="499" ht="12.75" customHeight="1">
      <c r="A499" s="29"/>
      <c r="B499" s="29"/>
      <c r="C499" s="29"/>
      <c r="D499" s="174"/>
      <c r="E499" s="92"/>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row>
    <row r="500" ht="12.75" customHeight="1">
      <c r="A500" s="29"/>
      <c r="B500" s="29"/>
      <c r="C500" s="29"/>
      <c r="D500" s="174"/>
      <c r="E500" s="92"/>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row>
    <row r="501" ht="12.75" customHeight="1">
      <c r="A501" s="29"/>
      <c r="B501" s="29"/>
      <c r="C501" s="29"/>
      <c r="D501" s="174"/>
      <c r="E501" s="92"/>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row>
    <row r="502" ht="12.75" customHeight="1">
      <c r="A502" s="29"/>
      <c r="B502" s="29"/>
      <c r="C502" s="29"/>
      <c r="D502" s="174"/>
      <c r="E502" s="92"/>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row>
    <row r="503" ht="12.75" customHeight="1">
      <c r="A503" s="29"/>
      <c r="B503" s="29"/>
      <c r="C503" s="29"/>
      <c r="D503" s="174"/>
      <c r="E503" s="92"/>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row>
    <row r="504" ht="12.75" customHeight="1">
      <c r="A504" s="29"/>
      <c r="B504" s="29"/>
      <c r="C504" s="29"/>
      <c r="D504" s="174"/>
      <c r="E504" s="92"/>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row>
    <row r="505" ht="12.75" customHeight="1">
      <c r="A505" s="29"/>
      <c r="B505" s="29"/>
      <c r="C505" s="29"/>
      <c r="D505" s="174"/>
      <c r="E505" s="92"/>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row>
    <row r="506" ht="12.75" customHeight="1">
      <c r="A506" s="29"/>
      <c r="B506" s="29"/>
      <c r="C506" s="29"/>
      <c r="D506" s="174"/>
      <c r="E506" s="92"/>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row>
    <row r="507" ht="12.75" customHeight="1">
      <c r="A507" s="29"/>
      <c r="B507" s="29"/>
      <c r="C507" s="29"/>
      <c r="D507" s="174"/>
      <c r="E507" s="92"/>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row>
    <row r="508" ht="12.75" customHeight="1">
      <c r="A508" s="29"/>
      <c r="B508" s="29"/>
      <c r="C508" s="29"/>
      <c r="D508" s="174"/>
      <c r="E508" s="92"/>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row>
    <row r="509" ht="12.75" customHeight="1">
      <c r="A509" s="29"/>
      <c r="B509" s="29"/>
      <c r="C509" s="29"/>
      <c r="D509" s="174"/>
      <c r="E509" s="92"/>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row>
    <row r="510" ht="12.75" customHeight="1">
      <c r="A510" s="29"/>
      <c r="B510" s="29"/>
      <c r="C510" s="29"/>
      <c r="D510" s="174"/>
      <c r="E510" s="92"/>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row>
    <row r="511" ht="12.75" customHeight="1">
      <c r="A511" s="29"/>
      <c r="B511" s="29"/>
      <c r="C511" s="29"/>
      <c r="D511" s="174"/>
      <c r="E511" s="92"/>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row>
    <row r="512" ht="12.75" customHeight="1">
      <c r="A512" s="29"/>
      <c r="B512" s="29"/>
      <c r="C512" s="29"/>
      <c r="D512" s="174"/>
      <c r="E512" s="92"/>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row>
    <row r="513" ht="12.75" customHeight="1">
      <c r="A513" s="29"/>
      <c r="B513" s="29"/>
      <c r="C513" s="29"/>
      <c r="D513" s="174"/>
      <c r="E513" s="92"/>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row>
    <row r="514" ht="12.75" customHeight="1">
      <c r="A514" s="29"/>
      <c r="B514" s="29"/>
      <c r="C514" s="29"/>
      <c r="D514" s="174"/>
      <c r="E514" s="92"/>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row>
    <row r="515" ht="12.75" customHeight="1">
      <c r="A515" s="29"/>
      <c r="B515" s="29"/>
      <c r="C515" s="29"/>
      <c r="D515" s="174"/>
      <c r="E515" s="92"/>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row>
    <row r="516" ht="12.75" customHeight="1">
      <c r="A516" s="29"/>
      <c r="B516" s="29"/>
      <c r="C516" s="29"/>
      <c r="D516" s="174"/>
      <c r="E516" s="92"/>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row>
    <row r="517" ht="12.75" customHeight="1">
      <c r="A517" s="29"/>
      <c r="B517" s="29"/>
      <c r="C517" s="29"/>
      <c r="D517" s="174"/>
      <c r="E517" s="92"/>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row>
    <row r="518" ht="12.75" customHeight="1">
      <c r="A518" s="29"/>
      <c r="B518" s="29"/>
      <c r="C518" s="29"/>
      <c r="D518" s="174"/>
      <c r="E518" s="92"/>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row>
    <row r="519" ht="12.75" customHeight="1">
      <c r="A519" s="29"/>
      <c r="B519" s="29"/>
      <c r="C519" s="29"/>
      <c r="D519" s="174"/>
      <c r="E519" s="92"/>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row>
    <row r="520" ht="12.75" customHeight="1">
      <c r="A520" s="29"/>
      <c r="B520" s="29"/>
      <c r="C520" s="29"/>
      <c r="D520" s="174"/>
      <c r="E520" s="92"/>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row>
    <row r="521" ht="12.75" customHeight="1">
      <c r="A521" s="29"/>
      <c r="B521" s="29"/>
      <c r="C521" s="29"/>
      <c r="D521" s="174"/>
      <c r="E521" s="92"/>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row>
    <row r="522" ht="12.75" customHeight="1">
      <c r="A522" s="29"/>
      <c r="B522" s="29"/>
      <c r="C522" s="29"/>
      <c r="D522" s="174"/>
      <c r="E522" s="92"/>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row>
    <row r="523" ht="12.75" customHeight="1">
      <c r="A523" s="29"/>
      <c r="B523" s="29"/>
      <c r="C523" s="29"/>
      <c r="D523" s="174"/>
      <c r="E523" s="92"/>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row>
    <row r="524" ht="12.75" customHeight="1">
      <c r="A524" s="29"/>
      <c r="B524" s="29"/>
      <c r="C524" s="29"/>
      <c r="D524" s="174"/>
      <c r="E524" s="92"/>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row>
    <row r="525" ht="12.75" customHeight="1">
      <c r="A525" s="29"/>
      <c r="B525" s="29"/>
      <c r="C525" s="29"/>
      <c r="D525" s="174"/>
      <c r="E525" s="92"/>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row>
    <row r="526" ht="12.75" customHeight="1">
      <c r="A526" s="29"/>
      <c r="B526" s="29"/>
      <c r="C526" s="29"/>
      <c r="D526" s="174"/>
      <c r="E526" s="92"/>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row>
    <row r="527" ht="12.75" customHeight="1">
      <c r="A527" s="29"/>
      <c r="B527" s="29"/>
      <c r="C527" s="29"/>
      <c r="D527" s="174"/>
      <c r="E527" s="92"/>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row>
    <row r="528" ht="12.75" customHeight="1">
      <c r="A528" s="29"/>
      <c r="B528" s="29"/>
      <c r="C528" s="29"/>
      <c r="D528" s="174"/>
      <c r="E528" s="92"/>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row>
    <row r="529" ht="12.75" customHeight="1">
      <c r="A529" s="29"/>
      <c r="B529" s="29"/>
      <c r="C529" s="29"/>
      <c r="D529" s="174"/>
      <c r="E529" s="92"/>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row>
    <row r="530" ht="12.75" customHeight="1">
      <c r="A530" s="29"/>
      <c r="B530" s="29"/>
      <c r="C530" s="29"/>
      <c r="D530" s="174"/>
      <c r="E530" s="92"/>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row>
    <row r="531" ht="12.75" customHeight="1">
      <c r="A531" s="29"/>
      <c r="B531" s="29"/>
      <c r="C531" s="29"/>
      <c r="D531" s="174"/>
      <c r="E531" s="92"/>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row>
    <row r="532" ht="12.75" customHeight="1">
      <c r="A532" s="29"/>
      <c r="B532" s="29"/>
      <c r="C532" s="29"/>
      <c r="D532" s="174"/>
      <c r="E532" s="92"/>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row>
    <row r="533" ht="12.75" customHeight="1">
      <c r="A533" s="29"/>
      <c r="B533" s="29"/>
      <c r="C533" s="29"/>
      <c r="D533" s="174"/>
      <c r="E533" s="92"/>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row>
    <row r="534" ht="12.75" customHeight="1">
      <c r="A534" s="29"/>
      <c r="B534" s="29"/>
      <c r="C534" s="29"/>
      <c r="D534" s="174"/>
      <c r="E534" s="92"/>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row>
    <row r="535" ht="12.75" customHeight="1">
      <c r="A535" s="29"/>
      <c r="B535" s="29"/>
      <c r="C535" s="29"/>
      <c r="D535" s="174"/>
      <c r="E535" s="92"/>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row>
    <row r="536" ht="12.75" customHeight="1">
      <c r="A536" s="29"/>
      <c r="B536" s="29"/>
      <c r="C536" s="29"/>
      <c r="D536" s="174"/>
      <c r="E536" s="92"/>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row>
    <row r="537" ht="12.75" customHeight="1">
      <c r="A537" s="29"/>
      <c r="B537" s="29"/>
      <c r="C537" s="29"/>
      <c r="D537" s="174"/>
      <c r="E537" s="92"/>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row>
    <row r="538" ht="12.75" customHeight="1">
      <c r="A538" s="29"/>
      <c r="B538" s="29"/>
      <c r="C538" s="29"/>
      <c r="D538" s="174"/>
      <c r="E538" s="92"/>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row>
    <row r="539" ht="12.75" customHeight="1">
      <c r="A539" s="29"/>
      <c r="B539" s="29"/>
      <c r="C539" s="29"/>
      <c r="D539" s="174"/>
      <c r="E539" s="92"/>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row>
    <row r="540" ht="12.75" customHeight="1">
      <c r="A540" s="29"/>
      <c r="B540" s="29"/>
      <c r="C540" s="29"/>
      <c r="D540" s="174"/>
      <c r="E540" s="92"/>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row>
    <row r="541" ht="12.75" customHeight="1">
      <c r="A541" s="29"/>
      <c r="B541" s="29"/>
      <c r="C541" s="29"/>
      <c r="D541" s="174"/>
      <c r="E541" s="92"/>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row>
    <row r="542" ht="12.75" customHeight="1">
      <c r="A542" s="29"/>
      <c r="B542" s="29"/>
      <c r="C542" s="29"/>
      <c r="D542" s="174"/>
      <c r="E542" s="92"/>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row>
    <row r="543" ht="12.75" customHeight="1">
      <c r="A543" s="29"/>
      <c r="B543" s="29"/>
      <c r="C543" s="29"/>
      <c r="D543" s="174"/>
      <c r="E543" s="92"/>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row>
    <row r="544" ht="12.75" customHeight="1">
      <c r="A544" s="29"/>
      <c r="B544" s="29"/>
      <c r="C544" s="29"/>
      <c r="D544" s="174"/>
      <c r="E544" s="92"/>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row>
    <row r="545" ht="12.75" customHeight="1">
      <c r="A545" s="29"/>
      <c r="B545" s="29"/>
      <c r="C545" s="29"/>
      <c r="D545" s="174"/>
      <c r="E545" s="92"/>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row>
    <row r="546" ht="12.75" customHeight="1">
      <c r="A546" s="29"/>
      <c r="B546" s="29"/>
      <c r="C546" s="29"/>
      <c r="D546" s="174"/>
      <c r="E546" s="92"/>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row>
    <row r="547" ht="12.75" customHeight="1">
      <c r="A547" s="29"/>
      <c r="B547" s="29"/>
      <c r="C547" s="29"/>
      <c r="D547" s="174"/>
      <c r="E547" s="92"/>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row>
    <row r="548" ht="12.75" customHeight="1">
      <c r="A548" s="29"/>
      <c r="B548" s="29"/>
      <c r="C548" s="29"/>
      <c r="D548" s="174"/>
      <c r="E548" s="92"/>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row>
    <row r="549" ht="12.75" customHeight="1">
      <c r="A549" s="29"/>
      <c r="B549" s="29"/>
      <c r="C549" s="29"/>
      <c r="D549" s="174"/>
      <c r="E549" s="92"/>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row>
    <row r="550" ht="12.75" customHeight="1">
      <c r="A550" s="29"/>
      <c r="B550" s="29"/>
      <c r="C550" s="29"/>
      <c r="D550" s="174"/>
      <c r="E550" s="92"/>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row>
    <row r="551" ht="12.75" customHeight="1">
      <c r="A551" s="29"/>
      <c r="B551" s="29"/>
      <c r="C551" s="29"/>
      <c r="D551" s="174"/>
      <c r="E551" s="92"/>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row>
    <row r="552" ht="12.75" customHeight="1">
      <c r="A552" s="29"/>
      <c r="B552" s="29"/>
      <c r="C552" s="29"/>
      <c r="D552" s="174"/>
      <c r="E552" s="92"/>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row>
    <row r="553" ht="12.75" customHeight="1">
      <c r="A553" s="29"/>
      <c r="B553" s="29"/>
      <c r="C553" s="29"/>
      <c r="D553" s="174"/>
      <c r="E553" s="92"/>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row>
    <row r="554" ht="12.75" customHeight="1">
      <c r="A554" s="29"/>
      <c r="B554" s="29"/>
      <c r="C554" s="29"/>
      <c r="D554" s="174"/>
      <c r="E554" s="92"/>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row>
    <row r="555" ht="12.75" customHeight="1">
      <c r="A555" s="29"/>
      <c r="B555" s="29"/>
      <c r="C555" s="29"/>
      <c r="D555" s="174"/>
      <c r="E555" s="92"/>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row>
    <row r="556" ht="12.75" customHeight="1">
      <c r="A556" s="29"/>
      <c r="B556" s="29"/>
      <c r="C556" s="29"/>
      <c r="D556" s="174"/>
      <c r="E556" s="92"/>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row>
    <row r="557" ht="12.75" customHeight="1">
      <c r="A557" s="29"/>
      <c r="B557" s="29"/>
      <c r="C557" s="29"/>
      <c r="D557" s="174"/>
      <c r="E557" s="92"/>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row>
    <row r="558" ht="12.75" customHeight="1">
      <c r="A558" s="29"/>
      <c r="B558" s="29"/>
      <c r="C558" s="29"/>
      <c r="D558" s="174"/>
      <c r="E558" s="92"/>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row>
    <row r="559" ht="12.75" customHeight="1">
      <c r="A559" s="29"/>
      <c r="B559" s="29"/>
      <c r="C559" s="29"/>
      <c r="D559" s="174"/>
      <c r="E559" s="92"/>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row>
    <row r="560" ht="12.75" customHeight="1">
      <c r="A560" s="29"/>
      <c r="B560" s="29"/>
      <c r="C560" s="29"/>
      <c r="D560" s="174"/>
      <c r="E560" s="92"/>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row>
    <row r="561" ht="12.75" customHeight="1">
      <c r="A561" s="29"/>
      <c r="B561" s="29"/>
      <c r="C561" s="29"/>
      <c r="D561" s="174"/>
      <c r="E561" s="92"/>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row>
    <row r="562" ht="12.75" customHeight="1">
      <c r="A562" s="29"/>
      <c r="B562" s="29"/>
      <c r="C562" s="29"/>
      <c r="D562" s="174"/>
      <c r="E562" s="92"/>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row>
    <row r="563" ht="12.75" customHeight="1">
      <c r="A563" s="29"/>
      <c r="B563" s="29"/>
      <c r="C563" s="29"/>
      <c r="D563" s="174"/>
      <c r="E563" s="92"/>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row>
    <row r="564" ht="12.75" customHeight="1">
      <c r="A564" s="29"/>
      <c r="B564" s="29"/>
      <c r="C564" s="29"/>
      <c r="D564" s="174"/>
      <c r="E564" s="92"/>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row>
    <row r="565" ht="12.75" customHeight="1">
      <c r="A565" s="29"/>
      <c r="B565" s="29"/>
      <c r="C565" s="29"/>
      <c r="D565" s="174"/>
      <c r="E565" s="92"/>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row>
    <row r="566" ht="12.75" customHeight="1">
      <c r="A566" s="29"/>
      <c r="B566" s="29"/>
      <c r="C566" s="29"/>
      <c r="D566" s="174"/>
      <c r="E566" s="92"/>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row>
    <row r="567" ht="12.75" customHeight="1">
      <c r="A567" s="29"/>
      <c r="B567" s="29"/>
      <c r="C567" s="29"/>
      <c r="D567" s="174"/>
      <c r="E567" s="92"/>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row>
    <row r="568" ht="12.75" customHeight="1">
      <c r="A568" s="29"/>
      <c r="B568" s="29"/>
      <c r="C568" s="29"/>
      <c r="D568" s="174"/>
      <c r="E568" s="92"/>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row>
    <row r="569" ht="12.75" customHeight="1">
      <c r="A569" s="29"/>
      <c r="B569" s="29"/>
      <c r="C569" s="29"/>
      <c r="D569" s="174"/>
      <c r="E569" s="92"/>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row>
    <row r="570" ht="12.75" customHeight="1">
      <c r="A570" s="29"/>
      <c r="B570" s="29"/>
      <c r="C570" s="29"/>
      <c r="D570" s="174"/>
      <c r="E570" s="92"/>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row>
    <row r="571" ht="12.75" customHeight="1">
      <c r="A571" s="29"/>
      <c r="B571" s="29"/>
      <c r="C571" s="29"/>
      <c r="D571" s="174"/>
      <c r="E571" s="92"/>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row>
    <row r="572" ht="12.75" customHeight="1">
      <c r="A572" s="29"/>
      <c r="B572" s="29"/>
      <c r="C572" s="29"/>
      <c r="D572" s="174"/>
      <c r="E572" s="92"/>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row>
    <row r="573" ht="12.75" customHeight="1">
      <c r="A573" s="29"/>
      <c r="B573" s="29"/>
      <c r="C573" s="29"/>
      <c r="D573" s="174"/>
      <c r="E573" s="92"/>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row>
    <row r="574" ht="12.75" customHeight="1">
      <c r="A574" s="29"/>
      <c r="B574" s="29"/>
      <c r="C574" s="29"/>
      <c r="D574" s="174"/>
      <c r="E574" s="92"/>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row>
    <row r="575" ht="12.75" customHeight="1">
      <c r="A575" s="29"/>
      <c r="B575" s="29"/>
      <c r="C575" s="29"/>
      <c r="D575" s="174"/>
      <c r="E575" s="92"/>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row>
    <row r="576" ht="12.75" customHeight="1">
      <c r="A576" s="29"/>
      <c r="B576" s="29"/>
      <c r="C576" s="29"/>
      <c r="D576" s="174"/>
      <c r="E576" s="92"/>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row>
    <row r="577" ht="12.75" customHeight="1">
      <c r="A577" s="29"/>
      <c r="B577" s="29"/>
      <c r="C577" s="29"/>
      <c r="D577" s="174"/>
      <c r="E577" s="92"/>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row>
    <row r="578" ht="12.75" customHeight="1">
      <c r="A578" s="29"/>
      <c r="B578" s="29"/>
      <c r="C578" s="29"/>
      <c r="D578" s="174"/>
      <c r="E578" s="92"/>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row>
    <row r="579" ht="12.75" customHeight="1">
      <c r="A579" s="29"/>
      <c r="B579" s="29"/>
      <c r="C579" s="29"/>
      <c r="D579" s="174"/>
      <c r="E579" s="92"/>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row>
    <row r="580" ht="12.75" customHeight="1">
      <c r="A580" s="29"/>
      <c r="B580" s="29"/>
      <c r="C580" s="29"/>
      <c r="D580" s="174"/>
      <c r="E580" s="92"/>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row>
    <row r="581" ht="12.75" customHeight="1">
      <c r="A581" s="29"/>
      <c r="B581" s="29"/>
      <c r="C581" s="29"/>
      <c r="D581" s="174"/>
      <c r="E581" s="92"/>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row>
    <row r="582" ht="12.75" customHeight="1">
      <c r="A582" s="29"/>
      <c r="B582" s="29"/>
      <c r="C582" s="29"/>
      <c r="D582" s="174"/>
      <c r="E582" s="92"/>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row>
    <row r="583" ht="12.75" customHeight="1">
      <c r="A583" s="29"/>
      <c r="B583" s="29"/>
      <c r="C583" s="29"/>
      <c r="D583" s="174"/>
      <c r="E583" s="92"/>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row>
    <row r="584" ht="12.75" customHeight="1">
      <c r="A584" s="29"/>
      <c r="B584" s="29"/>
      <c r="C584" s="29"/>
      <c r="D584" s="174"/>
      <c r="E584" s="92"/>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row>
    <row r="585" ht="12.75" customHeight="1">
      <c r="A585" s="29"/>
      <c r="B585" s="29"/>
      <c r="C585" s="29"/>
      <c r="D585" s="174"/>
      <c r="E585" s="92"/>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row>
    <row r="586" ht="12.75" customHeight="1">
      <c r="A586" s="29"/>
      <c r="B586" s="29"/>
      <c r="C586" s="29"/>
      <c r="D586" s="174"/>
      <c r="E586" s="92"/>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row>
    <row r="587" ht="12.75" customHeight="1">
      <c r="A587" s="29"/>
      <c r="B587" s="29"/>
      <c r="C587" s="29"/>
      <c r="D587" s="174"/>
      <c r="E587" s="92"/>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row>
    <row r="588" ht="12.75" customHeight="1">
      <c r="A588" s="29"/>
      <c r="B588" s="29"/>
      <c r="C588" s="29"/>
      <c r="D588" s="174"/>
      <c r="E588" s="92"/>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row>
    <row r="589" ht="12.75" customHeight="1">
      <c r="A589" s="29"/>
      <c r="B589" s="29"/>
      <c r="C589" s="29"/>
      <c r="D589" s="174"/>
      <c r="E589" s="92"/>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row>
    <row r="590" ht="12.75" customHeight="1">
      <c r="A590" s="29"/>
      <c r="B590" s="29"/>
      <c r="C590" s="29"/>
      <c r="D590" s="174"/>
      <c r="E590" s="92"/>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row>
    <row r="591" ht="12.75" customHeight="1">
      <c r="A591" s="29"/>
      <c r="B591" s="29"/>
      <c r="C591" s="29"/>
      <c r="D591" s="174"/>
      <c r="E591" s="92"/>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row>
    <row r="592" ht="12.75" customHeight="1">
      <c r="A592" s="29"/>
      <c r="B592" s="29"/>
      <c r="C592" s="29"/>
      <c r="D592" s="174"/>
      <c r="E592" s="92"/>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row>
    <row r="593" ht="12.75" customHeight="1">
      <c r="A593" s="29"/>
      <c r="B593" s="29"/>
      <c r="C593" s="29"/>
      <c r="D593" s="174"/>
      <c r="E593" s="92"/>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row>
    <row r="594" ht="12.75" customHeight="1">
      <c r="A594" s="29"/>
      <c r="B594" s="29"/>
      <c r="C594" s="29"/>
      <c r="D594" s="174"/>
      <c r="E594" s="92"/>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row>
    <row r="595" ht="12.75" customHeight="1">
      <c r="A595" s="29"/>
      <c r="B595" s="29"/>
      <c r="C595" s="29"/>
      <c r="D595" s="174"/>
      <c r="E595" s="92"/>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row>
    <row r="596" ht="12.75" customHeight="1">
      <c r="A596" s="29"/>
      <c r="B596" s="29"/>
      <c r="C596" s="29"/>
      <c r="D596" s="174"/>
      <c r="E596" s="92"/>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row>
    <row r="597" ht="12.75" customHeight="1">
      <c r="A597" s="29"/>
      <c r="B597" s="29"/>
      <c r="C597" s="29"/>
      <c r="D597" s="174"/>
      <c r="E597" s="92"/>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row>
    <row r="598" ht="12.75" customHeight="1">
      <c r="A598" s="29"/>
      <c r="B598" s="29"/>
      <c r="C598" s="29"/>
      <c r="D598" s="174"/>
      <c r="E598" s="92"/>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row>
    <row r="599" ht="12.75" customHeight="1">
      <c r="A599" s="29"/>
      <c r="B599" s="29"/>
      <c r="C599" s="29"/>
      <c r="D599" s="174"/>
      <c r="E599" s="92"/>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row>
    <row r="600" ht="12.75" customHeight="1">
      <c r="A600" s="29"/>
      <c r="B600" s="29"/>
      <c r="C600" s="29"/>
      <c r="D600" s="174"/>
      <c r="E600" s="92"/>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row>
    <row r="601" ht="12.75" customHeight="1">
      <c r="A601" s="29"/>
      <c r="B601" s="29"/>
      <c r="C601" s="29"/>
      <c r="D601" s="174"/>
      <c r="E601" s="92"/>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row>
    <row r="602" ht="12.75" customHeight="1">
      <c r="A602" s="29"/>
      <c r="B602" s="29"/>
      <c r="C602" s="29"/>
      <c r="D602" s="174"/>
      <c r="E602" s="92"/>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row>
    <row r="603" ht="12.75" customHeight="1">
      <c r="A603" s="29"/>
      <c r="B603" s="29"/>
      <c r="C603" s="29"/>
      <c r="D603" s="174"/>
      <c r="E603" s="92"/>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row>
    <row r="604" ht="12.75" customHeight="1">
      <c r="A604" s="29"/>
      <c r="B604" s="29"/>
      <c r="C604" s="29"/>
      <c r="D604" s="174"/>
      <c r="E604" s="92"/>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row>
    <row r="605" ht="12.75" customHeight="1">
      <c r="A605" s="29"/>
      <c r="B605" s="29"/>
      <c r="C605" s="29"/>
      <c r="D605" s="174"/>
      <c r="E605" s="92"/>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row>
    <row r="606" ht="12.75" customHeight="1">
      <c r="A606" s="29"/>
      <c r="B606" s="29"/>
      <c r="C606" s="29"/>
      <c r="D606" s="174"/>
      <c r="E606" s="92"/>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row>
    <row r="607" ht="12.75" customHeight="1">
      <c r="A607" s="29"/>
      <c r="B607" s="29"/>
      <c r="C607" s="29"/>
      <c r="D607" s="174"/>
      <c r="E607" s="92"/>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row>
    <row r="608" ht="12.75" customHeight="1">
      <c r="A608" s="29"/>
      <c r="B608" s="29"/>
      <c r="C608" s="29"/>
      <c r="D608" s="174"/>
      <c r="E608" s="92"/>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row>
    <row r="609" ht="12.75" customHeight="1">
      <c r="A609" s="29"/>
      <c r="B609" s="29"/>
      <c r="C609" s="29"/>
      <c r="D609" s="174"/>
      <c r="E609" s="92"/>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row>
    <row r="610" ht="12.75" customHeight="1">
      <c r="A610" s="29"/>
      <c r="B610" s="29"/>
      <c r="C610" s="29"/>
      <c r="D610" s="174"/>
      <c r="E610" s="92"/>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row>
    <row r="611" ht="12.75" customHeight="1">
      <c r="A611" s="29"/>
      <c r="B611" s="29"/>
      <c r="C611" s="29"/>
      <c r="D611" s="174"/>
      <c r="E611" s="92"/>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row>
    <row r="612" ht="12.75" customHeight="1">
      <c r="A612" s="29"/>
      <c r="B612" s="29"/>
      <c r="C612" s="29"/>
      <c r="D612" s="174"/>
      <c r="E612" s="92"/>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row>
    <row r="613" ht="12.75" customHeight="1">
      <c r="A613" s="29"/>
      <c r="B613" s="29"/>
      <c r="C613" s="29"/>
      <c r="D613" s="174"/>
      <c r="E613" s="92"/>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row>
    <row r="614" ht="12.75" customHeight="1">
      <c r="A614" s="29"/>
      <c r="B614" s="29"/>
      <c r="C614" s="29"/>
      <c r="D614" s="174"/>
      <c r="E614" s="92"/>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row>
    <row r="615" ht="12.75" customHeight="1">
      <c r="A615" s="29"/>
      <c r="B615" s="29"/>
      <c r="C615" s="29"/>
      <c r="D615" s="174"/>
      <c r="E615" s="92"/>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row>
    <row r="616" ht="12.75" customHeight="1">
      <c r="A616" s="29"/>
      <c r="B616" s="29"/>
      <c r="C616" s="29"/>
      <c r="D616" s="174"/>
      <c r="E616" s="92"/>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row>
    <row r="617" ht="12.75" customHeight="1">
      <c r="A617" s="29"/>
      <c r="B617" s="29"/>
      <c r="C617" s="29"/>
      <c r="D617" s="174"/>
      <c r="E617" s="92"/>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row>
    <row r="618" ht="12.75" customHeight="1">
      <c r="A618" s="29"/>
      <c r="B618" s="29"/>
      <c r="C618" s="29"/>
      <c r="D618" s="174"/>
      <c r="E618" s="92"/>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row>
    <row r="619" ht="12.75" customHeight="1">
      <c r="A619" s="29"/>
      <c r="B619" s="29"/>
      <c r="C619" s="29"/>
      <c r="D619" s="174"/>
      <c r="E619" s="92"/>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row>
    <row r="620" ht="12.75" customHeight="1">
      <c r="A620" s="29"/>
      <c r="B620" s="29"/>
      <c r="C620" s="29"/>
      <c r="D620" s="174"/>
      <c r="E620" s="92"/>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row>
    <row r="621" ht="12.75" customHeight="1">
      <c r="A621" s="29"/>
      <c r="B621" s="29"/>
      <c r="C621" s="29"/>
      <c r="D621" s="174"/>
      <c r="E621" s="92"/>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row>
    <row r="622" ht="12.75" customHeight="1">
      <c r="A622" s="29"/>
      <c r="B622" s="29"/>
      <c r="C622" s="29"/>
      <c r="D622" s="174"/>
      <c r="E622" s="92"/>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row>
    <row r="623" ht="12.75" customHeight="1">
      <c r="A623" s="29"/>
      <c r="B623" s="29"/>
      <c r="C623" s="29"/>
      <c r="D623" s="174"/>
      <c r="E623" s="92"/>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row>
    <row r="624" ht="12.75" customHeight="1">
      <c r="A624" s="29"/>
      <c r="B624" s="29"/>
      <c r="C624" s="29"/>
      <c r="D624" s="174"/>
      <c r="E624" s="92"/>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row>
    <row r="625" ht="12.75" customHeight="1">
      <c r="A625" s="29"/>
      <c r="B625" s="29"/>
      <c r="C625" s="29"/>
      <c r="D625" s="174"/>
      <c r="E625" s="92"/>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row>
    <row r="626" ht="12.75" customHeight="1">
      <c r="A626" s="29"/>
      <c r="B626" s="29"/>
      <c r="C626" s="29"/>
      <c r="D626" s="174"/>
      <c r="E626" s="92"/>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row>
    <row r="627" ht="12.75" customHeight="1">
      <c r="A627" s="29"/>
      <c r="B627" s="29"/>
      <c r="C627" s="29"/>
      <c r="D627" s="174"/>
      <c r="E627" s="92"/>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row>
    <row r="628" ht="12.75" customHeight="1">
      <c r="A628" s="29"/>
      <c r="B628" s="29"/>
      <c r="C628" s="29"/>
      <c r="D628" s="174"/>
      <c r="E628" s="92"/>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row>
    <row r="629" ht="12.75" customHeight="1">
      <c r="A629" s="29"/>
      <c r="B629" s="29"/>
      <c r="C629" s="29"/>
      <c r="D629" s="174"/>
      <c r="E629" s="92"/>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row>
    <row r="630" ht="12.75" customHeight="1">
      <c r="A630" s="29"/>
      <c r="B630" s="29"/>
      <c r="C630" s="29"/>
      <c r="D630" s="174"/>
      <c r="E630" s="92"/>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row>
    <row r="631" ht="12.75" customHeight="1">
      <c r="A631" s="29"/>
      <c r="B631" s="29"/>
      <c r="C631" s="29"/>
      <c r="D631" s="174"/>
      <c r="E631" s="92"/>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row>
    <row r="632" ht="12.75" customHeight="1">
      <c r="A632" s="29"/>
      <c r="B632" s="29"/>
      <c r="C632" s="29"/>
      <c r="D632" s="174"/>
      <c r="E632" s="92"/>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row>
    <row r="633" ht="12.75" customHeight="1">
      <c r="A633" s="29"/>
      <c r="B633" s="29"/>
      <c r="C633" s="29"/>
      <c r="D633" s="174"/>
      <c r="E633" s="92"/>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row>
    <row r="634" ht="12.75" customHeight="1">
      <c r="A634" s="29"/>
      <c r="B634" s="29"/>
      <c r="C634" s="29"/>
      <c r="D634" s="174"/>
      <c r="E634" s="92"/>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row>
    <row r="635" ht="12.75" customHeight="1">
      <c r="A635" s="29"/>
      <c r="B635" s="29"/>
      <c r="C635" s="29"/>
      <c r="D635" s="174"/>
      <c r="E635" s="92"/>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row>
    <row r="636" ht="12.75" customHeight="1">
      <c r="A636" s="29"/>
      <c r="B636" s="29"/>
      <c r="C636" s="29"/>
      <c r="D636" s="174"/>
      <c r="E636" s="92"/>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row>
    <row r="637" ht="12.75" customHeight="1">
      <c r="A637" s="29"/>
      <c r="B637" s="29"/>
      <c r="C637" s="29"/>
      <c r="D637" s="174"/>
      <c r="E637" s="92"/>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row>
    <row r="638" ht="12.75" customHeight="1">
      <c r="A638" s="29"/>
      <c r="B638" s="29"/>
      <c r="C638" s="29"/>
      <c r="D638" s="174"/>
      <c r="E638" s="92"/>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row>
    <row r="639" ht="12.75" customHeight="1">
      <c r="A639" s="29"/>
      <c r="B639" s="29"/>
      <c r="C639" s="29"/>
      <c r="D639" s="174"/>
      <c r="E639" s="92"/>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row>
    <row r="640" ht="12.75" customHeight="1">
      <c r="A640" s="29"/>
      <c r="B640" s="29"/>
      <c r="C640" s="29"/>
      <c r="D640" s="174"/>
      <c r="E640" s="92"/>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row>
    <row r="641" ht="12.75" customHeight="1">
      <c r="A641" s="29"/>
      <c r="B641" s="29"/>
      <c r="C641" s="29"/>
      <c r="D641" s="174"/>
      <c r="E641" s="92"/>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row>
    <row r="642" ht="12.75" customHeight="1">
      <c r="A642" s="29"/>
      <c r="B642" s="29"/>
      <c r="C642" s="29"/>
      <c r="D642" s="174"/>
      <c r="E642" s="92"/>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row>
    <row r="643" ht="12.75" customHeight="1">
      <c r="A643" s="29"/>
      <c r="B643" s="29"/>
      <c r="C643" s="29"/>
      <c r="D643" s="174"/>
      <c r="E643" s="92"/>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row>
    <row r="644" ht="12.75" customHeight="1">
      <c r="A644" s="29"/>
      <c r="B644" s="29"/>
      <c r="C644" s="29"/>
      <c r="D644" s="174"/>
      <c r="E644" s="92"/>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row>
    <row r="645" ht="12.75" customHeight="1">
      <c r="A645" s="29"/>
      <c r="B645" s="29"/>
      <c r="C645" s="29"/>
      <c r="D645" s="174"/>
      <c r="E645" s="92"/>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row>
    <row r="646" ht="12.75" customHeight="1">
      <c r="A646" s="29"/>
      <c r="B646" s="29"/>
      <c r="C646" s="29"/>
      <c r="D646" s="174"/>
      <c r="E646" s="92"/>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row>
    <row r="647" ht="12.75" customHeight="1">
      <c r="A647" s="29"/>
      <c r="B647" s="29"/>
      <c r="C647" s="29"/>
      <c r="D647" s="174"/>
      <c r="E647" s="92"/>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row>
    <row r="648" ht="12.75" customHeight="1">
      <c r="A648" s="29"/>
      <c r="B648" s="29"/>
      <c r="C648" s="29"/>
      <c r="D648" s="174"/>
      <c r="E648" s="92"/>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row>
    <row r="649" ht="12.75" customHeight="1">
      <c r="A649" s="29"/>
      <c r="B649" s="29"/>
      <c r="C649" s="29"/>
      <c r="D649" s="174"/>
      <c r="E649" s="92"/>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row>
    <row r="650" ht="12.75" customHeight="1">
      <c r="A650" s="29"/>
      <c r="B650" s="29"/>
      <c r="C650" s="29"/>
      <c r="D650" s="174"/>
      <c r="E650" s="92"/>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row>
    <row r="651" ht="12.75" customHeight="1">
      <c r="A651" s="29"/>
      <c r="B651" s="29"/>
      <c r="C651" s="29"/>
      <c r="D651" s="174"/>
      <c r="E651" s="92"/>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row>
    <row r="652" ht="12.75" customHeight="1">
      <c r="A652" s="29"/>
      <c r="B652" s="29"/>
      <c r="C652" s="29"/>
      <c r="D652" s="174"/>
      <c r="E652" s="92"/>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row>
    <row r="653" ht="12.75" customHeight="1">
      <c r="A653" s="29"/>
      <c r="B653" s="29"/>
      <c r="C653" s="29"/>
      <c r="D653" s="174"/>
      <c r="E653" s="92"/>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row>
    <row r="654" ht="12.75" customHeight="1">
      <c r="A654" s="29"/>
      <c r="B654" s="29"/>
      <c r="C654" s="29"/>
      <c r="D654" s="174"/>
      <c r="E654" s="92"/>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row>
    <row r="655" ht="12.75" customHeight="1">
      <c r="A655" s="29"/>
      <c r="B655" s="29"/>
      <c r="C655" s="29"/>
      <c r="D655" s="174"/>
      <c r="E655" s="92"/>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row>
    <row r="656" ht="12.75" customHeight="1">
      <c r="A656" s="29"/>
      <c r="B656" s="29"/>
      <c r="C656" s="29"/>
      <c r="D656" s="174"/>
      <c r="E656" s="92"/>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row>
    <row r="657" ht="12.75" customHeight="1">
      <c r="A657" s="29"/>
      <c r="B657" s="29"/>
      <c r="C657" s="29"/>
      <c r="D657" s="174"/>
      <c r="E657" s="92"/>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row>
    <row r="658" ht="12.75" customHeight="1">
      <c r="A658" s="29"/>
      <c r="B658" s="29"/>
      <c r="C658" s="29"/>
      <c r="D658" s="174"/>
      <c r="E658" s="92"/>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row>
    <row r="659" ht="12.75" customHeight="1">
      <c r="A659" s="29"/>
      <c r="B659" s="29"/>
      <c r="C659" s="29"/>
      <c r="D659" s="174"/>
      <c r="E659" s="92"/>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row>
    <row r="660" ht="12.75" customHeight="1">
      <c r="A660" s="29"/>
      <c r="B660" s="29"/>
      <c r="C660" s="29"/>
      <c r="D660" s="174"/>
      <c r="E660" s="92"/>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row>
    <row r="661" ht="12.75" customHeight="1">
      <c r="A661" s="29"/>
      <c r="B661" s="29"/>
      <c r="C661" s="29"/>
      <c r="D661" s="174"/>
      <c r="E661" s="92"/>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row>
    <row r="662" ht="12.75" customHeight="1">
      <c r="A662" s="29"/>
      <c r="B662" s="29"/>
      <c r="C662" s="29"/>
      <c r="D662" s="174"/>
      <c r="E662" s="92"/>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row>
    <row r="663" ht="12.75" customHeight="1">
      <c r="A663" s="29"/>
      <c r="B663" s="29"/>
      <c r="C663" s="29"/>
      <c r="D663" s="174"/>
      <c r="E663" s="92"/>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row>
    <row r="664" ht="12.75" customHeight="1">
      <c r="A664" s="29"/>
      <c r="B664" s="29"/>
      <c r="C664" s="29"/>
      <c r="D664" s="174"/>
      <c r="E664" s="92"/>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row>
    <row r="665" ht="12.75" customHeight="1">
      <c r="A665" s="29"/>
      <c r="B665" s="29"/>
      <c r="C665" s="29"/>
      <c r="D665" s="174"/>
      <c r="E665" s="92"/>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row>
    <row r="666" ht="12.75" customHeight="1">
      <c r="A666" s="29"/>
      <c r="B666" s="29"/>
      <c r="C666" s="29"/>
      <c r="D666" s="174"/>
      <c r="E666" s="92"/>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row>
    <row r="667" ht="12.75" customHeight="1">
      <c r="A667" s="29"/>
      <c r="B667" s="29"/>
      <c r="C667" s="29"/>
      <c r="D667" s="174"/>
      <c r="E667" s="92"/>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row>
    <row r="668" ht="12.75" customHeight="1">
      <c r="A668" s="29"/>
      <c r="B668" s="29"/>
      <c r="C668" s="29"/>
      <c r="D668" s="174"/>
      <c r="E668" s="92"/>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row>
    <row r="669" ht="12.75" customHeight="1">
      <c r="A669" s="29"/>
      <c r="B669" s="29"/>
      <c r="C669" s="29"/>
      <c r="D669" s="174"/>
      <c r="E669" s="92"/>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row>
    <row r="670" ht="12.75" customHeight="1">
      <c r="A670" s="29"/>
      <c r="B670" s="29"/>
      <c r="C670" s="29"/>
      <c r="D670" s="174"/>
      <c r="E670" s="92"/>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row>
    <row r="671" ht="12.75" customHeight="1">
      <c r="A671" s="29"/>
      <c r="B671" s="29"/>
      <c r="C671" s="29"/>
      <c r="D671" s="174"/>
      <c r="E671" s="92"/>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row>
    <row r="672" ht="12.75" customHeight="1">
      <c r="A672" s="29"/>
      <c r="B672" s="29"/>
      <c r="C672" s="29"/>
      <c r="D672" s="174"/>
      <c r="E672" s="92"/>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row>
    <row r="673" ht="12.75" customHeight="1">
      <c r="A673" s="29"/>
      <c r="B673" s="29"/>
      <c r="C673" s="29"/>
      <c r="D673" s="174"/>
      <c r="E673" s="92"/>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row>
    <row r="674" ht="12.75" customHeight="1">
      <c r="A674" s="29"/>
      <c r="B674" s="29"/>
      <c r="C674" s="29"/>
      <c r="D674" s="174"/>
      <c r="E674" s="92"/>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row>
    <row r="675" ht="12.75" customHeight="1">
      <c r="A675" s="29"/>
      <c r="B675" s="29"/>
      <c r="C675" s="29"/>
      <c r="D675" s="174"/>
      <c r="E675" s="92"/>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row>
    <row r="676" ht="12.75" customHeight="1">
      <c r="A676" s="29"/>
      <c r="B676" s="29"/>
      <c r="C676" s="29"/>
      <c r="D676" s="174"/>
      <c r="E676" s="92"/>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row>
    <row r="677" ht="12.75" customHeight="1">
      <c r="A677" s="29"/>
      <c r="B677" s="29"/>
      <c r="C677" s="29"/>
      <c r="D677" s="174"/>
      <c r="E677" s="92"/>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row>
    <row r="678" ht="12.75" customHeight="1">
      <c r="A678" s="29"/>
      <c r="B678" s="29"/>
      <c r="C678" s="29"/>
      <c r="D678" s="174"/>
      <c r="E678" s="92"/>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row>
    <row r="679" ht="12.75" customHeight="1">
      <c r="A679" s="29"/>
      <c r="B679" s="29"/>
      <c r="C679" s="29"/>
      <c r="D679" s="174"/>
      <c r="E679" s="92"/>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row>
    <row r="680" ht="12.75" customHeight="1">
      <c r="A680" s="29"/>
      <c r="B680" s="29"/>
      <c r="C680" s="29"/>
      <c r="D680" s="174"/>
      <c r="E680" s="92"/>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row>
    <row r="681" ht="12.75" customHeight="1">
      <c r="A681" s="29"/>
      <c r="B681" s="29"/>
      <c r="C681" s="29"/>
      <c r="D681" s="174"/>
      <c r="E681" s="92"/>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row>
    <row r="682" ht="12.75" customHeight="1">
      <c r="A682" s="29"/>
      <c r="B682" s="29"/>
      <c r="C682" s="29"/>
      <c r="D682" s="174"/>
      <c r="E682" s="92"/>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row>
    <row r="683" ht="12.75" customHeight="1">
      <c r="A683" s="29"/>
      <c r="B683" s="29"/>
      <c r="C683" s="29"/>
      <c r="D683" s="174"/>
      <c r="E683" s="92"/>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row>
    <row r="684" ht="12.75" customHeight="1">
      <c r="A684" s="29"/>
      <c r="B684" s="29"/>
      <c r="C684" s="29"/>
      <c r="D684" s="174"/>
      <c r="E684" s="92"/>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row>
    <row r="685" ht="12.75" customHeight="1">
      <c r="A685" s="29"/>
      <c r="B685" s="29"/>
      <c r="C685" s="29"/>
      <c r="D685" s="174"/>
      <c r="E685" s="92"/>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row>
    <row r="686" ht="12.75" customHeight="1">
      <c r="A686" s="29"/>
      <c r="B686" s="29"/>
      <c r="C686" s="29"/>
      <c r="D686" s="174"/>
      <c r="E686" s="92"/>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row>
    <row r="687" ht="12.75" customHeight="1">
      <c r="A687" s="29"/>
      <c r="B687" s="29"/>
      <c r="C687" s="29"/>
      <c r="D687" s="174"/>
      <c r="E687" s="92"/>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row>
    <row r="688" ht="12.75" customHeight="1">
      <c r="A688" s="29"/>
      <c r="B688" s="29"/>
      <c r="C688" s="29"/>
      <c r="D688" s="174"/>
      <c r="E688" s="92"/>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row>
    <row r="689" ht="12.75" customHeight="1">
      <c r="A689" s="29"/>
      <c r="B689" s="29"/>
      <c r="C689" s="29"/>
      <c r="D689" s="174"/>
      <c r="E689" s="92"/>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row>
    <row r="690" ht="12.75" customHeight="1">
      <c r="A690" s="29"/>
      <c r="B690" s="29"/>
      <c r="C690" s="29"/>
      <c r="D690" s="174"/>
      <c r="E690" s="92"/>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row>
    <row r="691" ht="12.75" customHeight="1">
      <c r="A691" s="29"/>
      <c r="B691" s="29"/>
      <c r="C691" s="29"/>
      <c r="D691" s="174"/>
      <c r="E691" s="92"/>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row>
    <row r="692" ht="12.75" customHeight="1">
      <c r="A692" s="29"/>
      <c r="B692" s="29"/>
      <c r="C692" s="29"/>
      <c r="D692" s="174"/>
      <c r="E692" s="92"/>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row>
    <row r="693" ht="12.75" customHeight="1">
      <c r="A693" s="29"/>
      <c r="B693" s="29"/>
      <c r="C693" s="29"/>
      <c r="D693" s="174"/>
      <c r="E693" s="92"/>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row>
    <row r="694" ht="12.75" customHeight="1">
      <c r="A694" s="29"/>
      <c r="B694" s="29"/>
      <c r="C694" s="29"/>
      <c r="D694" s="174"/>
      <c r="E694" s="92"/>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row>
    <row r="695" ht="12.75" customHeight="1">
      <c r="A695" s="29"/>
      <c r="B695" s="29"/>
      <c r="C695" s="29"/>
      <c r="D695" s="174"/>
      <c r="E695" s="92"/>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row>
    <row r="696" ht="12.75" customHeight="1">
      <c r="A696" s="29"/>
      <c r="B696" s="29"/>
      <c r="C696" s="29"/>
      <c r="D696" s="174"/>
      <c r="E696" s="92"/>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row>
    <row r="697" ht="12.75" customHeight="1">
      <c r="A697" s="29"/>
      <c r="B697" s="29"/>
      <c r="C697" s="29"/>
      <c r="D697" s="174"/>
      <c r="E697" s="92"/>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row>
    <row r="698" ht="12.75" customHeight="1">
      <c r="A698" s="29"/>
      <c r="B698" s="29"/>
      <c r="C698" s="29"/>
      <c r="D698" s="174"/>
      <c r="E698" s="92"/>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row>
    <row r="699" ht="12.75" customHeight="1">
      <c r="A699" s="29"/>
      <c r="B699" s="29"/>
      <c r="C699" s="29"/>
      <c r="D699" s="174"/>
      <c r="E699" s="92"/>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row>
    <row r="700" ht="12.75" customHeight="1">
      <c r="A700" s="29"/>
      <c r="B700" s="29"/>
      <c r="C700" s="29"/>
      <c r="D700" s="174"/>
      <c r="E700" s="92"/>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row>
    <row r="701" ht="12.75" customHeight="1">
      <c r="A701" s="29"/>
      <c r="B701" s="29"/>
      <c r="C701" s="29"/>
      <c r="D701" s="174"/>
      <c r="E701" s="92"/>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row>
    <row r="702" ht="12.75" customHeight="1">
      <c r="A702" s="29"/>
      <c r="B702" s="29"/>
      <c r="C702" s="29"/>
      <c r="D702" s="174"/>
      <c r="E702" s="92"/>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row>
    <row r="703" ht="12.75" customHeight="1">
      <c r="A703" s="29"/>
      <c r="B703" s="29"/>
      <c r="C703" s="29"/>
      <c r="D703" s="174"/>
      <c r="E703" s="92"/>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row>
    <row r="704" ht="12.75" customHeight="1">
      <c r="A704" s="29"/>
      <c r="B704" s="29"/>
      <c r="C704" s="29"/>
      <c r="D704" s="174"/>
      <c r="E704" s="92"/>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row>
    <row r="705" ht="12.75" customHeight="1">
      <c r="A705" s="29"/>
      <c r="B705" s="29"/>
      <c r="C705" s="29"/>
      <c r="D705" s="174"/>
      <c r="E705" s="92"/>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row>
    <row r="706" ht="12.75" customHeight="1">
      <c r="A706" s="29"/>
      <c r="B706" s="29"/>
      <c r="C706" s="29"/>
      <c r="D706" s="174"/>
      <c r="E706" s="92"/>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row>
    <row r="707" ht="12.75" customHeight="1">
      <c r="A707" s="29"/>
      <c r="B707" s="29"/>
      <c r="C707" s="29"/>
      <c r="D707" s="174"/>
      <c r="E707" s="92"/>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row>
    <row r="708" ht="12.75" customHeight="1">
      <c r="A708" s="29"/>
      <c r="B708" s="29"/>
      <c r="C708" s="29"/>
      <c r="D708" s="174"/>
      <c r="E708" s="92"/>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row>
    <row r="709" ht="12.75" customHeight="1">
      <c r="A709" s="29"/>
      <c r="B709" s="29"/>
      <c r="C709" s="29"/>
      <c r="D709" s="174"/>
      <c r="E709" s="92"/>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row>
    <row r="710" ht="12.75" customHeight="1">
      <c r="A710" s="29"/>
      <c r="B710" s="29"/>
      <c r="C710" s="29"/>
      <c r="D710" s="174"/>
      <c r="E710" s="92"/>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row>
    <row r="711" ht="12.75" customHeight="1">
      <c r="A711" s="29"/>
      <c r="B711" s="29"/>
      <c r="C711" s="29"/>
      <c r="D711" s="174"/>
      <c r="E711" s="92"/>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row>
    <row r="712" ht="12.75" customHeight="1">
      <c r="A712" s="29"/>
      <c r="B712" s="29"/>
      <c r="C712" s="29"/>
      <c r="D712" s="174"/>
      <c r="E712" s="92"/>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row>
    <row r="713" ht="12.75" customHeight="1">
      <c r="A713" s="29"/>
      <c r="B713" s="29"/>
      <c r="C713" s="29"/>
      <c r="D713" s="174"/>
      <c r="E713" s="92"/>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row>
    <row r="714" ht="12.75" customHeight="1">
      <c r="A714" s="29"/>
      <c r="B714" s="29"/>
      <c r="C714" s="29"/>
      <c r="D714" s="174"/>
      <c r="E714" s="92"/>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row>
    <row r="715" ht="12.75" customHeight="1">
      <c r="A715" s="29"/>
      <c r="B715" s="29"/>
      <c r="C715" s="29"/>
      <c r="D715" s="174"/>
      <c r="E715" s="92"/>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row>
    <row r="716" ht="12.75" customHeight="1">
      <c r="A716" s="29"/>
      <c r="B716" s="29"/>
      <c r="C716" s="29"/>
      <c r="D716" s="174"/>
      <c r="E716" s="92"/>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row>
    <row r="717" ht="12.75" customHeight="1">
      <c r="A717" s="29"/>
      <c r="B717" s="29"/>
      <c r="C717" s="29"/>
      <c r="D717" s="174"/>
      <c r="E717" s="92"/>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row>
    <row r="718" ht="12.75" customHeight="1">
      <c r="A718" s="29"/>
      <c r="B718" s="29"/>
      <c r="C718" s="29"/>
      <c r="D718" s="174"/>
      <c r="E718" s="92"/>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row>
    <row r="719" ht="12.75" customHeight="1">
      <c r="A719" s="29"/>
      <c r="B719" s="29"/>
      <c r="C719" s="29"/>
      <c r="D719" s="174"/>
      <c r="E719" s="92"/>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row>
    <row r="720" ht="12.75" customHeight="1">
      <c r="A720" s="29"/>
      <c r="B720" s="29"/>
      <c r="C720" s="29"/>
      <c r="D720" s="174"/>
      <c r="E720" s="92"/>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row>
    <row r="721" ht="12.75" customHeight="1">
      <c r="A721" s="29"/>
      <c r="B721" s="29"/>
      <c r="C721" s="29"/>
      <c r="D721" s="174"/>
      <c r="E721" s="92"/>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row>
    <row r="722" ht="12.75" customHeight="1">
      <c r="A722" s="29"/>
      <c r="B722" s="29"/>
      <c r="C722" s="29"/>
      <c r="D722" s="174"/>
      <c r="E722" s="92"/>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row>
    <row r="723" ht="12.75" customHeight="1">
      <c r="A723" s="29"/>
      <c r="B723" s="29"/>
      <c r="C723" s="29"/>
      <c r="D723" s="174"/>
      <c r="E723" s="92"/>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row>
    <row r="724" ht="12.75" customHeight="1">
      <c r="A724" s="29"/>
      <c r="B724" s="29"/>
      <c r="C724" s="29"/>
      <c r="D724" s="174"/>
      <c r="E724" s="92"/>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row>
    <row r="725" ht="12.75" customHeight="1">
      <c r="A725" s="29"/>
      <c r="B725" s="29"/>
      <c r="C725" s="29"/>
      <c r="D725" s="174"/>
      <c r="E725" s="92"/>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row>
    <row r="726" ht="12.75" customHeight="1">
      <c r="A726" s="29"/>
      <c r="B726" s="29"/>
      <c r="C726" s="29"/>
      <c r="D726" s="174"/>
      <c r="E726" s="92"/>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row>
    <row r="727" ht="12.75" customHeight="1">
      <c r="A727" s="29"/>
      <c r="B727" s="29"/>
      <c r="C727" s="29"/>
      <c r="D727" s="174"/>
      <c r="E727" s="92"/>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row>
    <row r="728" ht="12.75" customHeight="1">
      <c r="A728" s="29"/>
      <c r="B728" s="29"/>
      <c r="C728" s="29"/>
      <c r="D728" s="174"/>
      <c r="E728" s="92"/>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row>
    <row r="729" ht="12.75" customHeight="1">
      <c r="A729" s="29"/>
      <c r="B729" s="29"/>
      <c r="C729" s="29"/>
      <c r="D729" s="174"/>
      <c r="E729" s="92"/>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row>
    <row r="730" ht="12.75" customHeight="1">
      <c r="A730" s="29"/>
      <c r="B730" s="29"/>
      <c r="C730" s="29"/>
      <c r="D730" s="174"/>
      <c r="E730" s="92"/>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row>
    <row r="731" ht="12.75" customHeight="1">
      <c r="A731" s="29"/>
      <c r="B731" s="29"/>
      <c r="C731" s="29"/>
      <c r="D731" s="174"/>
      <c r="E731" s="92"/>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row>
    <row r="732" ht="12.75" customHeight="1">
      <c r="A732" s="29"/>
      <c r="B732" s="29"/>
      <c r="C732" s="29"/>
      <c r="D732" s="174"/>
      <c r="E732" s="92"/>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row>
    <row r="733" ht="12.75" customHeight="1">
      <c r="A733" s="29"/>
      <c r="B733" s="29"/>
      <c r="C733" s="29"/>
      <c r="D733" s="174"/>
      <c r="E733" s="92"/>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row>
    <row r="734" ht="12.75" customHeight="1">
      <c r="A734" s="29"/>
      <c r="B734" s="29"/>
      <c r="C734" s="29"/>
      <c r="D734" s="174"/>
      <c r="E734" s="92"/>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row>
    <row r="735" ht="12.75" customHeight="1">
      <c r="A735" s="29"/>
      <c r="B735" s="29"/>
      <c r="C735" s="29"/>
      <c r="D735" s="174"/>
      <c r="E735" s="92"/>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row>
    <row r="736" ht="12.75" customHeight="1">
      <c r="A736" s="29"/>
      <c r="B736" s="29"/>
      <c r="C736" s="29"/>
      <c r="D736" s="174"/>
      <c r="E736" s="92"/>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row>
    <row r="737" ht="12.75" customHeight="1">
      <c r="A737" s="29"/>
      <c r="B737" s="29"/>
      <c r="C737" s="29"/>
      <c r="D737" s="174"/>
      <c r="E737" s="92"/>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row>
    <row r="738" ht="12.75" customHeight="1">
      <c r="A738" s="29"/>
      <c r="B738" s="29"/>
      <c r="C738" s="29"/>
      <c r="D738" s="174"/>
      <c r="E738" s="92"/>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row>
    <row r="739" ht="12.75" customHeight="1">
      <c r="A739" s="29"/>
      <c r="B739" s="29"/>
      <c r="C739" s="29"/>
      <c r="D739" s="174"/>
      <c r="E739" s="92"/>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row>
    <row r="740" ht="12.75" customHeight="1">
      <c r="A740" s="29"/>
      <c r="B740" s="29"/>
      <c r="C740" s="29"/>
      <c r="D740" s="174"/>
      <c r="E740" s="92"/>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row>
    <row r="741" ht="12.75" customHeight="1">
      <c r="A741" s="29"/>
      <c r="B741" s="29"/>
      <c r="C741" s="29"/>
      <c r="D741" s="174"/>
      <c r="E741" s="92"/>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row>
    <row r="742" ht="12.75" customHeight="1">
      <c r="A742" s="29"/>
      <c r="B742" s="29"/>
      <c r="C742" s="29"/>
      <c r="D742" s="174"/>
      <c r="E742" s="92"/>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row>
    <row r="743" ht="12.75" customHeight="1">
      <c r="A743" s="29"/>
      <c r="B743" s="29"/>
      <c r="C743" s="29"/>
      <c r="D743" s="174"/>
      <c r="E743" s="92"/>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row>
    <row r="744" ht="12.75" customHeight="1">
      <c r="A744" s="29"/>
      <c r="B744" s="29"/>
      <c r="C744" s="29"/>
      <c r="D744" s="174"/>
      <c r="E744" s="92"/>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row>
    <row r="745" ht="12.75" customHeight="1">
      <c r="A745" s="29"/>
      <c r="B745" s="29"/>
      <c r="C745" s="29"/>
      <c r="D745" s="174"/>
      <c r="E745" s="92"/>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row>
    <row r="746" ht="12.75" customHeight="1">
      <c r="A746" s="29"/>
      <c r="B746" s="29"/>
      <c r="C746" s="29"/>
      <c r="D746" s="174"/>
      <c r="E746" s="92"/>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row>
    <row r="747" ht="12.75" customHeight="1">
      <c r="A747" s="29"/>
      <c r="B747" s="29"/>
      <c r="C747" s="29"/>
      <c r="D747" s="174"/>
      <c r="E747" s="92"/>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row>
    <row r="748" ht="12.75" customHeight="1">
      <c r="A748" s="29"/>
      <c r="B748" s="29"/>
      <c r="C748" s="29"/>
      <c r="D748" s="174"/>
      <c r="E748" s="92"/>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row>
    <row r="749" ht="12.75" customHeight="1">
      <c r="A749" s="29"/>
      <c r="B749" s="29"/>
      <c r="C749" s="29"/>
      <c r="D749" s="174"/>
      <c r="E749" s="92"/>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row>
    <row r="750" ht="12.75" customHeight="1">
      <c r="A750" s="29"/>
      <c r="B750" s="29"/>
      <c r="C750" s="29"/>
      <c r="D750" s="174"/>
      <c r="E750" s="92"/>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row>
    <row r="751" ht="12.75" customHeight="1">
      <c r="A751" s="29"/>
      <c r="B751" s="29"/>
      <c r="C751" s="29"/>
      <c r="D751" s="174"/>
      <c r="E751" s="92"/>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row>
    <row r="752" ht="12.75" customHeight="1">
      <c r="A752" s="29"/>
      <c r="B752" s="29"/>
      <c r="C752" s="29"/>
      <c r="D752" s="174"/>
      <c r="E752" s="92"/>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row>
    <row r="753" ht="12.75" customHeight="1">
      <c r="A753" s="29"/>
      <c r="B753" s="29"/>
      <c r="C753" s="29"/>
      <c r="D753" s="174"/>
      <c r="E753" s="92"/>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row>
    <row r="754" ht="12.75" customHeight="1">
      <c r="A754" s="29"/>
      <c r="B754" s="29"/>
      <c r="C754" s="29"/>
      <c r="D754" s="174"/>
      <c r="E754" s="92"/>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row>
    <row r="755" ht="12.75" customHeight="1">
      <c r="A755" s="29"/>
      <c r="B755" s="29"/>
      <c r="C755" s="29"/>
      <c r="D755" s="174"/>
      <c r="E755" s="92"/>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row>
    <row r="756" ht="12.75" customHeight="1">
      <c r="A756" s="29"/>
      <c r="B756" s="29"/>
      <c r="C756" s="29"/>
      <c r="D756" s="174"/>
      <c r="E756" s="92"/>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row>
    <row r="757" ht="12.75" customHeight="1">
      <c r="A757" s="29"/>
      <c r="B757" s="29"/>
      <c r="C757" s="29"/>
      <c r="D757" s="174"/>
      <c r="E757" s="92"/>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row>
    <row r="758" ht="12.75" customHeight="1">
      <c r="A758" s="29"/>
      <c r="B758" s="29"/>
      <c r="C758" s="29"/>
      <c r="D758" s="174"/>
      <c r="E758" s="92"/>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row>
    <row r="759" ht="12.75" customHeight="1">
      <c r="A759" s="29"/>
      <c r="B759" s="29"/>
      <c r="C759" s="29"/>
      <c r="D759" s="174"/>
      <c r="E759" s="92"/>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row>
    <row r="760" ht="12.75" customHeight="1">
      <c r="A760" s="29"/>
      <c r="B760" s="29"/>
      <c r="C760" s="29"/>
      <c r="D760" s="174"/>
      <c r="E760" s="92"/>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row>
    <row r="761" ht="12.75" customHeight="1">
      <c r="A761" s="29"/>
      <c r="B761" s="29"/>
      <c r="C761" s="29"/>
      <c r="D761" s="174"/>
      <c r="E761" s="92"/>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row>
    <row r="762" ht="12.75" customHeight="1">
      <c r="A762" s="29"/>
      <c r="B762" s="29"/>
      <c r="C762" s="29"/>
      <c r="D762" s="174"/>
      <c r="E762" s="92"/>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row>
    <row r="763" ht="12.75" customHeight="1">
      <c r="A763" s="29"/>
      <c r="B763" s="29"/>
      <c r="C763" s="29"/>
      <c r="D763" s="174"/>
      <c r="E763" s="92"/>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row>
    <row r="764" ht="12.75" customHeight="1">
      <c r="A764" s="29"/>
      <c r="B764" s="29"/>
      <c r="C764" s="29"/>
      <c r="D764" s="174"/>
      <c r="E764" s="92"/>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row>
    <row r="765" ht="12.75" customHeight="1">
      <c r="A765" s="29"/>
      <c r="B765" s="29"/>
      <c r="C765" s="29"/>
      <c r="D765" s="174"/>
      <c r="E765" s="92"/>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row>
    <row r="766" ht="12.75" customHeight="1">
      <c r="A766" s="29"/>
      <c r="B766" s="29"/>
      <c r="C766" s="29"/>
      <c r="D766" s="174"/>
      <c r="E766" s="92"/>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row>
    <row r="767" ht="12.75" customHeight="1">
      <c r="A767" s="29"/>
      <c r="B767" s="29"/>
      <c r="C767" s="29"/>
      <c r="D767" s="174"/>
      <c r="E767" s="92"/>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row>
    <row r="768" ht="12.75" customHeight="1">
      <c r="A768" s="29"/>
      <c r="B768" s="29"/>
      <c r="C768" s="29"/>
      <c r="D768" s="174"/>
      <c r="E768" s="92"/>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row>
    <row r="769" ht="12.75" customHeight="1">
      <c r="A769" s="29"/>
      <c r="B769" s="29"/>
      <c r="C769" s="29"/>
      <c r="D769" s="174"/>
      <c r="E769" s="92"/>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row>
    <row r="770" ht="12.75" customHeight="1">
      <c r="A770" s="29"/>
      <c r="B770" s="29"/>
      <c r="C770" s="29"/>
      <c r="D770" s="174"/>
      <c r="E770" s="92"/>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row>
    <row r="771" ht="12.75" customHeight="1">
      <c r="A771" s="29"/>
      <c r="B771" s="29"/>
      <c r="C771" s="29"/>
      <c r="D771" s="174"/>
      <c r="E771" s="92"/>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row>
    <row r="772" ht="12.75" customHeight="1">
      <c r="A772" s="29"/>
      <c r="B772" s="29"/>
      <c r="C772" s="29"/>
      <c r="D772" s="174"/>
      <c r="E772" s="92"/>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row>
    <row r="773" ht="12.75" customHeight="1">
      <c r="A773" s="29"/>
      <c r="B773" s="29"/>
      <c r="C773" s="29"/>
      <c r="D773" s="174"/>
      <c r="E773" s="92"/>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row>
    <row r="774" ht="12.75" customHeight="1">
      <c r="A774" s="29"/>
      <c r="B774" s="29"/>
      <c r="C774" s="29"/>
      <c r="D774" s="174"/>
      <c r="E774" s="92"/>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row>
    <row r="775" ht="12.75" customHeight="1">
      <c r="A775" s="29"/>
      <c r="B775" s="29"/>
      <c r="C775" s="29"/>
      <c r="D775" s="174"/>
      <c r="E775" s="92"/>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row>
    <row r="776" ht="12.75" customHeight="1">
      <c r="A776" s="29"/>
      <c r="B776" s="29"/>
      <c r="C776" s="29"/>
      <c r="D776" s="174"/>
      <c r="E776" s="92"/>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row>
    <row r="777" ht="12.75" customHeight="1">
      <c r="A777" s="29"/>
      <c r="B777" s="29"/>
      <c r="C777" s="29"/>
      <c r="D777" s="174"/>
      <c r="E777" s="92"/>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row>
    <row r="778" ht="12.75" customHeight="1">
      <c r="A778" s="29"/>
      <c r="B778" s="29"/>
      <c r="C778" s="29"/>
      <c r="D778" s="174"/>
      <c r="E778" s="92"/>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row>
    <row r="779" ht="12.75" customHeight="1">
      <c r="A779" s="29"/>
      <c r="B779" s="29"/>
      <c r="C779" s="29"/>
      <c r="D779" s="174"/>
      <c r="E779" s="92"/>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row>
    <row r="780" ht="12.75" customHeight="1">
      <c r="A780" s="29"/>
      <c r="B780" s="29"/>
      <c r="C780" s="29"/>
      <c r="D780" s="174"/>
      <c r="E780" s="92"/>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row>
    <row r="781" ht="12.75" customHeight="1">
      <c r="A781" s="29"/>
      <c r="B781" s="29"/>
      <c r="C781" s="29"/>
      <c r="D781" s="174"/>
      <c r="E781" s="92"/>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row>
    <row r="782" ht="12.75" customHeight="1">
      <c r="A782" s="29"/>
      <c r="B782" s="29"/>
      <c r="C782" s="29"/>
      <c r="D782" s="174"/>
      <c r="E782" s="92"/>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row>
    <row r="783" ht="12.75" customHeight="1">
      <c r="A783" s="29"/>
      <c r="B783" s="29"/>
      <c r="C783" s="29"/>
      <c r="D783" s="174"/>
      <c r="E783" s="92"/>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row>
    <row r="784" ht="12.75" customHeight="1">
      <c r="A784" s="29"/>
      <c r="B784" s="29"/>
      <c r="C784" s="29"/>
      <c r="D784" s="174"/>
      <c r="E784" s="92"/>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row>
    <row r="785" ht="12.75" customHeight="1">
      <c r="A785" s="29"/>
      <c r="B785" s="29"/>
      <c r="C785" s="29"/>
      <c r="D785" s="174"/>
      <c r="E785" s="92"/>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row>
    <row r="786" ht="12.75" customHeight="1">
      <c r="A786" s="29"/>
      <c r="B786" s="29"/>
      <c r="C786" s="29"/>
      <c r="D786" s="174"/>
      <c r="E786" s="92"/>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row>
    <row r="787" ht="12.75" customHeight="1">
      <c r="A787" s="29"/>
      <c r="B787" s="29"/>
      <c r="C787" s="29"/>
      <c r="D787" s="174"/>
      <c r="E787" s="92"/>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row>
    <row r="788" ht="12.75" customHeight="1">
      <c r="A788" s="29"/>
      <c r="B788" s="29"/>
      <c r="C788" s="29"/>
      <c r="D788" s="174"/>
      <c r="E788" s="92"/>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row>
    <row r="789" ht="12.75" customHeight="1">
      <c r="A789" s="29"/>
      <c r="B789" s="29"/>
      <c r="C789" s="29"/>
      <c r="D789" s="174"/>
      <c r="E789" s="92"/>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row>
    <row r="790" ht="12.75" customHeight="1">
      <c r="A790" s="29"/>
      <c r="B790" s="29"/>
      <c r="C790" s="29"/>
      <c r="D790" s="174"/>
      <c r="E790" s="92"/>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row>
    <row r="791" ht="12.75" customHeight="1">
      <c r="A791" s="29"/>
      <c r="B791" s="29"/>
      <c r="C791" s="29"/>
      <c r="D791" s="174"/>
      <c r="E791" s="92"/>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row>
    <row r="792" ht="12.75" customHeight="1">
      <c r="A792" s="29"/>
      <c r="B792" s="29"/>
      <c r="C792" s="29"/>
      <c r="D792" s="174"/>
      <c r="E792" s="92"/>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row>
    <row r="793" ht="12.75" customHeight="1">
      <c r="A793" s="29"/>
      <c r="B793" s="29"/>
      <c r="C793" s="29"/>
      <c r="D793" s="174"/>
      <c r="E793" s="92"/>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row>
    <row r="794" ht="12.75" customHeight="1">
      <c r="A794" s="29"/>
      <c r="B794" s="29"/>
      <c r="C794" s="29"/>
      <c r="D794" s="174"/>
      <c r="E794" s="92"/>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row>
    <row r="795" ht="12.75" customHeight="1">
      <c r="A795" s="29"/>
      <c r="B795" s="29"/>
      <c r="C795" s="29"/>
      <c r="D795" s="174"/>
      <c r="E795" s="92"/>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row>
    <row r="796" ht="12.75" customHeight="1">
      <c r="A796" s="29"/>
      <c r="B796" s="29"/>
      <c r="C796" s="29"/>
      <c r="D796" s="174"/>
      <c r="E796" s="92"/>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row>
    <row r="797" ht="12.75" customHeight="1">
      <c r="A797" s="29"/>
      <c r="B797" s="29"/>
      <c r="C797" s="29"/>
      <c r="D797" s="174"/>
      <c r="E797" s="92"/>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row>
    <row r="798" ht="12.75" customHeight="1">
      <c r="A798" s="29"/>
      <c r="B798" s="29"/>
      <c r="C798" s="29"/>
      <c r="D798" s="174"/>
      <c r="E798" s="92"/>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row>
    <row r="799" ht="12.75" customHeight="1">
      <c r="A799" s="29"/>
      <c r="B799" s="29"/>
      <c r="C799" s="29"/>
      <c r="D799" s="174"/>
      <c r="E799" s="92"/>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row>
    <row r="800" ht="12.75" customHeight="1">
      <c r="A800" s="29"/>
      <c r="B800" s="29"/>
      <c r="C800" s="29"/>
      <c r="D800" s="174"/>
      <c r="E800" s="92"/>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row>
    <row r="801" ht="12.75" customHeight="1">
      <c r="A801" s="29"/>
      <c r="B801" s="29"/>
      <c r="C801" s="29"/>
      <c r="D801" s="174"/>
      <c r="E801" s="92"/>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row>
    <row r="802" ht="12.75" customHeight="1">
      <c r="A802" s="29"/>
      <c r="B802" s="29"/>
      <c r="C802" s="29"/>
      <c r="D802" s="174"/>
      <c r="E802" s="92"/>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row>
    <row r="803" ht="12.75" customHeight="1">
      <c r="A803" s="29"/>
      <c r="B803" s="29"/>
      <c r="C803" s="29"/>
      <c r="D803" s="174"/>
      <c r="E803" s="92"/>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row>
    <row r="804" ht="12.75" customHeight="1">
      <c r="A804" s="29"/>
      <c r="B804" s="29"/>
      <c r="C804" s="29"/>
      <c r="D804" s="174"/>
      <c r="E804" s="92"/>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row>
    <row r="805" ht="12.75" customHeight="1">
      <c r="A805" s="29"/>
      <c r="B805" s="29"/>
      <c r="C805" s="29"/>
      <c r="D805" s="174"/>
      <c r="E805" s="92"/>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row>
    <row r="806" ht="12.75" customHeight="1">
      <c r="A806" s="29"/>
      <c r="B806" s="29"/>
      <c r="C806" s="29"/>
      <c r="D806" s="174"/>
      <c r="E806" s="92"/>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row>
    <row r="807" ht="12.75" customHeight="1">
      <c r="A807" s="29"/>
      <c r="B807" s="29"/>
      <c r="C807" s="29"/>
      <c r="D807" s="174"/>
      <c r="E807" s="92"/>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row>
    <row r="808" ht="12.75" customHeight="1">
      <c r="A808" s="29"/>
      <c r="B808" s="29"/>
      <c r="C808" s="29"/>
      <c r="D808" s="174"/>
      <c r="E808" s="92"/>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row>
    <row r="809" ht="12.75" customHeight="1">
      <c r="A809" s="29"/>
      <c r="B809" s="29"/>
      <c r="C809" s="29"/>
      <c r="D809" s="174"/>
      <c r="E809" s="92"/>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row>
    <row r="810" ht="12.75" customHeight="1">
      <c r="A810" s="29"/>
      <c r="B810" s="29"/>
      <c r="C810" s="29"/>
      <c r="D810" s="174"/>
      <c r="E810" s="92"/>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row>
    <row r="811" ht="12.75" customHeight="1">
      <c r="A811" s="29"/>
      <c r="B811" s="29"/>
      <c r="C811" s="29"/>
      <c r="D811" s="174"/>
      <c r="E811" s="92"/>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row>
    <row r="812" ht="12.75" customHeight="1">
      <c r="A812" s="29"/>
      <c r="B812" s="29"/>
      <c r="C812" s="29"/>
      <c r="D812" s="174"/>
      <c r="E812" s="92"/>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row>
    <row r="813" ht="12.75" customHeight="1">
      <c r="A813" s="29"/>
      <c r="B813" s="29"/>
      <c r="C813" s="29"/>
      <c r="D813" s="174"/>
      <c r="E813" s="92"/>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row>
    <row r="814" ht="12.75" customHeight="1">
      <c r="A814" s="29"/>
      <c r="B814" s="29"/>
      <c r="C814" s="29"/>
      <c r="D814" s="174"/>
      <c r="E814" s="92"/>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row>
    <row r="815" ht="12.75" customHeight="1">
      <c r="A815" s="29"/>
      <c r="B815" s="29"/>
      <c r="C815" s="29"/>
      <c r="D815" s="174"/>
      <c r="E815" s="92"/>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row>
    <row r="816" ht="12.75" customHeight="1">
      <c r="A816" s="29"/>
      <c r="B816" s="29"/>
      <c r="C816" s="29"/>
      <c r="D816" s="174"/>
      <c r="E816" s="92"/>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row>
    <row r="817" ht="12.75" customHeight="1">
      <c r="A817" s="29"/>
      <c r="B817" s="29"/>
      <c r="C817" s="29"/>
      <c r="D817" s="174"/>
      <c r="E817" s="92"/>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row>
    <row r="818" ht="12.75" customHeight="1">
      <c r="A818" s="29"/>
      <c r="B818" s="29"/>
      <c r="C818" s="29"/>
      <c r="D818" s="174"/>
      <c r="E818" s="92"/>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row>
    <row r="819" ht="12.75" customHeight="1">
      <c r="A819" s="29"/>
      <c r="B819" s="29"/>
      <c r="C819" s="29"/>
      <c r="D819" s="174"/>
      <c r="E819" s="92"/>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row>
    <row r="820" ht="12.75" customHeight="1">
      <c r="A820" s="29"/>
      <c r="B820" s="29"/>
      <c r="C820" s="29"/>
      <c r="D820" s="174"/>
      <c r="E820" s="92"/>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row>
    <row r="821" ht="12.75" customHeight="1">
      <c r="A821" s="29"/>
      <c r="B821" s="29"/>
      <c r="C821" s="29"/>
      <c r="D821" s="174"/>
      <c r="E821" s="92"/>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row>
    <row r="822" ht="12.75" customHeight="1">
      <c r="A822" s="29"/>
      <c r="B822" s="29"/>
      <c r="C822" s="29"/>
      <c r="D822" s="174"/>
      <c r="E822" s="92"/>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row>
    <row r="823" ht="12.75" customHeight="1">
      <c r="A823" s="29"/>
      <c r="B823" s="29"/>
      <c r="C823" s="29"/>
      <c r="D823" s="174"/>
      <c r="E823" s="92"/>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row>
    <row r="824" ht="12.75" customHeight="1">
      <c r="A824" s="29"/>
      <c r="B824" s="29"/>
      <c r="C824" s="29"/>
      <c r="D824" s="174"/>
      <c r="E824" s="92"/>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row>
    <row r="825" ht="12.75" customHeight="1">
      <c r="A825" s="29"/>
      <c r="B825" s="29"/>
      <c r="C825" s="29"/>
      <c r="D825" s="174"/>
      <c r="E825" s="92"/>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row>
    <row r="826" ht="12.75" customHeight="1">
      <c r="A826" s="29"/>
      <c r="B826" s="29"/>
      <c r="C826" s="29"/>
      <c r="D826" s="174"/>
      <c r="E826" s="92"/>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row>
    <row r="827" ht="12.75" customHeight="1">
      <c r="A827" s="29"/>
      <c r="B827" s="29"/>
      <c r="C827" s="29"/>
      <c r="D827" s="174"/>
      <c r="E827" s="92"/>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row>
    <row r="828" ht="12.75" customHeight="1">
      <c r="A828" s="29"/>
      <c r="B828" s="29"/>
      <c r="C828" s="29"/>
      <c r="D828" s="174"/>
      <c r="E828" s="92"/>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row>
    <row r="829" ht="12.75" customHeight="1">
      <c r="A829" s="29"/>
      <c r="B829" s="29"/>
      <c r="C829" s="29"/>
      <c r="D829" s="174"/>
      <c r="E829" s="92"/>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row>
    <row r="830" ht="12.75" customHeight="1">
      <c r="A830" s="29"/>
      <c r="B830" s="29"/>
      <c r="C830" s="29"/>
      <c r="D830" s="174"/>
      <c r="E830" s="92"/>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row>
    <row r="831" ht="12.75" customHeight="1">
      <c r="A831" s="29"/>
      <c r="B831" s="29"/>
      <c r="C831" s="29"/>
      <c r="D831" s="174"/>
      <c r="E831" s="92"/>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row>
    <row r="832" ht="12.75" customHeight="1">
      <c r="A832" s="29"/>
      <c r="B832" s="29"/>
      <c r="C832" s="29"/>
      <c r="D832" s="174"/>
      <c r="E832" s="92"/>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row>
    <row r="833" ht="12.75" customHeight="1">
      <c r="A833" s="29"/>
      <c r="B833" s="29"/>
      <c r="C833" s="29"/>
      <c r="D833" s="174"/>
      <c r="E833" s="92"/>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row>
    <row r="834" ht="12.75" customHeight="1">
      <c r="A834" s="29"/>
      <c r="B834" s="29"/>
      <c r="C834" s="29"/>
      <c r="D834" s="174"/>
      <c r="E834" s="92"/>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row>
    <row r="835" ht="12.75" customHeight="1">
      <c r="A835" s="29"/>
      <c r="B835" s="29"/>
      <c r="C835" s="29"/>
      <c r="D835" s="174"/>
      <c r="E835" s="92"/>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row>
    <row r="836" ht="12.75" customHeight="1">
      <c r="A836" s="29"/>
      <c r="B836" s="29"/>
      <c r="C836" s="29"/>
      <c r="D836" s="174"/>
      <c r="E836" s="92"/>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row>
    <row r="837" ht="12.75" customHeight="1">
      <c r="A837" s="29"/>
      <c r="B837" s="29"/>
      <c r="C837" s="29"/>
      <c r="D837" s="174"/>
      <c r="E837" s="92"/>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row>
    <row r="838" ht="12.75" customHeight="1">
      <c r="A838" s="29"/>
      <c r="B838" s="29"/>
      <c r="C838" s="29"/>
      <c r="D838" s="174"/>
      <c r="E838" s="92"/>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row>
    <row r="839" ht="12.75" customHeight="1">
      <c r="A839" s="29"/>
      <c r="B839" s="29"/>
      <c r="C839" s="29"/>
      <c r="D839" s="174"/>
      <c r="E839" s="92"/>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row>
    <row r="840" ht="12.75" customHeight="1">
      <c r="A840" s="29"/>
      <c r="B840" s="29"/>
      <c r="C840" s="29"/>
      <c r="D840" s="174"/>
      <c r="E840" s="92"/>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row>
    <row r="841" ht="12.75" customHeight="1">
      <c r="A841" s="29"/>
      <c r="B841" s="29"/>
      <c r="C841" s="29"/>
      <c r="D841" s="174"/>
      <c r="E841" s="92"/>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row>
    <row r="842" ht="12.75" customHeight="1">
      <c r="A842" s="29"/>
      <c r="B842" s="29"/>
      <c r="C842" s="29"/>
      <c r="D842" s="174"/>
      <c r="E842" s="92"/>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row>
    <row r="843" ht="12.75" customHeight="1">
      <c r="A843" s="29"/>
      <c r="B843" s="29"/>
      <c r="C843" s="29"/>
      <c r="D843" s="174"/>
      <c r="E843" s="92"/>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row>
    <row r="844" ht="12.75" customHeight="1">
      <c r="A844" s="29"/>
      <c r="B844" s="29"/>
      <c r="C844" s="29"/>
      <c r="D844" s="174"/>
      <c r="E844" s="92"/>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row>
    <row r="845" ht="12.75" customHeight="1">
      <c r="A845" s="29"/>
      <c r="B845" s="29"/>
      <c r="C845" s="29"/>
      <c r="D845" s="174"/>
      <c r="E845" s="92"/>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row>
    <row r="846" ht="12.75" customHeight="1">
      <c r="A846" s="29"/>
      <c r="B846" s="29"/>
      <c r="C846" s="29"/>
      <c r="D846" s="174"/>
      <c r="E846" s="92"/>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row>
    <row r="847" ht="12.75" customHeight="1">
      <c r="A847" s="29"/>
      <c r="B847" s="29"/>
      <c r="C847" s="29"/>
      <c r="D847" s="174"/>
      <c r="E847" s="92"/>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row>
    <row r="848" ht="12.75" customHeight="1">
      <c r="A848" s="29"/>
      <c r="B848" s="29"/>
      <c r="C848" s="29"/>
      <c r="D848" s="174"/>
      <c r="E848" s="92"/>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row>
    <row r="849" ht="12.75" customHeight="1">
      <c r="A849" s="29"/>
      <c r="B849" s="29"/>
      <c r="C849" s="29"/>
      <c r="D849" s="174"/>
      <c r="E849" s="92"/>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row>
    <row r="850" ht="12.75" customHeight="1">
      <c r="A850" s="29"/>
      <c r="B850" s="29"/>
      <c r="C850" s="29"/>
      <c r="D850" s="174"/>
      <c r="E850" s="92"/>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row>
    <row r="851" ht="12.75" customHeight="1">
      <c r="A851" s="29"/>
      <c r="B851" s="29"/>
      <c r="C851" s="29"/>
      <c r="D851" s="174"/>
      <c r="E851" s="92"/>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row>
    <row r="852" ht="12.75" customHeight="1">
      <c r="A852" s="29"/>
      <c r="B852" s="29"/>
      <c r="C852" s="29"/>
      <c r="D852" s="174"/>
      <c r="E852" s="92"/>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row>
    <row r="853" ht="12.75" customHeight="1">
      <c r="A853" s="29"/>
      <c r="B853" s="29"/>
      <c r="C853" s="29"/>
      <c r="D853" s="174"/>
      <c r="E853" s="92"/>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row>
    <row r="854" ht="12.75" customHeight="1">
      <c r="A854" s="29"/>
      <c r="B854" s="29"/>
      <c r="C854" s="29"/>
      <c r="D854" s="174"/>
      <c r="E854" s="92"/>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row>
    <row r="855" ht="12.75" customHeight="1">
      <c r="A855" s="29"/>
      <c r="B855" s="29"/>
      <c r="C855" s="29"/>
      <c r="D855" s="174"/>
      <c r="E855" s="92"/>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row>
    <row r="856" ht="12.75" customHeight="1">
      <c r="A856" s="29"/>
      <c r="B856" s="29"/>
      <c r="C856" s="29"/>
      <c r="D856" s="174"/>
      <c r="E856" s="92"/>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row>
    <row r="857" ht="12.75" customHeight="1">
      <c r="A857" s="29"/>
      <c r="B857" s="29"/>
      <c r="C857" s="29"/>
      <c r="D857" s="174"/>
      <c r="E857" s="92"/>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row>
    <row r="858" ht="12.75" customHeight="1">
      <c r="A858" s="29"/>
      <c r="B858" s="29"/>
      <c r="C858" s="29"/>
      <c r="D858" s="174"/>
      <c r="E858" s="92"/>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row>
    <row r="859" ht="12.75" customHeight="1">
      <c r="A859" s="29"/>
      <c r="B859" s="29"/>
      <c r="C859" s="29"/>
      <c r="D859" s="174"/>
      <c r="E859" s="92"/>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row>
    <row r="860" ht="12.75" customHeight="1">
      <c r="A860" s="29"/>
      <c r="B860" s="29"/>
      <c r="C860" s="29"/>
      <c r="D860" s="174"/>
      <c r="E860" s="92"/>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row>
    <row r="861" ht="12.75" customHeight="1">
      <c r="A861" s="29"/>
      <c r="B861" s="29"/>
      <c r="C861" s="29"/>
      <c r="D861" s="174"/>
      <c r="E861" s="92"/>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row>
    <row r="862" ht="12.75" customHeight="1">
      <c r="A862" s="29"/>
      <c r="B862" s="29"/>
      <c r="C862" s="29"/>
      <c r="D862" s="174"/>
      <c r="E862" s="92"/>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row>
    <row r="863" ht="12.75" customHeight="1">
      <c r="A863" s="29"/>
      <c r="B863" s="29"/>
      <c r="C863" s="29"/>
      <c r="D863" s="174"/>
      <c r="E863" s="92"/>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row>
    <row r="864" ht="12.75" customHeight="1">
      <c r="A864" s="29"/>
      <c r="B864" s="29"/>
      <c r="C864" s="29"/>
      <c r="D864" s="174"/>
      <c r="E864" s="92"/>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row>
    <row r="865" ht="12.75" customHeight="1">
      <c r="A865" s="29"/>
      <c r="B865" s="29"/>
      <c r="C865" s="29"/>
      <c r="D865" s="174"/>
      <c r="E865" s="92"/>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row>
    <row r="866" ht="12.75" customHeight="1">
      <c r="A866" s="29"/>
      <c r="B866" s="29"/>
      <c r="C866" s="29"/>
      <c r="D866" s="174"/>
      <c r="E866" s="92"/>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row>
    <row r="867" ht="12.75" customHeight="1">
      <c r="A867" s="29"/>
      <c r="B867" s="29"/>
      <c r="C867" s="29"/>
      <c r="D867" s="174"/>
      <c r="E867" s="92"/>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row>
    <row r="868" ht="12.75" customHeight="1">
      <c r="A868" s="29"/>
      <c r="B868" s="29"/>
      <c r="C868" s="29"/>
      <c r="D868" s="174"/>
      <c r="E868" s="92"/>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row>
    <row r="869" ht="12.75" customHeight="1">
      <c r="A869" s="29"/>
      <c r="B869" s="29"/>
      <c r="C869" s="29"/>
      <c r="D869" s="174"/>
      <c r="E869" s="92"/>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row>
    <row r="870" ht="12.75" customHeight="1">
      <c r="A870" s="29"/>
      <c r="B870" s="29"/>
      <c r="C870" s="29"/>
      <c r="D870" s="174"/>
      <c r="E870" s="92"/>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row>
    <row r="871" ht="12.75" customHeight="1">
      <c r="A871" s="29"/>
      <c r="B871" s="29"/>
      <c r="C871" s="29"/>
      <c r="D871" s="174"/>
      <c r="E871" s="92"/>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row>
    <row r="872" ht="12.75" customHeight="1">
      <c r="A872" s="29"/>
      <c r="B872" s="29"/>
      <c r="C872" s="29"/>
      <c r="D872" s="174"/>
      <c r="E872" s="92"/>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row>
    <row r="873" ht="12.75" customHeight="1">
      <c r="A873" s="29"/>
      <c r="B873" s="29"/>
      <c r="C873" s="29"/>
      <c r="D873" s="174"/>
      <c r="E873" s="92"/>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row>
    <row r="874" ht="12.75" customHeight="1">
      <c r="A874" s="29"/>
      <c r="B874" s="29"/>
      <c r="C874" s="29"/>
      <c r="D874" s="174"/>
      <c r="E874" s="92"/>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row>
    <row r="875" ht="12.75" customHeight="1">
      <c r="A875" s="29"/>
      <c r="B875" s="29"/>
      <c r="C875" s="29"/>
      <c r="D875" s="174"/>
      <c r="E875" s="92"/>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row>
    <row r="876" ht="12.75" customHeight="1">
      <c r="A876" s="29"/>
      <c r="B876" s="29"/>
      <c r="C876" s="29"/>
      <c r="D876" s="174"/>
      <c r="E876" s="92"/>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row>
    <row r="877" ht="12.75" customHeight="1">
      <c r="A877" s="29"/>
      <c r="B877" s="29"/>
      <c r="C877" s="29"/>
      <c r="D877" s="174"/>
      <c r="E877" s="92"/>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row>
    <row r="878" ht="12.75" customHeight="1">
      <c r="A878" s="29"/>
      <c r="B878" s="29"/>
      <c r="C878" s="29"/>
      <c r="D878" s="174"/>
      <c r="E878" s="92"/>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row>
    <row r="879" ht="12.75" customHeight="1">
      <c r="A879" s="29"/>
      <c r="B879" s="29"/>
      <c r="C879" s="29"/>
      <c r="D879" s="174"/>
      <c r="E879" s="92"/>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row>
    <row r="880" ht="12.75" customHeight="1">
      <c r="A880" s="29"/>
      <c r="B880" s="29"/>
      <c r="C880" s="29"/>
      <c r="D880" s="174"/>
      <c r="E880" s="92"/>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row>
    <row r="881" ht="12.75" customHeight="1">
      <c r="A881" s="29"/>
      <c r="B881" s="29"/>
      <c r="C881" s="29"/>
      <c r="D881" s="174"/>
      <c r="E881" s="92"/>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row>
    <row r="882" ht="12.75" customHeight="1">
      <c r="A882" s="29"/>
      <c r="B882" s="29"/>
      <c r="C882" s="29"/>
      <c r="D882" s="174"/>
      <c r="E882" s="92"/>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row>
    <row r="883" ht="12.75" customHeight="1">
      <c r="A883" s="29"/>
      <c r="B883" s="29"/>
      <c r="C883" s="29"/>
      <c r="D883" s="174"/>
      <c r="E883" s="92"/>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row>
    <row r="884" ht="12.75" customHeight="1">
      <c r="A884" s="29"/>
      <c r="B884" s="29"/>
      <c r="C884" s="29"/>
      <c r="D884" s="174"/>
      <c r="E884" s="92"/>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row>
    <row r="885" ht="12.75" customHeight="1">
      <c r="A885" s="29"/>
      <c r="B885" s="29"/>
      <c r="C885" s="29"/>
      <c r="D885" s="174"/>
      <c r="E885" s="92"/>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row>
    <row r="886" ht="12.75" customHeight="1">
      <c r="A886" s="29"/>
      <c r="B886" s="29"/>
      <c r="C886" s="29"/>
      <c r="D886" s="174"/>
      <c r="E886" s="92"/>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row>
    <row r="887" ht="12.75" customHeight="1">
      <c r="A887" s="29"/>
      <c r="B887" s="29"/>
      <c r="C887" s="29"/>
      <c r="D887" s="174"/>
      <c r="E887" s="92"/>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row>
    <row r="888" ht="12.75" customHeight="1">
      <c r="A888" s="29"/>
      <c r="B888" s="29"/>
      <c r="C888" s="29"/>
      <c r="D888" s="174"/>
      <c r="E888" s="92"/>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row>
    <row r="889" ht="12.75" customHeight="1">
      <c r="A889" s="29"/>
      <c r="B889" s="29"/>
      <c r="C889" s="29"/>
      <c r="D889" s="174"/>
      <c r="E889" s="92"/>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row>
    <row r="890" ht="12.75" customHeight="1">
      <c r="A890" s="29"/>
      <c r="B890" s="29"/>
      <c r="C890" s="29"/>
      <c r="D890" s="174"/>
      <c r="E890" s="92"/>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row>
    <row r="891" ht="12.75" customHeight="1">
      <c r="A891" s="29"/>
      <c r="B891" s="29"/>
      <c r="C891" s="29"/>
      <c r="D891" s="174"/>
      <c r="E891" s="92"/>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row>
    <row r="892" ht="12.75" customHeight="1">
      <c r="A892" s="29"/>
      <c r="B892" s="29"/>
      <c r="C892" s="29"/>
      <c r="D892" s="174"/>
      <c r="E892" s="92"/>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row>
    <row r="893" ht="12.75" customHeight="1">
      <c r="A893" s="29"/>
      <c r="B893" s="29"/>
      <c r="C893" s="29"/>
      <c r="D893" s="174"/>
      <c r="E893" s="92"/>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row>
    <row r="894" ht="12.75" customHeight="1">
      <c r="A894" s="29"/>
      <c r="B894" s="29"/>
      <c r="C894" s="29"/>
      <c r="D894" s="174"/>
      <c r="E894" s="92"/>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row>
    <row r="895" ht="12.75" customHeight="1">
      <c r="A895" s="29"/>
      <c r="B895" s="29"/>
      <c r="C895" s="29"/>
      <c r="D895" s="174"/>
      <c r="E895" s="92"/>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row>
    <row r="896" ht="12.75" customHeight="1">
      <c r="A896" s="29"/>
      <c r="B896" s="29"/>
      <c r="C896" s="29"/>
      <c r="D896" s="174"/>
      <c r="E896" s="92"/>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row>
    <row r="897" ht="12.75" customHeight="1">
      <c r="A897" s="29"/>
      <c r="B897" s="29"/>
      <c r="C897" s="29"/>
      <c r="D897" s="174"/>
      <c r="E897" s="92"/>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row>
    <row r="898" ht="12.75" customHeight="1">
      <c r="A898" s="29"/>
      <c r="B898" s="29"/>
      <c r="C898" s="29"/>
      <c r="D898" s="174"/>
      <c r="E898" s="92"/>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row>
    <row r="899" ht="12.75" customHeight="1">
      <c r="A899" s="29"/>
      <c r="B899" s="29"/>
      <c r="C899" s="29"/>
      <c r="D899" s="174"/>
      <c r="E899" s="92"/>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row>
    <row r="900" ht="12.75" customHeight="1">
      <c r="A900" s="29"/>
      <c r="B900" s="29"/>
      <c r="C900" s="29"/>
      <c r="D900" s="174"/>
      <c r="E900" s="92"/>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row>
    <row r="901" ht="12.75" customHeight="1">
      <c r="A901" s="29"/>
      <c r="B901" s="29"/>
      <c r="C901" s="29"/>
      <c r="D901" s="174"/>
      <c r="E901" s="92"/>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row>
    <row r="902" ht="12.75" customHeight="1">
      <c r="A902" s="29"/>
      <c r="B902" s="29"/>
      <c r="C902" s="29"/>
      <c r="D902" s="174"/>
      <c r="E902" s="92"/>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row>
    <row r="903" ht="12.75" customHeight="1">
      <c r="A903" s="29"/>
      <c r="B903" s="29"/>
      <c r="C903" s="29"/>
      <c r="D903" s="174"/>
      <c r="E903" s="92"/>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row>
    <row r="904" ht="12.75" customHeight="1">
      <c r="A904" s="29"/>
      <c r="B904" s="29"/>
      <c r="C904" s="29"/>
      <c r="D904" s="174"/>
      <c r="E904" s="92"/>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row>
    <row r="905" ht="12.75" customHeight="1">
      <c r="A905" s="29"/>
      <c r="B905" s="29"/>
      <c r="C905" s="29"/>
      <c r="D905" s="174"/>
      <c r="E905" s="92"/>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row>
    <row r="906" ht="12.75" customHeight="1">
      <c r="A906" s="29"/>
      <c r="B906" s="29"/>
      <c r="C906" s="29"/>
      <c r="D906" s="174"/>
      <c r="E906" s="92"/>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row>
    <row r="907" ht="12.75" customHeight="1">
      <c r="A907" s="29"/>
      <c r="B907" s="29"/>
      <c r="C907" s="29"/>
      <c r="D907" s="174"/>
      <c r="E907" s="92"/>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row>
    <row r="908" ht="12.75" customHeight="1">
      <c r="A908" s="29"/>
      <c r="B908" s="29"/>
      <c r="C908" s="29"/>
      <c r="D908" s="174"/>
      <c r="E908" s="92"/>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row>
    <row r="909" ht="12.75" customHeight="1">
      <c r="A909" s="29"/>
      <c r="B909" s="29"/>
      <c r="C909" s="29"/>
      <c r="D909" s="174"/>
      <c r="E909" s="92"/>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row>
    <row r="910" ht="12.75" customHeight="1">
      <c r="A910" s="29"/>
      <c r="B910" s="29"/>
      <c r="C910" s="29"/>
      <c r="D910" s="174"/>
      <c r="E910" s="92"/>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row>
    <row r="911" ht="12.75" customHeight="1">
      <c r="A911" s="29"/>
      <c r="B911" s="29"/>
      <c r="C911" s="29"/>
      <c r="D911" s="174"/>
      <c r="E911" s="92"/>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row>
    <row r="912" ht="12.75" customHeight="1">
      <c r="A912" s="29"/>
      <c r="B912" s="29"/>
      <c r="C912" s="29"/>
      <c r="D912" s="174"/>
      <c r="E912" s="92"/>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row>
    <row r="913" ht="12.75" customHeight="1">
      <c r="A913" s="29"/>
      <c r="B913" s="29"/>
      <c r="C913" s="29"/>
      <c r="D913" s="174"/>
      <c r="E913" s="92"/>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row>
    <row r="914" ht="12.75" customHeight="1">
      <c r="A914" s="29"/>
      <c r="B914" s="29"/>
      <c r="C914" s="29"/>
      <c r="D914" s="174"/>
      <c r="E914" s="92"/>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row>
    <row r="915" ht="12.75" customHeight="1">
      <c r="A915" s="29"/>
      <c r="B915" s="29"/>
      <c r="C915" s="29"/>
      <c r="D915" s="174"/>
      <c r="E915" s="92"/>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row>
    <row r="916" ht="12.75" customHeight="1">
      <c r="A916" s="29"/>
      <c r="B916" s="29"/>
      <c r="C916" s="29"/>
      <c r="D916" s="174"/>
      <c r="E916" s="92"/>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row>
    <row r="917" ht="12.75" customHeight="1">
      <c r="A917" s="29"/>
      <c r="B917" s="29"/>
      <c r="C917" s="29"/>
      <c r="D917" s="174"/>
      <c r="E917" s="92"/>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row>
    <row r="918" ht="12.75" customHeight="1">
      <c r="A918" s="29"/>
      <c r="B918" s="29"/>
      <c r="C918" s="29"/>
      <c r="D918" s="174"/>
      <c r="E918" s="92"/>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row>
    <row r="919" ht="12.75" customHeight="1">
      <c r="A919" s="29"/>
      <c r="B919" s="29"/>
      <c r="C919" s="29"/>
      <c r="D919" s="174"/>
      <c r="E919" s="92"/>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row>
    <row r="920" ht="12.75" customHeight="1">
      <c r="A920" s="29"/>
      <c r="B920" s="29"/>
      <c r="C920" s="29"/>
      <c r="D920" s="174"/>
      <c r="E920" s="92"/>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row>
    <row r="921" ht="12.75" customHeight="1">
      <c r="A921" s="29"/>
      <c r="B921" s="29"/>
      <c r="C921" s="29"/>
      <c r="D921" s="174"/>
      <c r="E921" s="92"/>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row>
    <row r="922" ht="12.75" customHeight="1">
      <c r="A922" s="29"/>
      <c r="B922" s="29"/>
      <c r="C922" s="29"/>
      <c r="D922" s="174"/>
      <c r="E922" s="92"/>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row>
    <row r="923" ht="12.75" customHeight="1">
      <c r="A923" s="29"/>
      <c r="B923" s="29"/>
      <c r="C923" s="29"/>
      <c r="D923" s="174"/>
      <c r="E923" s="92"/>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row>
    <row r="924" ht="12.75" customHeight="1">
      <c r="A924" s="29"/>
      <c r="B924" s="29"/>
      <c r="C924" s="29"/>
      <c r="D924" s="174"/>
      <c r="E924" s="92"/>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row>
    <row r="925" ht="12.75" customHeight="1">
      <c r="A925" s="29"/>
      <c r="B925" s="29"/>
      <c r="C925" s="29"/>
      <c r="D925" s="174"/>
      <c r="E925" s="92"/>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row>
    <row r="926" ht="12.75" customHeight="1">
      <c r="A926" s="29"/>
      <c r="B926" s="29"/>
      <c r="C926" s="29"/>
      <c r="D926" s="174"/>
      <c r="E926" s="92"/>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row>
    <row r="927" ht="12.75" customHeight="1">
      <c r="A927" s="29"/>
      <c r="B927" s="29"/>
      <c r="C927" s="29"/>
      <c r="D927" s="174"/>
      <c r="E927" s="92"/>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row>
    <row r="928" ht="12.75" customHeight="1">
      <c r="A928" s="29"/>
      <c r="B928" s="29"/>
      <c r="C928" s="29"/>
      <c r="D928" s="174"/>
      <c r="E928" s="92"/>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row>
    <row r="929" ht="12.75" customHeight="1">
      <c r="A929" s="29"/>
      <c r="B929" s="29"/>
      <c r="C929" s="29"/>
      <c r="D929" s="174"/>
      <c r="E929" s="92"/>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row>
    <row r="930" ht="12.75" customHeight="1">
      <c r="A930" s="29"/>
      <c r="B930" s="29"/>
      <c r="C930" s="29"/>
      <c r="D930" s="174"/>
      <c r="E930" s="92"/>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row>
    <row r="931" ht="12.75" customHeight="1">
      <c r="A931" s="29"/>
      <c r="B931" s="29"/>
      <c r="C931" s="29"/>
      <c r="D931" s="174"/>
      <c r="E931" s="92"/>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row>
    <row r="932" ht="12.75" customHeight="1">
      <c r="A932" s="29"/>
      <c r="B932" s="29"/>
      <c r="C932" s="29"/>
      <c r="D932" s="174"/>
      <c r="E932" s="92"/>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row>
    <row r="933" ht="12.75" customHeight="1">
      <c r="A933" s="29"/>
      <c r="B933" s="29"/>
      <c r="C933" s="29"/>
      <c r="D933" s="174"/>
      <c r="E933" s="92"/>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row>
    <row r="934" ht="12.75" customHeight="1">
      <c r="A934" s="29"/>
      <c r="B934" s="29"/>
      <c r="C934" s="29"/>
      <c r="D934" s="174"/>
      <c r="E934" s="92"/>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row>
    <row r="935" ht="12.75" customHeight="1">
      <c r="A935" s="29"/>
      <c r="B935" s="29"/>
      <c r="C935" s="29"/>
      <c r="D935" s="174"/>
      <c r="E935" s="92"/>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row>
    <row r="936" ht="12.75" customHeight="1">
      <c r="A936" s="29"/>
      <c r="B936" s="29"/>
      <c r="C936" s="29"/>
      <c r="D936" s="174"/>
      <c r="E936" s="92"/>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row>
    <row r="937" ht="12.75" customHeight="1">
      <c r="A937" s="29"/>
      <c r="B937" s="29"/>
      <c r="C937" s="29"/>
      <c r="D937" s="174"/>
      <c r="E937" s="92"/>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row>
    <row r="938" ht="12.75" customHeight="1">
      <c r="A938" s="29"/>
      <c r="B938" s="29"/>
      <c r="C938" s="29"/>
      <c r="D938" s="174"/>
      <c r="E938" s="92"/>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row>
    <row r="939" ht="12.75" customHeight="1">
      <c r="A939" s="29"/>
      <c r="B939" s="29"/>
      <c r="C939" s="29"/>
      <c r="D939" s="174"/>
      <c r="E939" s="92"/>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row>
    <row r="940" ht="12.75" customHeight="1">
      <c r="A940" s="29"/>
      <c r="B940" s="29"/>
      <c r="C940" s="29"/>
      <c r="D940" s="174"/>
      <c r="E940" s="92"/>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row>
    <row r="941" ht="12.75" customHeight="1">
      <c r="A941" s="29"/>
      <c r="B941" s="29"/>
      <c r="C941" s="29"/>
      <c r="D941" s="174"/>
      <c r="E941" s="92"/>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row>
    <row r="942" ht="12.75" customHeight="1">
      <c r="A942" s="29"/>
      <c r="B942" s="29"/>
      <c r="C942" s="29"/>
      <c r="D942" s="174"/>
      <c r="E942" s="92"/>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row>
    <row r="943" ht="12.75" customHeight="1">
      <c r="A943" s="29"/>
      <c r="B943" s="29"/>
      <c r="C943" s="29"/>
      <c r="D943" s="174"/>
      <c r="E943" s="92"/>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row>
    <row r="944" ht="12.75" customHeight="1">
      <c r="A944" s="29"/>
      <c r="B944" s="29"/>
      <c r="C944" s="29"/>
      <c r="D944" s="174"/>
      <c r="E944" s="92"/>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row>
    <row r="945" ht="12.75" customHeight="1">
      <c r="A945" s="29"/>
      <c r="B945" s="29"/>
      <c r="C945" s="29"/>
      <c r="D945" s="174"/>
      <c r="E945" s="92"/>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row>
    <row r="946" ht="12.75" customHeight="1">
      <c r="A946" s="29"/>
      <c r="B946" s="29"/>
      <c r="C946" s="29"/>
      <c r="D946" s="174"/>
      <c r="E946" s="92"/>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row>
    <row r="947" ht="12.75" customHeight="1">
      <c r="A947" s="29"/>
      <c r="B947" s="29"/>
      <c r="C947" s="29"/>
      <c r="D947" s="174"/>
      <c r="E947" s="92"/>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row>
    <row r="948" ht="12.75" customHeight="1">
      <c r="A948" s="29"/>
      <c r="B948" s="29"/>
      <c r="C948" s="29"/>
      <c r="D948" s="174"/>
      <c r="E948" s="92"/>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row>
    <row r="949" ht="12.75" customHeight="1">
      <c r="A949" s="29"/>
      <c r="B949" s="29"/>
      <c r="C949" s="29"/>
      <c r="D949" s="174"/>
      <c r="E949" s="92"/>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row>
    <row r="950" ht="12.75" customHeight="1">
      <c r="A950" s="29"/>
      <c r="B950" s="29"/>
      <c r="C950" s="29"/>
      <c r="D950" s="174"/>
      <c r="E950" s="92"/>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row>
    <row r="951" ht="12.75" customHeight="1">
      <c r="A951" s="29"/>
      <c r="B951" s="29"/>
      <c r="C951" s="29"/>
      <c r="D951" s="174"/>
      <c r="E951" s="92"/>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row>
    <row r="952" ht="12.75" customHeight="1">
      <c r="A952" s="29"/>
      <c r="B952" s="29"/>
      <c r="C952" s="29"/>
      <c r="D952" s="174"/>
      <c r="E952" s="92"/>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row>
    <row r="953" ht="12.75" customHeight="1">
      <c r="A953" s="29"/>
      <c r="B953" s="29"/>
      <c r="C953" s="29"/>
      <c r="D953" s="174"/>
      <c r="E953" s="92"/>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row>
    <row r="954" ht="12.75" customHeight="1">
      <c r="A954" s="29"/>
      <c r="B954" s="29"/>
      <c r="C954" s="29"/>
      <c r="D954" s="174"/>
      <c r="E954" s="92"/>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row>
    <row r="955" ht="12.75" customHeight="1">
      <c r="A955" s="29"/>
      <c r="B955" s="29"/>
      <c r="C955" s="29"/>
      <c r="D955" s="174"/>
      <c r="E955" s="92"/>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row>
    <row r="956" ht="12.75" customHeight="1">
      <c r="A956" s="29"/>
      <c r="B956" s="29"/>
      <c r="C956" s="29"/>
      <c r="D956" s="174"/>
      <c r="E956" s="92"/>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row>
    <row r="957" ht="12.75" customHeight="1">
      <c r="A957" s="29"/>
      <c r="B957" s="29"/>
      <c r="C957" s="29"/>
      <c r="D957" s="174"/>
      <c r="E957" s="92"/>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row>
    <row r="958" ht="12.75" customHeight="1">
      <c r="A958" s="29"/>
      <c r="B958" s="29"/>
      <c r="C958" s="29"/>
      <c r="D958" s="174"/>
      <c r="E958" s="92"/>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row>
    <row r="959" ht="12.75" customHeight="1">
      <c r="A959" s="29"/>
      <c r="B959" s="29"/>
      <c r="C959" s="29"/>
      <c r="D959" s="174"/>
      <c r="E959" s="92"/>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row>
    <row r="960" ht="12.75" customHeight="1">
      <c r="A960" s="29"/>
      <c r="B960" s="29"/>
      <c r="C960" s="29"/>
      <c r="D960" s="174"/>
      <c r="E960" s="92"/>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row>
    <row r="961" ht="12.75" customHeight="1">
      <c r="A961" s="29"/>
      <c r="B961" s="29"/>
      <c r="C961" s="29"/>
      <c r="D961" s="174"/>
      <c r="E961" s="92"/>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row>
    <row r="962" ht="12.75" customHeight="1">
      <c r="A962" s="29"/>
      <c r="B962" s="29"/>
      <c r="C962" s="29"/>
      <c r="D962" s="174"/>
      <c r="E962" s="92"/>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row>
    <row r="963" ht="12.75" customHeight="1">
      <c r="A963" s="29"/>
      <c r="B963" s="29"/>
      <c r="C963" s="29"/>
      <c r="D963" s="174"/>
      <c r="E963" s="92"/>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row>
    <row r="964" ht="12.75" customHeight="1">
      <c r="A964" s="29"/>
      <c r="B964" s="29"/>
      <c r="C964" s="29"/>
      <c r="D964" s="174"/>
      <c r="E964" s="92"/>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row>
    <row r="965" ht="12.75" customHeight="1">
      <c r="A965" s="29"/>
      <c r="B965" s="29"/>
      <c r="C965" s="29"/>
      <c r="D965" s="174"/>
      <c r="E965" s="92"/>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row>
    <row r="966" ht="12.75" customHeight="1">
      <c r="A966" s="29"/>
      <c r="B966" s="29"/>
      <c r="C966" s="29"/>
      <c r="D966" s="174"/>
      <c r="E966" s="92"/>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row>
    <row r="967" ht="12.75" customHeight="1">
      <c r="A967" s="29"/>
      <c r="B967" s="29"/>
      <c r="C967" s="29"/>
      <c r="D967" s="174"/>
      <c r="E967" s="92"/>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row>
    <row r="968" ht="12.75" customHeight="1">
      <c r="A968" s="29"/>
      <c r="B968" s="29"/>
      <c r="C968" s="29"/>
      <c r="D968" s="174"/>
      <c r="E968" s="92"/>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row>
    <row r="969" ht="12.75" customHeight="1">
      <c r="A969" s="29"/>
      <c r="B969" s="29"/>
      <c r="C969" s="29"/>
      <c r="D969" s="174"/>
      <c r="E969" s="92"/>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row>
    <row r="970" ht="12.75" customHeight="1">
      <c r="A970" s="29"/>
      <c r="B970" s="29"/>
      <c r="C970" s="29"/>
      <c r="D970" s="174"/>
      <c r="E970" s="92"/>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row>
    <row r="971" ht="12.75" customHeight="1">
      <c r="A971" s="29"/>
      <c r="B971" s="29"/>
      <c r="C971" s="29"/>
      <c r="D971" s="174"/>
      <c r="E971" s="92"/>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row>
    <row r="972" ht="12.75" customHeight="1">
      <c r="A972" s="29"/>
      <c r="B972" s="29"/>
      <c r="C972" s="29"/>
      <c r="D972" s="174"/>
      <c r="E972" s="92"/>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row>
    <row r="973" ht="12.75" customHeight="1">
      <c r="A973" s="29"/>
      <c r="B973" s="29"/>
      <c r="C973" s="29"/>
      <c r="D973" s="174"/>
      <c r="E973" s="92"/>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row>
    <row r="974" ht="12.75" customHeight="1">
      <c r="A974" s="29"/>
      <c r="B974" s="29"/>
      <c r="C974" s="29"/>
      <c r="D974" s="174"/>
      <c r="E974" s="92"/>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row>
    <row r="975" ht="12.75" customHeight="1">
      <c r="A975" s="29"/>
      <c r="B975" s="29"/>
      <c r="C975" s="29"/>
      <c r="D975" s="174"/>
      <c r="E975" s="92"/>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row>
    <row r="976" ht="12.75" customHeight="1">
      <c r="A976" s="29"/>
      <c r="B976" s="29"/>
      <c r="C976" s="29"/>
      <c r="D976" s="174"/>
      <c r="E976" s="92"/>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row>
    <row r="977" ht="12.75" customHeight="1">
      <c r="A977" s="29"/>
      <c r="B977" s="29"/>
      <c r="C977" s="29"/>
      <c r="D977" s="174"/>
      <c r="E977" s="92"/>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row>
    <row r="978" ht="12.75" customHeight="1">
      <c r="A978" s="29"/>
      <c r="B978" s="29"/>
      <c r="C978" s="29"/>
      <c r="D978" s="174"/>
      <c r="E978" s="92"/>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row>
    <row r="979" ht="12.75" customHeight="1">
      <c r="A979" s="29"/>
      <c r="B979" s="29"/>
      <c r="C979" s="29"/>
      <c r="D979" s="174"/>
      <c r="E979" s="92"/>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row>
    <row r="980" ht="12.75" customHeight="1">
      <c r="A980" s="29"/>
      <c r="B980" s="29"/>
      <c r="C980" s="29"/>
      <c r="D980" s="174"/>
      <c r="E980" s="92"/>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row>
    <row r="981" ht="12.75" customHeight="1">
      <c r="A981" s="29"/>
      <c r="B981" s="29"/>
      <c r="C981" s="29"/>
      <c r="D981" s="174"/>
      <c r="E981" s="92"/>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row>
    <row r="982" ht="12.75" customHeight="1">
      <c r="A982" s="29"/>
      <c r="B982" s="29"/>
      <c r="C982" s="29"/>
      <c r="D982" s="174"/>
      <c r="E982" s="92"/>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row>
    <row r="983" ht="12.75" customHeight="1">
      <c r="A983" s="29"/>
      <c r="B983" s="29"/>
      <c r="C983" s="29"/>
      <c r="D983" s="174"/>
      <c r="E983" s="92"/>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row>
    <row r="984" ht="12.75" customHeight="1">
      <c r="A984" s="29"/>
      <c r="B984" s="29"/>
      <c r="C984" s="29"/>
      <c r="D984" s="174"/>
      <c r="E984" s="92"/>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row>
    <row r="985" ht="12.75" customHeight="1">
      <c r="A985" s="29"/>
      <c r="B985" s="29"/>
      <c r="C985" s="29"/>
      <c r="D985" s="174"/>
      <c r="E985" s="92"/>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row>
    <row r="986" ht="12.75" customHeight="1">
      <c r="A986" s="29"/>
      <c r="B986" s="29"/>
      <c r="C986" s="29"/>
      <c r="D986" s="174"/>
      <c r="E986" s="92"/>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row>
    <row r="987" ht="12.75" customHeight="1">
      <c r="A987" s="29"/>
      <c r="B987" s="29"/>
      <c r="C987" s="29"/>
      <c r="D987" s="174"/>
      <c r="E987" s="92"/>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row>
    <row r="988" ht="12.75" customHeight="1">
      <c r="A988" s="29"/>
      <c r="B988" s="29"/>
      <c r="C988" s="29"/>
      <c r="D988" s="174"/>
      <c r="E988" s="92"/>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row>
    <row r="989" ht="12.75" customHeight="1">
      <c r="A989" s="29"/>
      <c r="B989" s="29"/>
      <c r="C989" s="29"/>
      <c r="D989" s="174"/>
      <c r="E989" s="92"/>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row>
    <row r="990" ht="12.75" customHeight="1">
      <c r="A990" s="29"/>
      <c r="B990" s="29"/>
      <c r="C990" s="29"/>
      <c r="D990" s="174"/>
      <c r="E990" s="92"/>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row>
    <row r="991" ht="12.75" customHeight="1">
      <c r="A991" s="29"/>
      <c r="B991" s="29"/>
      <c r="C991" s="29"/>
      <c r="D991" s="174"/>
      <c r="E991" s="92"/>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row>
    <row r="992" ht="12.75" customHeight="1">
      <c r="A992" s="29"/>
      <c r="B992" s="29"/>
      <c r="C992" s="29"/>
      <c r="D992" s="174"/>
      <c r="E992" s="92"/>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row>
    <row r="993" ht="12.75" customHeight="1">
      <c r="A993" s="29"/>
      <c r="B993" s="29"/>
      <c r="C993" s="29"/>
      <c r="D993" s="174"/>
      <c r="E993" s="92"/>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row>
    <row r="994" ht="12.75" customHeight="1">
      <c r="A994" s="29"/>
      <c r="B994" s="29"/>
      <c r="C994" s="29"/>
      <c r="D994" s="174"/>
      <c r="E994" s="92"/>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row>
    <row r="995" ht="12.75" customHeight="1">
      <c r="A995" s="29"/>
      <c r="B995" s="29"/>
      <c r="C995" s="29"/>
      <c r="D995" s="174"/>
      <c r="E995" s="92"/>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row>
    <row r="996" ht="12.75" customHeight="1">
      <c r="A996" s="29"/>
      <c r="B996" s="29"/>
      <c r="C996" s="29"/>
      <c r="D996" s="174"/>
      <c r="E996" s="92"/>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row>
    <row r="997" ht="12.75" customHeight="1">
      <c r="A997" s="29"/>
      <c r="B997" s="29"/>
      <c r="C997" s="29"/>
      <c r="D997" s="174"/>
      <c r="E997" s="92"/>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row>
    <row r="998" ht="12.75" customHeight="1">
      <c r="A998" s="29"/>
      <c r="B998" s="29"/>
      <c r="C998" s="29"/>
      <c r="D998" s="174"/>
      <c r="E998" s="92"/>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row>
    <row r="999" ht="12.75" customHeight="1">
      <c r="A999" s="29"/>
      <c r="B999" s="29"/>
      <c r="C999" s="29"/>
      <c r="D999" s="174"/>
      <c r="E999" s="92"/>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row>
    <row r="1000" ht="12.75" customHeight="1">
      <c r="A1000" s="29"/>
      <c r="B1000" s="29"/>
      <c r="C1000" s="29"/>
      <c r="D1000" s="174"/>
      <c r="E1000" s="92"/>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row>
  </sheetData>
  <mergeCells count="3">
    <mergeCell ref="B9:M9"/>
    <mergeCell ref="B11:C11"/>
    <mergeCell ref="F17:J20"/>
  </mergeCells>
  <conditionalFormatting sqref="D17:D86">
    <cfRule type="cellIs" dxfId="3" priority="1" stopIfTrue="1" operator="equal">
      <formula>"-"</formula>
    </cfRule>
  </conditionalFormatting>
  <conditionalFormatting sqref="D22:D33 D39:D50 D53 D56:D67 D70 D73:D84 D87 D209:D220 D226:D237 D260:D271 D277:D288 F22:J22 F39:J39 F56:J56 F73:J73 F90:J90 F107:J107 F124:J124 F141:J141 F158:J158 F175:J175 F192:J192 F209:J209 F226:J226 F243:J243 F260:J260 F277:J277 F294:J294 F311:J311 F328:J328">
    <cfRule type="expression" dxfId="4" priority="2" stopIfTrue="1">
      <formula>ISBLANK(D22)</formula>
    </cfRule>
  </conditionalFormatting>
  <conditionalFormatting sqref="D1:D8 D10:D15 D87:D101 D240:D254 D291:D305 D308:D322 D325:D1000">
    <cfRule type="cellIs" dxfId="3" priority="3" stopIfTrue="1" operator="equal">
      <formula>"-"</formula>
    </cfRule>
  </conditionalFormatting>
  <conditionalFormatting sqref="D90:D101">
    <cfRule type="expression" dxfId="4" priority="4" stopIfTrue="1">
      <formula>ISBLANK(D90)</formula>
    </cfRule>
  </conditionalFormatting>
  <conditionalFormatting sqref="D90:D101">
    <cfRule type="cellIs" dxfId="5" priority="5" stopIfTrue="1" operator="equal">
      <formula>"Pasa"</formula>
    </cfRule>
  </conditionalFormatting>
  <conditionalFormatting sqref="D90:D101">
    <cfRule type="cellIs" dxfId="6" priority="6" stopIfTrue="1" operator="equal">
      <formula>"Falla"</formula>
    </cfRule>
  </conditionalFormatting>
  <conditionalFormatting sqref="D90:D101">
    <cfRule type="cellIs" dxfId="2" priority="7" stopIfTrue="1" operator="equal">
      <formula>"N/A"</formula>
    </cfRule>
  </conditionalFormatting>
  <conditionalFormatting sqref="D90:D101">
    <cfRule type="cellIs" dxfId="7" priority="8" stopIfTrue="1" operator="equal">
      <formula>"N/T"</formula>
    </cfRule>
  </conditionalFormatting>
  <conditionalFormatting sqref="D90:D101">
    <cfRule type="cellIs" dxfId="8" priority="9" stopIfTrue="1" operator="equal">
      <formula>"N/D"</formula>
    </cfRule>
  </conditionalFormatting>
  <conditionalFormatting sqref="D102:D103">
    <cfRule type="cellIs" dxfId="3" priority="10" stopIfTrue="1" operator="equal">
      <formula>"-"</formula>
    </cfRule>
  </conditionalFormatting>
  <conditionalFormatting sqref="D104:D118">
    <cfRule type="cellIs" dxfId="3" priority="11" stopIfTrue="1" operator="equal">
      <formula>"-"</formula>
    </cfRule>
  </conditionalFormatting>
  <conditionalFormatting sqref="D107:D118">
    <cfRule type="expression" dxfId="4" priority="12" stopIfTrue="1">
      <formula>ISBLANK(D107)</formula>
    </cfRule>
  </conditionalFormatting>
  <conditionalFormatting sqref="D107:D118">
    <cfRule type="cellIs" dxfId="5" priority="13" stopIfTrue="1" operator="equal">
      <formula>"Pasa"</formula>
    </cfRule>
  </conditionalFormatting>
  <conditionalFormatting sqref="D107:D118">
    <cfRule type="cellIs" dxfId="6" priority="14" stopIfTrue="1" operator="equal">
      <formula>"Falla"</formula>
    </cfRule>
  </conditionalFormatting>
  <conditionalFormatting sqref="D107:D118">
    <cfRule type="cellIs" dxfId="2" priority="15" stopIfTrue="1" operator="equal">
      <formula>"N/A"</formula>
    </cfRule>
  </conditionalFormatting>
  <conditionalFormatting sqref="D107:D118">
    <cfRule type="cellIs" dxfId="7" priority="16" stopIfTrue="1" operator="equal">
      <formula>"N/T"</formula>
    </cfRule>
  </conditionalFormatting>
  <conditionalFormatting sqref="D107:D118">
    <cfRule type="cellIs" dxfId="8" priority="17" stopIfTrue="1" operator="equal">
      <formula>"N/D"</formula>
    </cfRule>
  </conditionalFormatting>
  <conditionalFormatting sqref="D119:D120">
    <cfRule type="cellIs" dxfId="3" priority="18" stopIfTrue="1" operator="equal">
      <formula>"-"</formula>
    </cfRule>
  </conditionalFormatting>
  <conditionalFormatting sqref="D121:D135">
    <cfRule type="cellIs" dxfId="3" priority="19" stopIfTrue="1" operator="equal">
      <formula>"-"</formula>
    </cfRule>
  </conditionalFormatting>
  <conditionalFormatting sqref="D124:D135">
    <cfRule type="expression" dxfId="4" priority="20" stopIfTrue="1">
      <formula>ISBLANK(D124)</formula>
    </cfRule>
  </conditionalFormatting>
  <conditionalFormatting sqref="D124:D135">
    <cfRule type="cellIs" dxfId="5" priority="21" stopIfTrue="1" operator="equal">
      <formula>"Pasa"</formula>
    </cfRule>
  </conditionalFormatting>
  <conditionalFormatting sqref="D124:D135">
    <cfRule type="cellIs" dxfId="6" priority="22" stopIfTrue="1" operator="equal">
      <formula>"Falla"</formula>
    </cfRule>
  </conditionalFormatting>
  <conditionalFormatting sqref="D124:D135">
    <cfRule type="cellIs" dxfId="2" priority="23" stopIfTrue="1" operator="equal">
      <formula>"N/A"</formula>
    </cfRule>
  </conditionalFormatting>
  <conditionalFormatting sqref="D124:D135">
    <cfRule type="cellIs" dxfId="7" priority="24" stopIfTrue="1" operator="equal">
      <formula>"N/T"</formula>
    </cfRule>
  </conditionalFormatting>
  <conditionalFormatting sqref="D124:D135">
    <cfRule type="cellIs" dxfId="8" priority="25" stopIfTrue="1" operator="equal">
      <formula>"N/D"</formula>
    </cfRule>
  </conditionalFormatting>
  <conditionalFormatting sqref="D136:D137">
    <cfRule type="cellIs" dxfId="3" priority="26" stopIfTrue="1" operator="equal">
      <formula>"-"</formula>
    </cfRule>
  </conditionalFormatting>
  <conditionalFormatting sqref="D138:D152">
    <cfRule type="cellIs" dxfId="3" priority="27" stopIfTrue="1" operator="equal">
      <formula>"-"</formula>
    </cfRule>
  </conditionalFormatting>
  <conditionalFormatting sqref="D141:D152">
    <cfRule type="expression" dxfId="4" priority="28" stopIfTrue="1">
      <formula>ISBLANK(D141)</formula>
    </cfRule>
  </conditionalFormatting>
  <conditionalFormatting sqref="D141:D152">
    <cfRule type="cellIs" dxfId="5" priority="29" stopIfTrue="1" operator="equal">
      <formula>"Pasa"</formula>
    </cfRule>
  </conditionalFormatting>
  <conditionalFormatting sqref="D141:D152">
    <cfRule type="cellIs" dxfId="6" priority="30" stopIfTrue="1" operator="equal">
      <formula>"Falla"</formula>
    </cfRule>
  </conditionalFormatting>
  <conditionalFormatting sqref="D141:D152">
    <cfRule type="cellIs" dxfId="2" priority="31" stopIfTrue="1" operator="equal">
      <formula>"N/A"</formula>
    </cfRule>
  </conditionalFormatting>
  <conditionalFormatting sqref="D141:D152">
    <cfRule type="cellIs" dxfId="7" priority="32" stopIfTrue="1" operator="equal">
      <formula>"N/T"</formula>
    </cfRule>
  </conditionalFormatting>
  <conditionalFormatting sqref="D141:D152">
    <cfRule type="cellIs" dxfId="8" priority="33" stopIfTrue="1" operator="equal">
      <formula>"N/D"</formula>
    </cfRule>
  </conditionalFormatting>
  <conditionalFormatting sqref="D153:D154">
    <cfRule type="cellIs" dxfId="3" priority="34" stopIfTrue="1" operator="equal">
      <formula>"-"</formula>
    </cfRule>
  </conditionalFormatting>
  <conditionalFormatting sqref="D155:D169">
    <cfRule type="cellIs" dxfId="3" priority="35" stopIfTrue="1" operator="equal">
      <formula>"-"</formula>
    </cfRule>
  </conditionalFormatting>
  <conditionalFormatting sqref="D158:D169">
    <cfRule type="expression" dxfId="4" priority="36" stopIfTrue="1">
      <formula>ISBLANK(D158)</formula>
    </cfRule>
  </conditionalFormatting>
  <conditionalFormatting sqref="D158:D169">
    <cfRule type="cellIs" dxfId="5" priority="37" stopIfTrue="1" operator="equal">
      <formula>"Pasa"</formula>
    </cfRule>
  </conditionalFormatting>
  <conditionalFormatting sqref="D158:D169">
    <cfRule type="cellIs" dxfId="6" priority="38" stopIfTrue="1" operator="equal">
      <formula>"Falla"</formula>
    </cfRule>
  </conditionalFormatting>
  <conditionalFormatting sqref="D158:D169">
    <cfRule type="cellIs" dxfId="2" priority="39" stopIfTrue="1" operator="equal">
      <formula>"N/A"</formula>
    </cfRule>
  </conditionalFormatting>
  <conditionalFormatting sqref="D158:D169">
    <cfRule type="cellIs" dxfId="7" priority="40" stopIfTrue="1" operator="equal">
      <formula>"N/T"</formula>
    </cfRule>
  </conditionalFormatting>
  <conditionalFormatting sqref="D158:D169">
    <cfRule type="cellIs" dxfId="8" priority="41" stopIfTrue="1" operator="equal">
      <formula>"N/D"</formula>
    </cfRule>
  </conditionalFormatting>
  <conditionalFormatting sqref="D170:D171">
    <cfRule type="cellIs" dxfId="3" priority="42" stopIfTrue="1" operator="equal">
      <formula>"-"</formula>
    </cfRule>
  </conditionalFormatting>
  <conditionalFormatting sqref="D172:D186">
    <cfRule type="cellIs" dxfId="3" priority="43" stopIfTrue="1" operator="equal">
      <formula>"-"</formula>
    </cfRule>
  </conditionalFormatting>
  <conditionalFormatting sqref="D175:D184">
    <cfRule type="expression" dxfId="4" priority="44" stopIfTrue="1">
      <formula>ISBLANK(D175)</formula>
    </cfRule>
  </conditionalFormatting>
  <conditionalFormatting sqref="D175:D184">
    <cfRule type="cellIs" dxfId="5" priority="45" stopIfTrue="1" operator="equal">
      <formula>"Pasa"</formula>
    </cfRule>
  </conditionalFormatting>
  <conditionalFormatting sqref="D175:D184">
    <cfRule type="cellIs" dxfId="6" priority="46" stopIfTrue="1" operator="equal">
      <formula>"Falla"</formula>
    </cfRule>
  </conditionalFormatting>
  <conditionalFormatting sqref="D175:D184">
    <cfRule type="cellIs" dxfId="2" priority="47" stopIfTrue="1" operator="equal">
      <formula>"N/A"</formula>
    </cfRule>
  </conditionalFormatting>
  <conditionalFormatting sqref="D175:D184">
    <cfRule type="cellIs" dxfId="7" priority="48" stopIfTrue="1" operator="equal">
      <formula>"N/T"</formula>
    </cfRule>
  </conditionalFormatting>
  <conditionalFormatting sqref="D175:D184">
    <cfRule type="cellIs" dxfId="8" priority="49" stopIfTrue="1" operator="equal">
      <formula>"N/D"</formula>
    </cfRule>
  </conditionalFormatting>
  <conditionalFormatting sqref="D175:D186">
    <cfRule type="expression" dxfId="4" priority="50" stopIfTrue="1">
      <formula>ISBLANK(D175)</formula>
    </cfRule>
  </conditionalFormatting>
  <conditionalFormatting sqref="D175:D186">
    <cfRule type="cellIs" dxfId="5" priority="51" stopIfTrue="1" operator="equal">
      <formula>"Pasa"</formula>
    </cfRule>
  </conditionalFormatting>
  <conditionalFormatting sqref="D175:D186">
    <cfRule type="cellIs" dxfId="6" priority="52" stopIfTrue="1" operator="equal">
      <formula>"Falla"</formula>
    </cfRule>
  </conditionalFormatting>
  <conditionalFormatting sqref="D175:D186">
    <cfRule type="cellIs" dxfId="2" priority="53" stopIfTrue="1" operator="equal">
      <formula>"N/A"</formula>
    </cfRule>
  </conditionalFormatting>
  <conditionalFormatting sqref="D175:D186">
    <cfRule type="cellIs" dxfId="7" priority="54" stopIfTrue="1" operator="equal">
      <formula>"N/T"</formula>
    </cfRule>
  </conditionalFormatting>
  <conditionalFormatting sqref="D175:D186">
    <cfRule type="cellIs" dxfId="8" priority="55" stopIfTrue="1" operator="equal">
      <formula>"N/D"</formula>
    </cfRule>
  </conditionalFormatting>
  <conditionalFormatting sqref="D187:D188">
    <cfRule type="cellIs" dxfId="3" priority="56" stopIfTrue="1" operator="equal">
      <formula>"-"</formula>
    </cfRule>
  </conditionalFormatting>
  <conditionalFormatting sqref="D189:D203">
    <cfRule type="cellIs" dxfId="3" priority="57" stopIfTrue="1" operator="equal">
      <formula>"-"</formula>
    </cfRule>
  </conditionalFormatting>
  <conditionalFormatting sqref="D192:D201">
    <cfRule type="expression" dxfId="4" priority="58" stopIfTrue="1">
      <formula>ISBLANK(D192)</formula>
    </cfRule>
  </conditionalFormatting>
  <conditionalFormatting sqref="D192:D201">
    <cfRule type="cellIs" dxfId="5" priority="59" stopIfTrue="1" operator="equal">
      <formula>"Pasa"</formula>
    </cfRule>
  </conditionalFormatting>
  <conditionalFormatting sqref="D192:D201">
    <cfRule type="cellIs" dxfId="6" priority="60" stopIfTrue="1" operator="equal">
      <formula>"Falla"</formula>
    </cfRule>
  </conditionalFormatting>
  <conditionalFormatting sqref="D192:D201">
    <cfRule type="cellIs" dxfId="2" priority="61" stopIfTrue="1" operator="equal">
      <formula>"N/A"</formula>
    </cfRule>
  </conditionalFormatting>
  <conditionalFormatting sqref="D192:D201">
    <cfRule type="cellIs" dxfId="7" priority="62" stopIfTrue="1" operator="equal">
      <formula>"N/T"</formula>
    </cfRule>
  </conditionalFormatting>
  <conditionalFormatting sqref="D192:D201">
    <cfRule type="cellIs" dxfId="8" priority="63" stopIfTrue="1" operator="equal">
      <formula>"N/D"</formula>
    </cfRule>
  </conditionalFormatting>
  <conditionalFormatting sqref="D192:D201">
    <cfRule type="expression" dxfId="4" priority="64" stopIfTrue="1">
      <formula>ISBLANK(D192)</formula>
    </cfRule>
  </conditionalFormatting>
  <conditionalFormatting sqref="D192:D201">
    <cfRule type="cellIs" dxfId="5" priority="65" stopIfTrue="1" operator="equal">
      <formula>"Pasa"</formula>
    </cfRule>
  </conditionalFormatting>
  <conditionalFormatting sqref="D192:D201">
    <cfRule type="cellIs" dxfId="6" priority="66" stopIfTrue="1" operator="equal">
      <formula>"Falla"</formula>
    </cfRule>
  </conditionalFormatting>
  <conditionalFormatting sqref="D192:D201">
    <cfRule type="cellIs" dxfId="2" priority="67" stopIfTrue="1" operator="equal">
      <formula>"N/A"</formula>
    </cfRule>
  </conditionalFormatting>
  <conditionalFormatting sqref="D192:D201">
    <cfRule type="cellIs" dxfId="7" priority="68" stopIfTrue="1" operator="equal">
      <formula>"N/T"</formula>
    </cfRule>
  </conditionalFormatting>
  <conditionalFormatting sqref="D192:D201">
    <cfRule type="cellIs" dxfId="8" priority="69" stopIfTrue="1" operator="equal">
      <formula>"N/D"</formula>
    </cfRule>
  </conditionalFormatting>
  <conditionalFormatting sqref="D192:D203">
    <cfRule type="expression" dxfId="4" priority="70" stopIfTrue="1">
      <formula>ISBLANK(D192)</formula>
    </cfRule>
  </conditionalFormatting>
  <conditionalFormatting sqref="D192:D203">
    <cfRule type="cellIs" dxfId="5" priority="71" stopIfTrue="1" operator="equal">
      <formula>"Pasa"</formula>
    </cfRule>
  </conditionalFormatting>
  <conditionalFormatting sqref="D192:D203">
    <cfRule type="cellIs" dxfId="6" priority="72" stopIfTrue="1" operator="equal">
      <formula>"Falla"</formula>
    </cfRule>
  </conditionalFormatting>
  <conditionalFormatting sqref="D192:D203">
    <cfRule type="cellIs" dxfId="2" priority="73" stopIfTrue="1" operator="equal">
      <formula>"N/A"</formula>
    </cfRule>
  </conditionalFormatting>
  <conditionalFormatting sqref="D192:D203">
    <cfRule type="cellIs" dxfId="7" priority="74" stopIfTrue="1" operator="equal">
      <formula>"N/T"</formula>
    </cfRule>
  </conditionalFormatting>
  <conditionalFormatting sqref="D192:D203">
    <cfRule type="cellIs" dxfId="8" priority="75" stopIfTrue="1" operator="equal">
      <formula>"N/D"</formula>
    </cfRule>
  </conditionalFormatting>
  <conditionalFormatting sqref="D204:D239">
    <cfRule type="cellIs" dxfId="3" priority="76" stopIfTrue="1" operator="equal">
      <formula>"-"</formula>
    </cfRule>
  </conditionalFormatting>
  <conditionalFormatting sqref="D209:D218">
    <cfRule type="expression" dxfId="4" priority="77" stopIfTrue="1">
      <formula>ISBLANK(D209)</formula>
    </cfRule>
  </conditionalFormatting>
  <conditionalFormatting sqref="D209:D218">
    <cfRule type="cellIs" dxfId="5" priority="78" stopIfTrue="1" operator="equal">
      <formula>"Pasa"</formula>
    </cfRule>
  </conditionalFormatting>
  <conditionalFormatting sqref="D209:D218">
    <cfRule type="cellIs" dxfId="6" priority="79" stopIfTrue="1" operator="equal">
      <formula>"Falla"</formula>
    </cfRule>
  </conditionalFormatting>
  <conditionalFormatting sqref="D209:D218">
    <cfRule type="cellIs" dxfId="2" priority="80" stopIfTrue="1" operator="equal">
      <formula>"N/A"</formula>
    </cfRule>
  </conditionalFormatting>
  <conditionalFormatting sqref="D209:D218">
    <cfRule type="cellIs" dxfId="7" priority="81" stopIfTrue="1" operator="equal">
      <formula>"N/T"</formula>
    </cfRule>
  </conditionalFormatting>
  <conditionalFormatting sqref="D209:D218">
    <cfRule type="cellIs" dxfId="8" priority="82" stopIfTrue="1" operator="equal">
      <formula>"N/D"</formula>
    </cfRule>
  </conditionalFormatting>
  <conditionalFormatting sqref="D209:D218">
    <cfRule type="expression" dxfId="4" priority="83" stopIfTrue="1">
      <formula>ISBLANK(D209)</formula>
    </cfRule>
  </conditionalFormatting>
  <conditionalFormatting sqref="D209:D218">
    <cfRule type="cellIs" dxfId="5" priority="84" stopIfTrue="1" operator="equal">
      <formula>"Pasa"</formula>
    </cfRule>
  </conditionalFormatting>
  <conditionalFormatting sqref="D209:D218">
    <cfRule type="cellIs" dxfId="6" priority="85" stopIfTrue="1" operator="equal">
      <formula>"Falla"</formula>
    </cfRule>
  </conditionalFormatting>
  <conditionalFormatting sqref="D209:D218">
    <cfRule type="cellIs" dxfId="2" priority="86" stopIfTrue="1" operator="equal">
      <formula>"N/A"</formula>
    </cfRule>
  </conditionalFormatting>
  <conditionalFormatting sqref="D209:D218">
    <cfRule type="cellIs" dxfId="7" priority="87" stopIfTrue="1" operator="equal">
      <formula>"N/T"</formula>
    </cfRule>
  </conditionalFormatting>
  <conditionalFormatting sqref="D209:D218">
    <cfRule type="cellIs" dxfId="8" priority="88" stopIfTrue="1" operator="equal">
      <formula>"N/D"</formula>
    </cfRule>
  </conditionalFormatting>
  <conditionalFormatting sqref="D226:D235">
    <cfRule type="expression" dxfId="4" priority="89" stopIfTrue="1">
      <formula>ISBLANK(D226)</formula>
    </cfRule>
  </conditionalFormatting>
  <conditionalFormatting sqref="D226:D235">
    <cfRule type="cellIs" dxfId="5" priority="90" stopIfTrue="1" operator="equal">
      <formula>"Pasa"</formula>
    </cfRule>
  </conditionalFormatting>
  <conditionalFormatting sqref="D226:D235">
    <cfRule type="cellIs" dxfId="6" priority="91" stopIfTrue="1" operator="equal">
      <formula>"Falla"</formula>
    </cfRule>
  </conditionalFormatting>
  <conditionalFormatting sqref="D226:D235">
    <cfRule type="cellIs" dxfId="2" priority="92" stopIfTrue="1" operator="equal">
      <formula>"N/A"</formula>
    </cfRule>
  </conditionalFormatting>
  <conditionalFormatting sqref="D226:D235">
    <cfRule type="cellIs" dxfId="7" priority="93" stopIfTrue="1" operator="equal">
      <formula>"N/T"</formula>
    </cfRule>
  </conditionalFormatting>
  <conditionalFormatting sqref="D226:D235">
    <cfRule type="cellIs" dxfId="8" priority="94" stopIfTrue="1" operator="equal">
      <formula>"N/D"</formula>
    </cfRule>
  </conditionalFormatting>
  <conditionalFormatting sqref="D226:D235">
    <cfRule type="expression" dxfId="4" priority="95" stopIfTrue="1">
      <formula>ISBLANK(D226)</formula>
    </cfRule>
  </conditionalFormatting>
  <conditionalFormatting sqref="D226:D235">
    <cfRule type="cellIs" dxfId="5" priority="96" stopIfTrue="1" operator="equal">
      <formula>"Pasa"</formula>
    </cfRule>
  </conditionalFormatting>
  <conditionalFormatting sqref="D226:D235">
    <cfRule type="cellIs" dxfId="6" priority="97" stopIfTrue="1" operator="equal">
      <formula>"Falla"</formula>
    </cfRule>
  </conditionalFormatting>
  <conditionalFormatting sqref="D226:D235">
    <cfRule type="cellIs" dxfId="2" priority="98" stopIfTrue="1" operator="equal">
      <formula>"N/A"</formula>
    </cfRule>
  </conditionalFormatting>
  <conditionalFormatting sqref="D226:D235">
    <cfRule type="cellIs" dxfId="7" priority="99" stopIfTrue="1" operator="equal">
      <formula>"N/T"</formula>
    </cfRule>
  </conditionalFormatting>
  <conditionalFormatting sqref="D226:D235">
    <cfRule type="cellIs" dxfId="8" priority="100" stopIfTrue="1" operator="equal">
      <formula>"N/D"</formula>
    </cfRule>
  </conditionalFormatting>
  <conditionalFormatting sqref="D243:D252">
    <cfRule type="expression" dxfId="4" priority="101" stopIfTrue="1">
      <formula>ISBLANK(D243)</formula>
    </cfRule>
  </conditionalFormatting>
  <conditionalFormatting sqref="D243:D252">
    <cfRule type="cellIs" dxfId="5" priority="102" stopIfTrue="1" operator="equal">
      <formula>"Pasa"</formula>
    </cfRule>
  </conditionalFormatting>
  <conditionalFormatting sqref="D243:D252">
    <cfRule type="cellIs" dxfId="6" priority="103" stopIfTrue="1" operator="equal">
      <formula>"Falla"</formula>
    </cfRule>
  </conditionalFormatting>
  <conditionalFormatting sqref="D243:D252">
    <cfRule type="cellIs" dxfId="2" priority="104" stopIfTrue="1" operator="equal">
      <formula>"N/A"</formula>
    </cfRule>
  </conditionalFormatting>
  <conditionalFormatting sqref="D243:D252">
    <cfRule type="cellIs" dxfId="7" priority="105" stopIfTrue="1" operator="equal">
      <formula>"N/T"</formula>
    </cfRule>
  </conditionalFormatting>
  <conditionalFormatting sqref="D243:D252">
    <cfRule type="cellIs" dxfId="8" priority="106" stopIfTrue="1" operator="equal">
      <formula>"N/D"</formula>
    </cfRule>
  </conditionalFormatting>
  <conditionalFormatting sqref="D243:D252">
    <cfRule type="expression" dxfId="4" priority="107" stopIfTrue="1">
      <formula>ISBLANK(D243)</formula>
    </cfRule>
  </conditionalFormatting>
  <conditionalFormatting sqref="D243:D252">
    <cfRule type="cellIs" dxfId="5" priority="108" stopIfTrue="1" operator="equal">
      <formula>"Pasa"</formula>
    </cfRule>
  </conditionalFormatting>
  <conditionalFormatting sqref="D243:D252">
    <cfRule type="cellIs" dxfId="6" priority="109" stopIfTrue="1" operator="equal">
      <formula>"Falla"</formula>
    </cfRule>
  </conditionalFormatting>
  <conditionalFormatting sqref="D243:D252">
    <cfRule type="cellIs" dxfId="2" priority="110" stopIfTrue="1" operator="equal">
      <formula>"N/A"</formula>
    </cfRule>
  </conditionalFormatting>
  <conditionalFormatting sqref="D243:D252">
    <cfRule type="cellIs" dxfId="7" priority="111" stopIfTrue="1" operator="equal">
      <formula>"N/T"</formula>
    </cfRule>
  </conditionalFormatting>
  <conditionalFormatting sqref="D243:D252">
    <cfRule type="cellIs" dxfId="8" priority="112" stopIfTrue="1" operator="equal">
      <formula>"N/D"</formula>
    </cfRule>
  </conditionalFormatting>
  <conditionalFormatting sqref="D243:D254">
    <cfRule type="expression" dxfId="4" priority="113" stopIfTrue="1">
      <formula>ISBLANK(D243)</formula>
    </cfRule>
  </conditionalFormatting>
  <conditionalFormatting sqref="D243:D254">
    <cfRule type="cellIs" dxfId="5" priority="114" stopIfTrue="1" operator="equal">
      <formula>"Pasa"</formula>
    </cfRule>
  </conditionalFormatting>
  <conditionalFormatting sqref="D243:D254">
    <cfRule type="cellIs" dxfId="6" priority="115" stopIfTrue="1" operator="equal">
      <formula>"Falla"</formula>
    </cfRule>
  </conditionalFormatting>
  <conditionalFormatting sqref="D243:D254">
    <cfRule type="cellIs" dxfId="2" priority="116" stopIfTrue="1" operator="equal">
      <formula>"N/A"</formula>
    </cfRule>
  </conditionalFormatting>
  <conditionalFormatting sqref="D243:D254">
    <cfRule type="cellIs" dxfId="7" priority="117" stopIfTrue="1" operator="equal">
      <formula>"N/T"</formula>
    </cfRule>
  </conditionalFormatting>
  <conditionalFormatting sqref="D243:D254">
    <cfRule type="cellIs" dxfId="8" priority="118" stopIfTrue="1" operator="equal">
      <formula>"N/D"</formula>
    </cfRule>
  </conditionalFormatting>
  <conditionalFormatting sqref="D255:D290">
    <cfRule type="cellIs" dxfId="3" priority="119" stopIfTrue="1" operator="equal">
      <formula>"-"</formula>
    </cfRule>
  </conditionalFormatting>
  <conditionalFormatting sqref="D259:D269">
    <cfRule type="expression" dxfId="4" priority="120" stopIfTrue="1">
      <formula>ISBLANK(D259)</formula>
    </cfRule>
  </conditionalFormatting>
  <conditionalFormatting sqref="D259:D269">
    <cfRule type="cellIs" dxfId="5" priority="121" stopIfTrue="1" operator="equal">
      <formula>"Pasa"</formula>
    </cfRule>
  </conditionalFormatting>
  <conditionalFormatting sqref="D259:D269">
    <cfRule type="cellIs" dxfId="6" priority="122" stopIfTrue="1" operator="equal">
      <formula>"Falla"</formula>
    </cfRule>
  </conditionalFormatting>
  <conditionalFormatting sqref="D259:D269">
    <cfRule type="cellIs" dxfId="2" priority="123" stopIfTrue="1" operator="equal">
      <formula>"N/A"</formula>
    </cfRule>
  </conditionalFormatting>
  <conditionalFormatting sqref="D259:D269">
    <cfRule type="cellIs" dxfId="7" priority="124" stopIfTrue="1" operator="equal">
      <formula>"N/T"</formula>
    </cfRule>
  </conditionalFormatting>
  <conditionalFormatting sqref="D259:D269">
    <cfRule type="cellIs" dxfId="8" priority="125" stopIfTrue="1" operator="equal">
      <formula>"N/D"</formula>
    </cfRule>
  </conditionalFormatting>
  <conditionalFormatting sqref="D259:D269">
    <cfRule type="expression" dxfId="4" priority="126" stopIfTrue="1">
      <formula>ISBLANK(D259)</formula>
    </cfRule>
  </conditionalFormatting>
  <conditionalFormatting sqref="D259:D269">
    <cfRule type="cellIs" dxfId="5" priority="127" stopIfTrue="1" operator="equal">
      <formula>"Pasa"</formula>
    </cfRule>
  </conditionalFormatting>
  <conditionalFormatting sqref="D259:D269">
    <cfRule type="cellIs" dxfId="6" priority="128" stopIfTrue="1" operator="equal">
      <formula>"Falla"</formula>
    </cfRule>
  </conditionalFormatting>
  <conditionalFormatting sqref="D259:D269">
    <cfRule type="cellIs" dxfId="2" priority="129" stopIfTrue="1" operator="equal">
      <formula>"N/A"</formula>
    </cfRule>
  </conditionalFormatting>
  <conditionalFormatting sqref="D259:D269">
    <cfRule type="cellIs" dxfId="7" priority="130" stopIfTrue="1" operator="equal">
      <formula>"N/T"</formula>
    </cfRule>
  </conditionalFormatting>
  <conditionalFormatting sqref="D259:D269">
    <cfRule type="cellIs" dxfId="8" priority="131" stopIfTrue="1" operator="equal">
      <formula>"N/D"</formula>
    </cfRule>
  </conditionalFormatting>
  <conditionalFormatting sqref="D277:D286">
    <cfRule type="expression" dxfId="4" priority="132" stopIfTrue="1">
      <formula>ISBLANK(D277)</formula>
    </cfRule>
  </conditionalFormatting>
  <conditionalFormatting sqref="D277:D286">
    <cfRule type="cellIs" dxfId="5" priority="133" stopIfTrue="1" operator="equal">
      <formula>"Pasa"</formula>
    </cfRule>
  </conditionalFormatting>
  <conditionalFormatting sqref="D277:D286">
    <cfRule type="cellIs" dxfId="6" priority="134" stopIfTrue="1" operator="equal">
      <formula>"Falla"</formula>
    </cfRule>
  </conditionalFormatting>
  <conditionalFormatting sqref="D277:D286">
    <cfRule type="cellIs" dxfId="2" priority="135" stopIfTrue="1" operator="equal">
      <formula>"N/A"</formula>
    </cfRule>
  </conditionalFormatting>
  <conditionalFormatting sqref="D277:D286">
    <cfRule type="cellIs" dxfId="7" priority="136" stopIfTrue="1" operator="equal">
      <formula>"N/T"</formula>
    </cfRule>
  </conditionalFormatting>
  <conditionalFormatting sqref="D277:D286">
    <cfRule type="cellIs" dxfId="8" priority="137" stopIfTrue="1" operator="equal">
      <formula>"N/D"</formula>
    </cfRule>
  </conditionalFormatting>
  <conditionalFormatting sqref="D277:D286">
    <cfRule type="expression" dxfId="4" priority="138" stopIfTrue="1">
      <formula>ISBLANK(D277)</formula>
    </cfRule>
  </conditionalFormatting>
  <conditionalFormatting sqref="D277:D286">
    <cfRule type="cellIs" dxfId="5" priority="139" stopIfTrue="1" operator="equal">
      <formula>"Pasa"</formula>
    </cfRule>
  </conditionalFormatting>
  <conditionalFormatting sqref="D277:D286">
    <cfRule type="cellIs" dxfId="6" priority="140" stopIfTrue="1" operator="equal">
      <formula>"Falla"</formula>
    </cfRule>
  </conditionalFormatting>
  <conditionalFormatting sqref="D277:D286">
    <cfRule type="cellIs" dxfId="2" priority="141" stopIfTrue="1" operator="equal">
      <formula>"N/A"</formula>
    </cfRule>
  </conditionalFormatting>
  <conditionalFormatting sqref="D277:D286">
    <cfRule type="cellIs" dxfId="7" priority="142" stopIfTrue="1" operator="equal">
      <formula>"N/T"</formula>
    </cfRule>
  </conditionalFormatting>
  <conditionalFormatting sqref="D277:D286">
    <cfRule type="cellIs" dxfId="8" priority="143" stopIfTrue="1" operator="equal">
      <formula>"N/D"</formula>
    </cfRule>
  </conditionalFormatting>
  <conditionalFormatting sqref="D294:D303">
    <cfRule type="expression" dxfId="4" priority="144" stopIfTrue="1">
      <formula>ISBLANK(D294)</formula>
    </cfRule>
  </conditionalFormatting>
  <conditionalFormatting sqref="D294:D303">
    <cfRule type="cellIs" dxfId="5" priority="145" stopIfTrue="1" operator="equal">
      <formula>"Pasa"</formula>
    </cfRule>
  </conditionalFormatting>
  <conditionalFormatting sqref="D294:D303">
    <cfRule type="cellIs" dxfId="6" priority="146" stopIfTrue="1" operator="equal">
      <formula>"Falla"</formula>
    </cfRule>
  </conditionalFormatting>
  <conditionalFormatting sqref="D294:D303">
    <cfRule type="cellIs" dxfId="2" priority="147" stopIfTrue="1" operator="equal">
      <formula>"N/A"</formula>
    </cfRule>
  </conditionalFormatting>
  <conditionalFormatting sqref="D294:D303">
    <cfRule type="cellIs" dxfId="7" priority="148" stopIfTrue="1" operator="equal">
      <formula>"N/T"</formula>
    </cfRule>
  </conditionalFormatting>
  <conditionalFormatting sqref="D294:D303">
    <cfRule type="cellIs" dxfId="8" priority="149" stopIfTrue="1" operator="equal">
      <formula>"N/D"</formula>
    </cfRule>
  </conditionalFormatting>
  <conditionalFormatting sqref="D294:D303">
    <cfRule type="expression" dxfId="4" priority="150" stopIfTrue="1">
      <formula>ISBLANK(D294)</formula>
    </cfRule>
  </conditionalFormatting>
  <conditionalFormatting sqref="D294:D303">
    <cfRule type="cellIs" dxfId="5" priority="151" stopIfTrue="1" operator="equal">
      <formula>"Pasa"</formula>
    </cfRule>
  </conditionalFormatting>
  <conditionalFormatting sqref="D294:D303">
    <cfRule type="cellIs" dxfId="6" priority="152" stopIfTrue="1" operator="equal">
      <formula>"Falla"</formula>
    </cfRule>
  </conditionalFormatting>
  <conditionalFormatting sqref="D294:D303">
    <cfRule type="cellIs" dxfId="2" priority="153" stopIfTrue="1" operator="equal">
      <formula>"N/A"</formula>
    </cfRule>
  </conditionalFormatting>
  <conditionalFormatting sqref="D294:D303">
    <cfRule type="cellIs" dxfId="7" priority="154" stopIfTrue="1" operator="equal">
      <formula>"N/T"</formula>
    </cfRule>
  </conditionalFormatting>
  <conditionalFormatting sqref="D294:D303">
    <cfRule type="cellIs" dxfId="8" priority="155" stopIfTrue="1" operator="equal">
      <formula>"N/D"</formula>
    </cfRule>
  </conditionalFormatting>
  <conditionalFormatting sqref="D294:D305">
    <cfRule type="expression" dxfId="4" priority="156" stopIfTrue="1">
      <formula>ISBLANK(D294)</formula>
    </cfRule>
  </conditionalFormatting>
  <conditionalFormatting sqref="D294:D305">
    <cfRule type="cellIs" dxfId="5" priority="157" stopIfTrue="1" operator="equal">
      <formula>"Pasa"</formula>
    </cfRule>
  </conditionalFormatting>
  <conditionalFormatting sqref="D294:D305">
    <cfRule type="cellIs" dxfId="6" priority="158" stopIfTrue="1" operator="equal">
      <formula>"Falla"</formula>
    </cfRule>
  </conditionalFormatting>
  <conditionalFormatting sqref="D294:D305">
    <cfRule type="cellIs" dxfId="2" priority="159" stopIfTrue="1" operator="equal">
      <formula>"N/A"</formula>
    </cfRule>
  </conditionalFormatting>
  <conditionalFormatting sqref="D294:D305">
    <cfRule type="cellIs" dxfId="7" priority="160" stopIfTrue="1" operator="equal">
      <formula>"N/T"</formula>
    </cfRule>
  </conditionalFormatting>
  <conditionalFormatting sqref="D294:D305">
    <cfRule type="cellIs" dxfId="8" priority="161" stopIfTrue="1" operator="equal">
      <formula>"N/D"</formula>
    </cfRule>
  </conditionalFormatting>
  <conditionalFormatting sqref="D306:D307">
    <cfRule type="cellIs" dxfId="3" priority="162" stopIfTrue="1" operator="equal">
      <formula>"-"</formula>
    </cfRule>
  </conditionalFormatting>
  <conditionalFormatting sqref="D311:D320">
    <cfRule type="expression" dxfId="4" priority="163" stopIfTrue="1">
      <formula>ISBLANK(D311)</formula>
    </cfRule>
  </conditionalFormatting>
  <conditionalFormatting sqref="D311:D320">
    <cfRule type="cellIs" dxfId="5" priority="164" stopIfTrue="1" operator="equal">
      <formula>"Pasa"</formula>
    </cfRule>
  </conditionalFormatting>
  <conditionalFormatting sqref="D311:D320">
    <cfRule type="cellIs" dxfId="6" priority="165" stopIfTrue="1" operator="equal">
      <formula>"Falla"</formula>
    </cfRule>
  </conditionalFormatting>
  <conditionalFormatting sqref="D311:D320">
    <cfRule type="cellIs" dxfId="2" priority="166" stopIfTrue="1" operator="equal">
      <formula>"N/A"</formula>
    </cfRule>
  </conditionalFormatting>
  <conditionalFormatting sqref="D311:D320">
    <cfRule type="cellIs" dxfId="7" priority="167" stopIfTrue="1" operator="equal">
      <formula>"N/T"</formula>
    </cfRule>
  </conditionalFormatting>
  <conditionalFormatting sqref="D311:D320">
    <cfRule type="cellIs" dxfId="8" priority="168" stopIfTrue="1" operator="equal">
      <formula>"N/D"</formula>
    </cfRule>
  </conditionalFormatting>
  <conditionalFormatting sqref="D311:D320">
    <cfRule type="expression" dxfId="4" priority="169" stopIfTrue="1">
      <formula>ISBLANK(D311)</formula>
    </cfRule>
  </conditionalFormatting>
  <conditionalFormatting sqref="D311:D320">
    <cfRule type="cellIs" dxfId="5" priority="170" stopIfTrue="1" operator="equal">
      <formula>"Pasa"</formula>
    </cfRule>
  </conditionalFormatting>
  <conditionalFormatting sqref="D311:D320">
    <cfRule type="cellIs" dxfId="6" priority="171" stopIfTrue="1" operator="equal">
      <formula>"Falla"</formula>
    </cfRule>
  </conditionalFormatting>
  <conditionalFormatting sqref="D311:D320">
    <cfRule type="cellIs" dxfId="2" priority="172" stopIfTrue="1" operator="equal">
      <formula>"N/A"</formula>
    </cfRule>
  </conditionalFormatting>
  <conditionalFormatting sqref="D311:D320">
    <cfRule type="cellIs" dxfId="7" priority="173" stopIfTrue="1" operator="equal">
      <formula>"N/T"</formula>
    </cfRule>
  </conditionalFormatting>
  <conditionalFormatting sqref="D311:D320">
    <cfRule type="cellIs" dxfId="8" priority="174" stopIfTrue="1" operator="equal">
      <formula>"N/D"</formula>
    </cfRule>
  </conditionalFormatting>
  <conditionalFormatting sqref="D311:D322">
    <cfRule type="expression" dxfId="4" priority="175" stopIfTrue="1">
      <formula>ISBLANK(D311)</formula>
    </cfRule>
  </conditionalFormatting>
  <conditionalFormatting sqref="D311:D322">
    <cfRule type="cellIs" dxfId="5" priority="176" stopIfTrue="1" operator="equal">
      <formula>"Pasa"</formula>
    </cfRule>
  </conditionalFormatting>
  <conditionalFormatting sqref="D311:D322">
    <cfRule type="cellIs" dxfId="6" priority="177" stopIfTrue="1" operator="equal">
      <formula>"Falla"</formula>
    </cfRule>
  </conditionalFormatting>
  <conditionalFormatting sqref="D311:D322">
    <cfRule type="cellIs" dxfId="2" priority="178" stopIfTrue="1" operator="equal">
      <formula>"N/A"</formula>
    </cfRule>
  </conditionalFormatting>
  <conditionalFormatting sqref="D311:D322">
    <cfRule type="cellIs" dxfId="7" priority="179" stopIfTrue="1" operator="equal">
      <formula>"N/T"</formula>
    </cfRule>
  </conditionalFormatting>
  <conditionalFormatting sqref="D311:D322">
    <cfRule type="cellIs" dxfId="8" priority="180" stopIfTrue="1" operator="equal">
      <formula>"N/D"</formula>
    </cfRule>
  </conditionalFormatting>
  <conditionalFormatting sqref="D323:D324">
    <cfRule type="cellIs" dxfId="3" priority="181" stopIfTrue="1" operator="equal">
      <formula>"-"</formula>
    </cfRule>
  </conditionalFormatting>
  <conditionalFormatting sqref="D328:D337">
    <cfRule type="expression" dxfId="4" priority="182" stopIfTrue="1">
      <formula>ISBLANK(D328)</formula>
    </cfRule>
  </conditionalFormatting>
  <conditionalFormatting sqref="D328:D337">
    <cfRule type="cellIs" dxfId="5" priority="183" stopIfTrue="1" operator="equal">
      <formula>"Pasa"</formula>
    </cfRule>
  </conditionalFormatting>
  <conditionalFormatting sqref="D328:D337">
    <cfRule type="cellIs" dxfId="6" priority="184" stopIfTrue="1" operator="equal">
      <formula>"Falla"</formula>
    </cfRule>
  </conditionalFormatting>
  <conditionalFormatting sqref="D328:D337">
    <cfRule type="cellIs" dxfId="2" priority="185" stopIfTrue="1" operator="equal">
      <formula>"N/A"</formula>
    </cfRule>
  </conditionalFormatting>
  <conditionalFormatting sqref="D328:D337">
    <cfRule type="cellIs" dxfId="7" priority="186" stopIfTrue="1" operator="equal">
      <formula>"N/T"</formula>
    </cfRule>
  </conditionalFormatting>
  <conditionalFormatting sqref="D328:D337">
    <cfRule type="cellIs" dxfId="8" priority="187" stopIfTrue="1" operator="equal">
      <formula>"N/D"</formula>
    </cfRule>
  </conditionalFormatting>
  <conditionalFormatting sqref="D328:D337">
    <cfRule type="expression" dxfId="4" priority="188" stopIfTrue="1">
      <formula>ISBLANK(D328)</formula>
    </cfRule>
  </conditionalFormatting>
  <conditionalFormatting sqref="D328:D337">
    <cfRule type="cellIs" dxfId="5" priority="189" stopIfTrue="1" operator="equal">
      <formula>"Pasa"</formula>
    </cfRule>
  </conditionalFormatting>
  <conditionalFormatting sqref="D328:D337">
    <cfRule type="cellIs" dxfId="6" priority="190" stopIfTrue="1" operator="equal">
      <formula>"Falla"</formula>
    </cfRule>
  </conditionalFormatting>
  <conditionalFormatting sqref="D328:D337">
    <cfRule type="cellIs" dxfId="2" priority="191" stopIfTrue="1" operator="equal">
      <formula>"N/A"</formula>
    </cfRule>
  </conditionalFormatting>
  <conditionalFormatting sqref="D328:D337">
    <cfRule type="cellIs" dxfId="7" priority="192" stopIfTrue="1" operator="equal">
      <formula>"N/T"</formula>
    </cfRule>
  </conditionalFormatting>
  <conditionalFormatting sqref="D328:D337">
    <cfRule type="cellIs" dxfId="8" priority="193" stopIfTrue="1" operator="equal">
      <formula>"N/D"</formula>
    </cfRule>
  </conditionalFormatting>
  <conditionalFormatting sqref="D328:D337">
    <cfRule type="expression" dxfId="4" priority="194" stopIfTrue="1">
      <formula>ISBLANK(D328)</formula>
    </cfRule>
  </conditionalFormatting>
  <conditionalFormatting sqref="D328:D337">
    <cfRule type="cellIs" dxfId="5" priority="195" stopIfTrue="1" operator="equal">
      <formula>"Pasa"</formula>
    </cfRule>
  </conditionalFormatting>
  <conditionalFormatting sqref="D328:D337">
    <cfRule type="cellIs" dxfId="6" priority="196" stopIfTrue="1" operator="equal">
      <formula>"Falla"</formula>
    </cfRule>
  </conditionalFormatting>
  <conditionalFormatting sqref="D328:D337">
    <cfRule type="cellIs" dxfId="2" priority="197" stopIfTrue="1" operator="equal">
      <formula>"N/A"</formula>
    </cfRule>
  </conditionalFormatting>
  <conditionalFormatting sqref="D328:D337">
    <cfRule type="cellIs" dxfId="7" priority="198" stopIfTrue="1" operator="equal">
      <formula>"N/T"</formula>
    </cfRule>
  </conditionalFormatting>
  <conditionalFormatting sqref="D328:D337">
    <cfRule type="cellIs" dxfId="8" priority="199" stopIfTrue="1" operator="equal">
      <formula>"N/D"</formula>
    </cfRule>
  </conditionalFormatting>
  <conditionalFormatting sqref="E22:E35 E39:E53 E56:E70 E73:E87 E209:E222 E226:E239 E260:E273 E277:E290">
    <cfRule type="cellIs" dxfId="1" priority="200" stopIfTrue="1" operator="equal">
      <formula>"ERR"</formula>
    </cfRule>
  </conditionalFormatting>
  <conditionalFormatting sqref="E90:E103">
    <cfRule type="cellIs" dxfId="1" priority="201" stopIfTrue="1" operator="equal">
      <formula>"ERR"</formula>
    </cfRule>
  </conditionalFormatting>
  <conditionalFormatting sqref="E107:E120">
    <cfRule type="cellIs" dxfId="1" priority="202" stopIfTrue="1" operator="equal">
      <formula>"ERR"</formula>
    </cfRule>
  </conditionalFormatting>
  <conditionalFormatting sqref="E124:E137">
    <cfRule type="cellIs" dxfId="1" priority="203" stopIfTrue="1" operator="equal">
      <formula>"ERR"</formula>
    </cfRule>
  </conditionalFormatting>
  <conditionalFormatting sqref="E141:E154">
    <cfRule type="cellIs" dxfId="1" priority="204" stopIfTrue="1" operator="equal">
      <formula>"ERR"</formula>
    </cfRule>
  </conditionalFormatting>
  <conditionalFormatting sqref="E158:E171">
    <cfRule type="cellIs" dxfId="1" priority="205" stopIfTrue="1" operator="equal">
      <formula>"ERR"</formula>
    </cfRule>
  </conditionalFormatting>
  <conditionalFormatting sqref="E175:E188">
    <cfRule type="cellIs" dxfId="1" priority="206" stopIfTrue="1" operator="equal">
      <formula>"ERR"</formula>
    </cfRule>
  </conditionalFormatting>
  <conditionalFormatting sqref="E192:E205">
    <cfRule type="cellIs" dxfId="1" priority="207" stopIfTrue="1" operator="equal">
      <formula>"ERR"</formula>
    </cfRule>
  </conditionalFormatting>
  <conditionalFormatting sqref="E243:E256">
    <cfRule type="cellIs" dxfId="1" priority="208" stopIfTrue="1" operator="equal">
      <formula>"ERR"</formula>
    </cfRule>
  </conditionalFormatting>
  <conditionalFormatting sqref="E294:E307">
    <cfRule type="cellIs" dxfId="1" priority="209" stopIfTrue="1" operator="equal">
      <formula>"ERR"</formula>
    </cfRule>
  </conditionalFormatting>
  <conditionalFormatting sqref="E311:E324">
    <cfRule type="cellIs" dxfId="1" priority="210" stopIfTrue="1" operator="equal">
      <formula>"ERR"</formula>
    </cfRule>
  </conditionalFormatting>
  <conditionalFormatting sqref="E328:E337">
    <cfRule type="cellIs" dxfId="1" priority="211" stopIfTrue="1" operator="equal">
      <formula>"ERR"</formula>
    </cfRule>
  </conditionalFormatting>
  <conditionalFormatting sqref="D22:D33 D39:D50 D53 D56:D67 D70 D73:D84 D87 D209:D220 D226:D237 D260:D271 D277:D288 F22:J22 F39:J39 F56:J56 F73:J73 F90:J90 F107:J107 F124:J124 F141:J141 F158:J158 F175:J175 F192:J192 F209:J209 F226:J226 F243:J243 F260:J260 F277:J277 F294:J294 F311:J311 F328:J328">
    <cfRule type="cellIs" dxfId="5" priority="212" stopIfTrue="1" operator="equal">
      <formula>"Pasa"</formula>
    </cfRule>
  </conditionalFormatting>
  <conditionalFormatting sqref="D22:D33 D39:D50 D53 D56:D67 D70 D73:D84 D87 D209:D220 D226:D237 D260:D271 D277:D288 F22:J22 F39:J39 F56:J56 F73:J73 F90:J90 F107:J107 F124:J124 F141:J141 F158:J158 F175:J175 F192:J192 F209:J209 F226:J226 F243:J243 F260:J260 F277:J277 F294:J294 F311:J311 F328:J328">
    <cfRule type="cellIs" dxfId="6" priority="213" stopIfTrue="1" operator="equal">
      <formula>"Falla"</formula>
    </cfRule>
  </conditionalFormatting>
  <conditionalFormatting sqref="D22:D33 D39:D50 D53 D56:D67 D70 D73:D84 D87 D209:D220 D226:D237 D260:D271 D277:D288 F22:J22 F39:J39 F56:J56 F73:J73 F90:J90 F107:J107 F124:J124 F141:J141 F158:J158 F175:J175 F192:J192 F209:J209 F226:J226 F243:J243 F260:J260 F277:J277 F294:J294 F311:J311 F328:J328">
    <cfRule type="cellIs" dxfId="2" priority="214" stopIfTrue="1" operator="equal">
      <formula>"N/A"</formula>
    </cfRule>
  </conditionalFormatting>
  <conditionalFormatting sqref="D22:D33 D39:D50 D53 D56:D67 D70 D73:D84 D87 D209:D220 D226:D237 D260:D271 D277:D288 F22:J22 F39:J39 F56:J56 F73:J73 F90:J90 F107:J107 F124:J124 F141:J141 F158:J158 F175:J175 F192:J192 F209:J209 F226:J226 F243:J243 F260:J260 F277:J277 F294:J294 F311:J311 F328:J328">
    <cfRule type="cellIs" dxfId="7" priority="215" stopIfTrue="1" operator="equal">
      <formula>"N/T"</formula>
    </cfRule>
  </conditionalFormatting>
  <conditionalFormatting sqref="D22:D33 D39:D50 D53 D56:D67 D70 D73:D84 D87 D209:D220 D226:D237 D260:D271 D277:D288 F22:J22 F39:J39 F56:J56 F73:J73 F90:J90 F107:J107 F124:J124 F141:J141 F158:J158 F175:J175 F192:J192 F209:J209 F226:J226 F243:J243 F260:J260 F277:J277 F294:J294 F311:J311 F328:J328">
    <cfRule type="cellIs" dxfId="8" priority="216" stopIfTrue="1" operator="equal">
      <formula>"N/D"</formula>
    </cfRule>
  </conditionalFormatting>
  <conditionalFormatting sqref="N13:N14">
    <cfRule type="expression" dxfId="4" priority="217" stopIfTrue="1">
      <formula>ISBLANK(N13)</formula>
    </cfRule>
  </conditionalFormatting>
  <conditionalFormatting sqref="N13:N14">
    <cfRule type="cellIs" dxfId="5" priority="218" stopIfTrue="1" operator="equal">
      <formula>"Pasa"</formula>
    </cfRule>
  </conditionalFormatting>
  <conditionalFormatting sqref="N13:N14">
    <cfRule type="cellIs" dxfId="6" priority="219" stopIfTrue="1" operator="equal">
      <formula>"Falla"</formula>
    </cfRule>
  </conditionalFormatting>
  <conditionalFormatting sqref="N13:N14">
    <cfRule type="cellIs" dxfId="2" priority="220" stopIfTrue="1" operator="equal">
      <formula>"N/A"</formula>
    </cfRule>
  </conditionalFormatting>
  <conditionalFormatting sqref="N13:N14">
    <cfRule type="cellIs" dxfId="7" priority="221" stopIfTrue="1" operator="equal">
      <formula>"N/T"</formula>
    </cfRule>
  </conditionalFormatting>
  <conditionalFormatting sqref="N13:N14">
    <cfRule type="cellIs" dxfId="8" priority="222" stopIfTrue="1" operator="equal">
      <formula>"N/D"</formula>
    </cfRule>
  </conditionalFormatting>
  <dataValidations>
    <dataValidation type="list" allowBlank="1" showErrorMessage="1" sqref="D18 D22:D33 D35 D39:D50 D52 D56:D67 D69 D73:D84 D86 D90:D101 D103 D107:D118 D120 D124:D135 D137 D141:D152 D154 D158:D169 D171 D175:D186 D188 D192:D203 D205 D209:D220 D222 D226:D237 D239 D243:D254 D256 D260:D271 D273 D277:D288 D290 D294:D305 D307 D311:D322 D324 D328:D337">
      <formula1>'DATA - Oculta'!$U$9:$U$13</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6.13"/>
    <col customWidth="1" min="3" max="3" width="56.0"/>
    <col customWidth="1" min="4" max="4" width="18.38"/>
    <col customWidth="1" min="5" max="5" width="5.5"/>
    <col customWidth="1" min="6" max="6" width="16.5"/>
    <col customWidth="1" min="7" max="7" width="14.63"/>
    <col customWidth="1" min="8" max="8" width="12.5"/>
    <col customWidth="1" min="9" max="9" width="11.63"/>
    <col customWidth="1" min="10" max="10" width="17.38"/>
    <col customWidth="1" min="11" max="11" width="14.5"/>
    <col customWidth="1" min="12" max="12" width="12.5"/>
    <col customWidth="1" min="13" max="13" width="18.5"/>
    <col customWidth="1" min="14" max="15" width="12.5"/>
    <col customWidth="1" min="16" max="16" width="19.5"/>
    <col customWidth="1" min="17" max="17" width="6.88"/>
    <col customWidth="1" min="18" max="18" width="4.63"/>
    <col customWidth="1" min="19" max="19" width="12.88"/>
    <col customWidth="1" min="20" max="20" width="12.13"/>
    <col customWidth="1" min="21" max="21" width="6.63"/>
    <col customWidth="1" min="22" max="22" width="5.5"/>
    <col customWidth="1" min="23" max="23" width="12.0"/>
    <col customWidth="1" min="24" max="24" width="11.88"/>
    <col customWidth="1" min="25" max="25" width="7.38"/>
    <col customWidth="1" min="26" max="35" width="14.5"/>
  </cols>
  <sheetData>
    <row r="1" ht="14.25" customHeight="1">
      <c r="A1" s="29"/>
      <c r="B1" s="93"/>
      <c r="C1" s="93"/>
      <c r="D1" s="160"/>
      <c r="E1" s="95"/>
      <c r="F1" s="23"/>
      <c r="G1" s="23"/>
      <c r="H1" s="23"/>
      <c r="I1" s="23"/>
      <c r="J1" s="23"/>
      <c r="K1" s="23"/>
      <c r="L1" s="23"/>
      <c r="M1" s="23"/>
      <c r="N1" s="23"/>
      <c r="O1" s="23"/>
      <c r="P1" s="23"/>
      <c r="Q1" s="23"/>
      <c r="R1" s="23"/>
      <c r="S1" s="23"/>
      <c r="T1" s="23"/>
      <c r="U1" s="23"/>
      <c r="V1" s="23"/>
      <c r="W1" s="23"/>
      <c r="X1" s="23"/>
      <c r="Y1" s="23"/>
      <c r="Z1" s="23"/>
      <c r="AA1" s="29"/>
      <c r="AB1" s="29"/>
      <c r="AC1" s="29"/>
      <c r="AD1" s="29"/>
      <c r="AE1" s="29"/>
      <c r="AF1" s="29"/>
      <c r="AG1" s="29"/>
      <c r="AH1" s="29"/>
      <c r="AI1" s="29"/>
    </row>
    <row r="2" ht="27.0" customHeight="1">
      <c r="A2" s="29"/>
      <c r="B2" s="24" t="s">
        <v>0</v>
      </c>
      <c r="C2" s="29"/>
      <c r="D2" s="160"/>
      <c r="E2" s="95"/>
      <c r="F2" s="29"/>
      <c r="G2" s="29"/>
      <c r="H2" s="29"/>
      <c r="I2" s="29"/>
      <c r="J2" s="29"/>
      <c r="K2" s="29"/>
      <c r="L2" s="29"/>
      <c r="M2" s="29"/>
      <c r="N2" s="29"/>
      <c r="O2" s="29"/>
      <c r="P2" s="23"/>
      <c r="Q2" s="23"/>
      <c r="R2" s="23"/>
      <c r="S2" s="23"/>
      <c r="T2" s="23"/>
      <c r="U2" s="23"/>
      <c r="V2" s="23"/>
      <c r="W2" s="23"/>
      <c r="X2" s="23"/>
      <c r="Y2" s="23"/>
      <c r="Z2" s="23"/>
      <c r="AA2" s="29"/>
      <c r="AB2" s="29"/>
      <c r="AC2" s="29"/>
      <c r="AD2" s="29"/>
      <c r="AE2" s="29"/>
      <c r="AF2" s="29"/>
      <c r="AG2" s="29"/>
      <c r="AH2" s="29"/>
      <c r="AI2" s="29"/>
    </row>
    <row r="3" ht="26.25" customHeight="1">
      <c r="A3" s="29"/>
      <c r="B3" s="25" t="s">
        <v>2</v>
      </c>
      <c r="C3" s="29"/>
      <c r="D3" s="160"/>
      <c r="E3" s="95"/>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ht="26.25" customHeight="1">
      <c r="A4" s="29"/>
      <c r="B4" s="1"/>
      <c r="C4" s="28"/>
      <c r="D4" s="161"/>
      <c r="E4" s="29"/>
      <c r="F4" s="29"/>
      <c r="G4" s="29"/>
      <c r="H4" s="29"/>
      <c r="I4" s="29"/>
      <c r="J4" s="29"/>
      <c r="K4" s="23"/>
      <c r="L4" s="29"/>
      <c r="M4" s="29"/>
      <c r="N4" s="23"/>
      <c r="O4" s="23"/>
      <c r="P4" s="29"/>
      <c r="Q4" s="29"/>
      <c r="R4" s="29"/>
      <c r="S4" s="29"/>
      <c r="T4" s="29"/>
      <c r="U4" s="29"/>
      <c r="V4" s="29"/>
      <c r="W4" s="29"/>
      <c r="X4" s="29"/>
      <c r="Y4" s="29"/>
      <c r="Z4" s="29"/>
      <c r="AA4" s="29"/>
      <c r="AB4" s="29"/>
      <c r="AC4" s="29"/>
      <c r="AD4" s="29"/>
      <c r="AE4" s="29"/>
      <c r="AF4" s="29"/>
      <c r="AG4" s="29"/>
      <c r="AH4" s="29"/>
      <c r="AI4" s="29"/>
    </row>
    <row r="5" ht="27.75" customHeight="1">
      <c r="A5" s="29"/>
      <c r="B5" s="8" t="s">
        <v>84</v>
      </c>
      <c r="C5" s="8"/>
      <c r="D5" s="162"/>
      <c r="E5" s="97"/>
      <c r="F5" s="96"/>
      <c r="G5" s="96"/>
      <c r="H5" s="96"/>
      <c r="I5" s="96"/>
      <c r="J5" s="96"/>
      <c r="K5" s="96"/>
      <c r="L5" s="96"/>
      <c r="M5" s="96"/>
      <c r="N5" s="30"/>
      <c r="O5" s="30"/>
      <c r="P5" s="29"/>
      <c r="Q5" s="29"/>
      <c r="R5" s="29"/>
      <c r="S5" s="29"/>
      <c r="T5" s="29"/>
      <c r="U5" s="29"/>
      <c r="V5" s="29"/>
      <c r="W5" s="29"/>
      <c r="X5" s="29"/>
      <c r="Y5" s="29"/>
      <c r="Z5" s="29"/>
      <c r="AA5" s="41"/>
      <c r="AB5" s="41"/>
      <c r="AC5" s="41"/>
      <c r="AD5" s="41"/>
      <c r="AE5" s="41"/>
      <c r="AF5" s="41"/>
      <c r="AG5" s="41"/>
      <c r="AH5" s="41"/>
      <c r="AI5" s="41"/>
    </row>
    <row r="6" ht="11.25" customHeight="1">
      <c r="A6" s="29"/>
      <c r="B6" s="182"/>
      <c r="C6" s="182"/>
      <c r="D6" s="183"/>
      <c r="E6" s="184"/>
      <c r="F6" s="182"/>
      <c r="G6" s="182"/>
      <c r="H6" s="182"/>
      <c r="I6" s="182"/>
      <c r="J6" s="182"/>
      <c r="K6" s="182"/>
      <c r="L6" s="182"/>
      <c r="M6" s="182"/>
      <c r="N6" s="23"/>
      <c r="O6" s="23"/>
      <c r="P6" s="29"/>
      <c r="Q6" s="29"/>
      <c r="R6" s="29"/>
      <c r="S6" s="29"/>
      <c r="T6" s="29"/>
      <c r="U6" s="29"/>
      <c r="V6" s="29"/>
      <c r="W6" s="29"/>
      <c r="X6" s="29"/>
      <c r="Y6" s="29"/>
      <c r="Z6" s="29"/>
      <c r="AA6" s="29"/>
      <c r="AB6" s="29"/>
      <c r="AC6" s="29"/>
      <c r="AD6" s="29"/>
      <c r="AE6" s="29"/>
      <c r="AF6" s="29"/>
      <c r="AG6" s="29"/>
      <c r="AH6" s="29"/>
      <c r="AI6" s="29"/>
    </row>
    <row r="7" ht="12.75" customHeight="1">
      <c r="A7" s="29"/>
      <c r="B7" s="23"/>
      <c r="C7" s="23"/>
      <c r="D7" s="166"/>
      <c r="E7" s="95"/>
      <c r="F7" s="23"/>
      <c r="G7" s="23"/>
      <c r="H7" s="23"/>
      <c r="I7" s="23"/>
      <c r="J7" s="23"/>
      <c r="K7" s="23"/>
      <c r="L7" s="23"/>
      <c r="M7" s="23"/>
      <c r="N7" s="23"/>
      <c r="O7" s="23"/>
      <c r="P7" s="29"/>
      <c r="Q7" s="29"/>
      <c r="R7" s="29"/>
      <c r="S7" s="29"/>
      <c r="T7" s="29"/>
      <c r="U7" s="29"/>
      <c r="V7" s="29"/>
      <c r="W7" s="29"/>
      <c r="X7" s="29"/>
      <c r="Y7" s="29"/>
      <c r="Z7" s="29"/>
      <c r="AA7" s="29"/>
      <c r="AB7" s="29"/>
      <c r="AC7" s="29"/>
      <c r="AD7" s="29"/>
      <c r="AE7" s="29"/>
      <c r="AF7" s="29"/>
      <c r="AG7" s="29"/>
      <c r="AH7" s="29"/>
      <c r="AI7" s="29"/>
    </row>
    <row r="8" ht="21.0" customHeight="1">
      <c r="A8" s="29"/>
      <c r="B8" s="100" t="s">
        <v>137</v>
      </c>
      <c r="C8" s="23"/>
      <c r="D8" s="167"/>
      <c r="E8" s="95"/>
      <c r="F8" s="23"/>
      <c r="G8" s="23"/>
      <c r="H8" s="23"/>
      <c r="I8" s="23"/>
      <c r="J8" s="23"/>
      <c r="K8" s="23"/>
      <c r="L8" s="23"/>
      <c r="M8" s="23"/>
      <c r="N8" s="23"/>
      <c r="O8" s="23"/>
      <c r="P8" s="29"/>
      <c r="Q8" s="29"/>
      <c r="R8" s="29"/>
      <c r="S8" s="29"/>
      <c r="T8" s="29"/>
      <c r="U8" s="29"/>
      <c r="V8" s="29"/>
      <c r="W8" s="29"/>
      <c r="X8" s="29"/>
      <c r="Y8" s="29"/>
      <c r="Z8" s="29"/>
      <c r="AA8" s="29"/>
      <c r="AB8" s="29"/>
      <c r="AC8" s="29"/>
      <c r="AD8" s="29"/>
      <c r="AE8" s="29"/>
      <c r="AF8" s="29"/>
      <c r="AG8" s="29"/>
      <c r="AH8" s="29"/>
      <c r="AI8" s="29"/>
    </row>
    <row r="9" ht="30.0" customHeight="1">
      <c r="A9" s="29"/>
      <c r="B9" s="101" t="s">
        <v>86</v>
      </c>
      <c r="C9" s="54"/>
      <c r="D9" s="54"/>
      <c r="E9" s="54"/>
      <c r="F9" s="54"/>
      <c r="G9" s="54"/>
      <c r="H9" s="54"/>
      <c r="I9" s="54"/>
      <c r="J9" s="54"/>
      <c r="K9" s="54"/>
      <c r="L9" s="54"/>
      <c r="M9" s="55"/>
      <c r="N9" s="23"/>
      <c r="O9" s="23"/>
      <c r="P9" s="29"/>
      <c r="Q9" s="29"/>
      <c r="R9" s="29"/>
      <c r="S9" s="29"/>
      <c r="T9" s="29"/>
      <c r="U9" s="29"/>
      <c r="V9" s="29"/>
      <c r="W9" s="29"/>
      <c r="X9" s="29"/>
      <c r="Y9" s="29"/>
      <c r="Z9" s="29"/>
      <c r="AA9" s="29"/>
      <c r="AB9" s="29"/>
      <c r="AC9" s="29"/>
      <c r="AD9" s="29"/>
      <c r="AE9" s="29"/>
      <c r="AF9" s="29"/>
      <c r="AG9" s="29"/>
      <c r="AH9" s="29"/>
      <c r="AI9" s="29"/>
    </row>
    <row r="10" ht="17.25" customHeight="1">
      <c r="A10" s="29"/>
      <c r="B10" s="23"/>
      <c r="C10" s="23"/>
      <c r="D10" s="167"/>
      <c r="E10" s="95"/>
      <c r="F10" s="29"/>
      <c r="G10" s="29"/>
      <c r="H10" s="29"/>
      <c r="I10" s="29"/>
      <c r="J10" s="29"/>
      <c r="K10" s="23"/>
      <c r="L10" s="23"/>
      <c r="M10" s="23"/>
      <c r="N10" s="23"/>
      <c r="O10" s="23"/>
      <c r="P10" s="23"/>
      <c r="Q10" s="23"/>
      <c r="R10" s="23"/>
      <c r="S10" s="29"/>
      <c r="T10" s="29"/>
      <c r="U10" s="23"/>
      <c r="V10" s="23"/>
      <c r="W10" s="23"/>
      <c r="X10" s="23"/>
      <c r="Y10" s="23"/>
      <c r="Z10" s="29"/>
      <c r="AA10" s="29"/>
      <c r="AB10" s="29"/>
      <c r="AC10" s="29"/>
      <c r="AD10" s="29"/>
      <c r="AE10" s="29"/>
      <c r="AF10" s="29"/>
      <c r="AG10" s="29"/>
      <c r="AH10" s="29"/>
      <c r="AI10" s="29"/>
    </row>
    <row r="11" ht="25.5" customHeight="1">
      <c r="A11" s="29"/>
      <c r="B11" s="102" t="s">
        <v>87</v>
      </c>
      <c r="C11" s="103"/>
      <c r="D11" s="161"/>
      <c r="E11" s="29"/>
      <c r="F11" s="104" t="s">
        <v>88</v>
      </c>
      <c r="G11" s="105" t="s">
        <v>89</v>
      </c>
      <c r="H11" s="106" t="s">
        <v>90</v>
      </c>
      <c r="I11" s="92"/>
      <c r="J11" s="104" t="s">
        <v>91</v>
      </c>
      <c r="K11" s="105" t="s">
        <v>89</v>
      </c>
      <c r="L11" s="106" t="s">
        <v>90</v>
      </c>
      <c r="M11" s="23"/>
      <c r="N11" s="23"/>
      <c r="O11" s="23"/>
      <c r="P11" s="23"/>
      <c r="Q11" s="23"/>
      <c r="R11" s="23"/>
      <c r="S11" s="29"/>
      <c r="T11" s="29"/>
      <c r="U11" s="23"/>
      <c r="V11" s="23"/>
      <c r="W11" s="23"/>
      <c r="X11" s="23"/>
      <c r="Y11" s="23"/>
      <c r="Z11" s="29"/>
      <c r="AA11" s="29"/>
      <c r="AB11" s="29"/>
      <c r="AC11" s="29"/>
      <c r="AD11" s="29"/>
      <c r="AE11" s="29"/>
      <c r="AF11" s="29"/>
      <c r="AG11" s="29"/>
      <c r="AH11" s="29"/>
      <c r="AI11" s="29"/>
    </row>
    <row r="12" ht="12.0" customHeight="1">
      <c r="A12" s="29"/>
      <c r="B12" s="108" t="s">
        <v>92</v>
      </c>
      <c r="C12" s="109">
        <f>COUNTIF($B$21:$B$167,B12)</f>
        <v>9</v>
      </c>
      <c r="D12" s="161"/>
      <c r="E12" s="29"/>
      <c r="F12" s="110" t="s">
        <v>93</v>
      </c>
      <c r="G12" s="111">
        <f>J23+J40+J57+J74+J91+J108+J125+J142+J159</f>
        <v>0</v>
      </c>
      <c r="H12" s="112">
        <f t="shared" ref="H12:H14" si="1">IF(($G$15+$K$15)=0,0,G12/($G$15+$K$15))</f>
        <v>0</v>
      </c>
      <c r="I12" s="29"/>
      <c r="J12" s="113" t="s">
        <v>94</v>
      </c>
      <c r="K12" s="111">
        <f>G23+G40+G57+G74+G91+G108+G125+G142+G159</f>
        <v>0</v>
      </c>
      <c r="L12" s="112">
        <f t="shared" ref="L12:L14" si="2">IF(($G$15+$K$15)=0,0,K12/($G$15+$K$15))</f>
        <v>0</v>
      </c>
      <c r="M12" s="23"/>
      <c r="N12" s="114" t="s">
        <v>95</v>
      </c>
      <c r="O12" s="115" t="s">
        <v>96</v>
      </c>
      <c r="P12" s="23"/>
      <c r="Q12" s="23"/>
      <c r="R12" s="23"/>
      <c r="S12" s="29"/>
      <c r="T12" s="29"/>
      <c r="U12" s="23"/>
      <c r="V12" s="23"/>
      <c r="W12" s="23"/>
      <c r="X12" s="23"/>
      <c r="Y12" s="23"/>
      <c r="Z12" s="29"/>
      <c r="AA12" s="29"/>
      <c r="AB12" s="29"/>
      <c r="AC12" s="29"/>
      <c r="AD12" s="29"/>
      <c r="AE12" s="29"/>
      <c r="AF12" s="29"/>
      <c r="AG12" s="29"/>
      <c r="AH12" s="29"/>
      <c r="AI12" s="29"/>
    </row>
    <row r="13" ht="12.0" customHeight="1">
      <c r="A13" s="29"/>
      <c r="B13" s="108"/>
      <c r="C13" s="109"/>
      <c r="D13" s="161"/>
      <c r="E13" s="29"/>
      <c r="F13" s="110" t="s">
        <v>97</v>
      </c>
      <c r="G13" s="111">
        <f>I23+I40+I57+I74+I91+I108+I125+I142+I159</f>
        <v>0</v>
      </c>
      <c r="H13" s="112">
        <f t="shared" si="1"/>
        <v>0</v>
      </c>
      <c r="I13" s="29"/>
      <c r="J13" s="113" t="s">
        <v>98</v>
      </c>
      <c r="K13" s="111">
        <f>F23+F40+F57+F74+F91+F108+F125+F142+F159</f>
        <v>0</v>
      </c>
      <c r="L13" s="112">
        <f t="shared" si="2"/>
        <v>0</v>
      </c>
      <c r="M13" s="23"/>
      <c r="N13" s="116" t="s">
        <v>99</v>
      </c>
      <c r="O13" s="115" t="s">
        <v>100</v>
      </c>
      <c r="P13" s="23"/>
      <c r="Q13" s="23"/>
      <c r="R13" s="23"/>
      <c r="S13" s="29"/>
      <c r="T13" s="29"/>
      <c r="U13" s="23"/>
      <c r="V13" s="23"/>
      <c r="W13" s="23"/>
      <c r="X13" s="23"/>
      <c r="Y13" s="23"/>
      <c r="Z13" s="29"/>
      <c r="AA13" s="29"/>
      <c r="AB13" s="29"/>
      <c r="AC13" s="29"/>
      <c r="AD13" s="29"/>
      <c r="AE13" s="29"/>
      <c r="AF13" s="29"/>
      <c r="AG13" s="29"/>
      <c r="AH13" s="29"/>
      <c r="AI13" s="29"/>
    </row>
    <row r="14" ht="12.0" customHeight="1">
      <c r="A14" s="29"/>
      <c r="B14" s="117" t="s">
        <v>101</v>
      </c>
      <c r="C14" s="118">
        <f>C12+C13</f>
        <v>9</v>
      </c>
      <c r="D14" s="161"/>
      <c r="E14" s="29"/>
      <c r="F14" s="110" t="s">
        <v>102</v>
      </c>
      <c r="G14" s="111">
        <f>H23+H40+H57+H74+H91+H108+H125+H142+H159</f>
        <v>27</v>
      </c>
      <c r="H14" s="112">
        <f t="shared" si="1"/>
        <v>1</v>
      </c>
      <c r="I14" s="29"/>
      <c r="J14" s="113" t="s">
        <v>103</v>
      </c>
      <c r="K14" s="111">
        <f>K23+K40+K57+K74+K91+K108+K125+K142+K159</f>
        <v>0</v>
      </c>
      <c r="L14" s="112">
        <f t="shared" si="2"/>
        <v>0</v>
      </c>
      <c r="M14" s="23"/>
      <c r="N14" s="121" t="s">
        <v>104</v>
      </c>
      <c r="O14" s="115" t="s">
        <v>105</v>
      </c>
      <c r="P14" s="23"/>
      <c r="Q14" s="23"/>
      <c r="R14" s="23"/>
      <c r="S14" s="29"/>
      <c r="T14" s="29"/>
      <c r="U14" s="23"/>
      <c r="V14" s="23"/>
      <c r="W14" s="23"/>
      <c r="X14" s="23"/>
      <c r="Y14" s="23"/>
      <c r="Z14" s="29"/>
      <c r="AA14" s="29"/>
      <c r="AB14" s="29"/>
      <c r="AC14" s="29"/>
      <c r="AD14" s="29"/>
      <c r="AE14" s="29"/>
      <c r="AF14" s="29"/>
      <c r="AG14" s="29"/>
      <c r="AH14" s="29"/>
      <c r="AI14" s="29"/>
    </row>
    <row r="15" ht="12.0" customHeight="1">
      <c r="A15" s="29"/>
      <c r="B15" s="92"/>
      <c r="C15" s="29"/>
      <c r="D15" s="161"/>
      <c r="E15" s="29"/>
      <c r="F15" s="117" t="s">
        <v>101</v>
      </c>
      <c r="G15" s="122">
        <f t="shared" ref="G15:H15" si="3">SUM(G12:G14)</f>
        <v>27</v>
      </c>
      <c r="H15" s="123">
        <f t="shared" si="3"/>
        <v>1</v>
      </c>
      <c r="I15" s="29"/>
      <c r="J15" s="117" t="s">
        <v>101</v>
      </c>
      <c r="K15" s="122">
        <f t="shared" ref="K15:L15" si="4">SUM(K12:K13)</f>
        <v>0</v>
      </c>
      <c r="L15" s="123">
        <f t="shared" si="4"/>
        <v>0</v>
      </c>
      <c r="M15" s="23"/>
      <c r="N15" s="23"/>
      <c r="O15" s="23"/>
      <c r="P15" s="23"/>
      <c r="Q15" s="23"/>
      <c r="R15" s="23"/>
      <c r="S15" s="29"/>
      <c r="T15" s="29"/>
      <c r="U15" s="23"/>
      <c r="V15" s="23"/>
      <c r="W15" s="23"/>
      <c r="X15" s="23"/>
      <c r="Y15" s="23"/>
      <c r="Z15" s="29"/>
      <c r="AA15" s="29"/>
      <c r="AB15" s="29"/>
      <c r="AC15" s="29"/>
      <c r="AD15" s="29"/>
      <c r="AE15" s="29"/>
      <c r="AF15" s="29"/>
      <c r="AG15" s="29"/>
      <c r="AH15" s="29"/>
      <c r="AI15" s="29"/>
    </row>
    <row r="16" ht="12.0" customHeight="1">
      <c r="A16" s="29"/>
      <c r="B16" s="92"/>
      <c r="C16" s="29"/>
      <c r="D16" s="161"/>
      <c r="E16" s="29"/>
      <c r="F16" s="185"/>
      <c r="G16" s="185"/>
      <c r="H16" s="186"/>
      <c r="I16" s="187"/>
      <c r="J16" s="185"/>
      <c r="K16" s="185"/>
      <c r="L16" s="186"/>
      <c r="M16" s="23"/>
      <c r="N16" s="23"/>
      <c r="O16" s="23"/>
      <c r="P16" s="23"/>
      <c r="Q16" s="23"/>
      <c r="R16" s="23"/>
      <c r="S16" s="29"/>
      <c r="T16" s="29"/>
      <c r="U16" s="23"/>
      <c r="V16" s="23"/>
      <c r="W16" s="23"/>
      <c r="X16" s="23"/>
      <c r="Y16" s="23"/>
      <c r="Z16" s="29"/>
      <c r="AA16" s="29"/>
      <c r="AB16" s="29"/>
      <c r="AC16" s="29"/>
      <c r="AD16" s="29"/>
      <c r="AE16" s="29"/>
      <c r="AF16" s="29"/>
      <c r="AG16" s="29"/>
      <c r="AH16" s="29"/>
      <c r="AI16" s="29"/>
    </row>
    <row r="17" ht="12.75" customHeight="1">
      <c r="A17" s="126" t="s">
        <v>106</v>
      </c>
      <c r="B17" s="127" t="s">
        <v>92</v>
      </c>
      <c r="C17" s="128" t="s">
        <v>138</v>
      </c>
      <c r="D17" s="168" t="s">
        <v>108</v>
      </c>
      <c r="E17" s="29"/>
      <c r="F17" s="130" t="s">
        <v>109</v>
      </c>
      <c r="G17" s="131"/>
      <c r="H17" s="131"/>
      <c r="I17" s="131"/>
      <c r="J17" s="132"/>
      <c r="K17" s="185"/>
      <c r="L17" s="186"/>
      <c r="M17" s="23"/>
      <c r="N17" s="23"/>
      <c r="O17" s="23"/>
      <c r="P17" s="23"/>
      <c r="Q17" s="23"/>
      <c r="R17" s="23"/>
      <c r="S17" s="29"/>
      <c r="T17" s="29"/>
      <c r="U17" s="23"/>
      <c r="V17" s="23"/>
      <c r="W17" s="23"/>
      <c r="X17" s="23"/>
      <c r="Y17" s="23"/>
      <c r="Z17" s="29"/>
      <c r="AA17" s="29"/>
      <c r="AB17" s="29"/>
      <c r="AC17" s="29"/>
      <c r="AD17" s="29"/>
      <c r="AE17" s="29"/>
      <c r="AF17" s="29"/>
      <c r="AG17" s="29"/>
      <c r="AH17" s="29"/>
      <c r="AI17" s="29"/>
    </row>
    <row r="18" ht="12.75" customHeight="1">
      <c r="A18" s="133" t="s">
        <v>110</v>
      </c>
      <c r="B18" s="133" t="s">
        <v>110</v>
      </c>
      <c r="C18" s="133" t="s">
        <v>110</v>
      </c>
      <c r="D18" s="143" t="s">
        <v>99</v>
      </c>
      <c r="E18" s="29"/>
      <c r="F18" s="135"/>
      <c r="J18" s="136"/>
      <c r="K18" s="185"/>
      <c r="L18" s="186"/>
      <c r="M18" s="23"/>
      <c r="N18" s="23"/>
      <c r="O18" s="23"/>
      <c r="P18" s="23"/>
      <c r="Q18" s="23"/>
      <c r="R18" s="23"/>
      <c r="S18" s="29"/>
      <c r="T18" s="29"/>
      <c r="U18" s="23"/>
      <c r="V18" s="23"/>
      <c r="W18" s="23"/>
      <c r="X18" s="23"/>
      <c r="Y18" s="23"/>
      <c r="Z18" s="29"/>
      <c r="AA18" s="29"/>
      <c r="AB18" s="29"/>
      <c r="AC18" s="29"/>
      <c r="AD18" s="29"/>
      <c r="AE18" s="29"/>
      <c r="AF18" s="29"/>
      <c r="AG18" s="29"/>
      <c r="AH18" s="29"/>
      <c r="AI18" s="29"/>
    </row>
    <row r="19" ht="12.75" customHeight="1">
      <c r="A19" s="29"/>
      <c r="B19" s="23"/>
      <c r="C19" s="23"/>
      <c r="D19" s="161"/>
      <c r="E19" s="29"/>
      <c r="F19" s="135"/>
      <c r="J19" s="136"/>
      <c r="K19" s="29"/>
      <c r="L19" s="23"/>
      <c r="M19" s="23"/>
      <c r="N19" s="23"/>
      <c r="O19" s="23"/>
      <c r="P19" s="23"/>
      <c r="Q19" s="23"/>
      <c r="R19" s="23"/>
      <c r="S19" s="29"/>
      <c r="T19" s="29"/>
      <c r="U19" s="23"/>
      <c r="V19" s="23"/>
      <c r="W19" s="23"/>
      <c r="X19" s="23"/>
      <c r="Y19" s="23"/>
      <c r="Z19" s="29"/>
      <c r="AA19" s="29"/>
      <c r="AB19" s="29"/>
      <c r="AC19" s="29"/>
      <c r="AD19" s="29"/>
      <c r="AE19" s="29"/>
      <c r="AF19" s="29"/>
      <c r="AG19" s="29"/>
      <c r="AH19" s="29"/>
      <c r="AI19" s="29"/>
    </row>
    <row r="20" ht="12.0" customHeight="1">
      <c r="A20" s="29"/>
      <c r="B20" s="23"/>
      <c r="C20" s="23"/>
      <c r="D20" s="167"/>
      <c r="E20" s="137"/>
      <c r="F20" s="138"/>
      <c r="G20" s="139"/>
      <c r="H20" s="139"/>
      <c r="I20" s="139"/>
      <c r="J20" s="140"/>
      <c r="K20" s="23"/>
      <c r="L20" s="23"/>
      <c r="M20" s="23"/>
      <c r="N20" s="29"/>
      <c r="O20" s="29"/>
      <c r="P20" s="29"/>
      <c r="Q20" s="29"/>
      <c r="R20" s="29"/>
      <c r="S20" s="29"/>
      <c r="T20" s="29"/>
      <c r="U20" s="29"/>
      <c r="V20" s="29"/>
      <c r="W20" s="29"/>
      <c r="X20" s="29"/>
      <c r="Y20" s="29"/>
      <c r="Z20" s="29"/>
      <c r="AA20" s="29"/>
      <c r="AB20" s="29"/>
      <c r="AC20" s="29"/>
      <c r="AD20" s="29"/>
      <c r="AE20" s="29"/>
      <c r="AF20" s="29"/>
      <c r="AG20" s="29"/>
      <c r="AH20" s="29"/>
      <c r="AI20" s="29"/>
    </row>
    <row r="21" ht="30.0" customHeight="1">
      <c r="A21" s="126" t="s">
        <v>106</v>
      </c>
      <c r="B21" s="127" t="s">
        <v>92</v>
      </c>
      <c r="C21" s="128" t="s">
        <v>139</v>
      </c>
      <c r="D21" s="168" t="s">
        <v>112</v>
      </c>
      <c r="E21" s="92"/>
      <c r="F21" s="29"/>
      <c r="G21" s="29"/>
      <c r="H21" s="29"/>
      <c r="I21" s="29"/>
      <c r="J21" s="29"/>
      <c r="K21" s="23"/>
      <c r="L21" s="23"/>
      <c r="M21" s="29"/>
      <c r="N21" s="29"/>
      <c r="O21" s="29"/>
      <c r="P21" s="29"/>
      <c r="Q21" s="29"/>
      <c r="R21" s="29"/>
      <c r="S21" s="29"/>
      <c r="T21" s="29"/>
      <c r="U21" s="29"/>
      <c r="V21" s="29"/>
      <c r="W21" s="29"/>
      <c r="X21" s="29"/>
      <c r="Y21" s="29"/>
      <c r="Z21" s="29"/>
      <c r="AA21" s="29"/>
      <c r="AB21" s="29"/>
      <c r="AC21" s="29"/>
      <c r="AD21" s="29"/>
      <c r="AE21" s="29"/>
      <c r="AF21" s="29"/>
      <c r="AG21" s="29"/>
      <c r="AH21" s="29"/>
      <c r="AI21" s="29"/>
    </row>
    <row r="22" ht="12.0" customHeight="1">
      <c r="A22" s="133">
        <f t="array" ref="A22">IFERROR(INDEX('03.Muestra'!$B$8:$B$17,SMALL(IF("Página Web"='03.Muestra'!$D$8:$D$17,ROW('03.Muestra'!$B$8:$B$17)-MIN(ROW('03.Muestra'!$D$8:$D$17))+1,""),ROW()-21)),"")</f>
        <v>1</v>
      </c>
      <c r="B22" s="169" t="str">
        <f t="array" ref="B22">IFERROR(INDEX('03.Muestra'!$C$8:$C$17,SMALL(IF("Página Web"='03.Muestra'!$D$8:$D$17,ROW('03.Muestra'!$C$8:$C$17)-MIN(ROW('03.Muestra'!$D$8:$D$17))+1,""),ROW()-21)),"")</f>
        <v>Home</v>
      </c>
      <c r="C22" s="170" t="str">
        <f t="array" ref="C22">IFERROR(INDEX('03.Muestra'!$F$8:$F$17,SMALL(IF("Página Web"='03.Muestra'!$D$8:$D$17,ROW('03.Muestra'!$F$8:$F$17)-MIN(ROW('03.Muestra'!$D$8:$D$17))+1,""),ROW()-21)),"")</f>
        <v>https://vicengallartandres.com/</v>
      </c>
      <c r="D22" s="143" t="str">
        <f t="shared" ref="D22:D31" si="5">IF(C22="","",$D$18)</f>
        <v>N/A</v>
      </c>
      <c r="E22" s="95" t="str">
        <f t="shared" ref="E22:E31" si="6">IF(D22&lt;&gt;"",IF(AND(B22&lt;&gt;"",C22&lt;&gt;""),"","ERR"),"")</f>
        <v/>
      </c>
      <c r="F22" s="144" t="s">
        <v>95</v>
      </c>
      <c r="G22" s="121" t="s">
        <v>104</v>
      </c>
      <c r="H22" s="116" t="s">
        <v>99</v>
      </c>
      <c r="I22" s="145" t="s">
        <v>97</v>
      </c>
      <c r="J22" s="146" t="s">
        <v>93</v>
      </c>
      <c r="K22" s="171" t="s">
        <v>103</v>
      </c>
      <c r="L22" s="23"/>
      <c r="M22" s="29"/>
      <c r="N22" s="29"/>
      <c r="O22" s="29"/>
      <c r="P22" s="29"/>
      <c r="Q22" s="29"/>
      <c r="R22" s="29"/>
      <c r="S22" s="29"/>
      <c r="T22" s="29"/>
      <c r="U22" s="29"/>
      <c r="V22" s="29"/>
      <c r="W22" s="29"/>
      <c r="X22" s="29"/>
      <c r="Y22" s="29"/>
      <c r="Z22" s="29"/>
      <c r="AA22" s="29"/>
      <c r="AB22" s="29"/>
      <c r="AC22" s="29"/>
      <c r="AD22" s="29"/>
      <c r="AE22" s="29"/>
      <c r="AF22" s="29"/>
      <c r="AG22" s="29"/>
      <c r="AH22" s="29"/>
      <c r="AI22" s="29"/>
    </row>
    <row r="23" ht="12.0" customHeight="1">
      <c r="A23" s="133">
        <f t="array" ref="A23">IFERROR(INDEX('03.Muestra'!$B$8:$B$17,SMALL(IF("Página Web"='03.Muestra'!$D$8:$D$17,ROW('03.Muestra'!$B$8:$B$17)-MIN(ROW('03.Muestra'!$D$8:$D$17))+1,""),ROW()-21)),"")</f>
        <v>2</v>
      </c>
      <c r="B23" s="169" t="str">
        <f t="array" ref="B23">IFERROR(INDEX('03.Muestra'!$C$8:$C$17,SMALL(IF("Página Web"='03.Muestra'!$D$8:$D$17,ROW('03.Muestra'!$C$8:$C$17)-MIN(ROW('03.Muestra'!$D$8:$D$17))+1,""),ROW()-21)),"")</f>
        <v>Contacto</v>
      </c>
      <c r="C23" s="170" t="str">
        <f t="array" ref="C23">IFERROR(INDEX('03.Muestra'!$F$8:$F$17,SMALL(IF("Página Web"='03.Muestra'!$D$8:$D$17,ROW('03.Muestra'!$F$8:$F$17)-MIN(ROW('03.Muestra'!$D$8:$D$17))+1,""),ROW()-21)),"")</f>
        <v>https://vicengallartandres.com/contacto/</v>
      </c>
      <c r="D23" s="143" t="str">
        <f t="shared" si="5"/>
        <v>N/A</v>
      </c>
      <c r="E23" s="95" t="str">
        <f t="shared" si="6"/>
        <v/>
      </c>
      <c r="F23" s="147">
        <f>COUNTIF($D22:INDIRECT("$D" &amp;  SUM(ROW()-1,'03.Muestra'!$D$20)-1),F22)</f>
        <v>0</v>
      </c>
      <c r="G23" s="147">
        <f>COUNTIF($D22:INDIRECT("$D" &amp;  SUM(ROW()-1,'03.Muestra'!$D$20)-1),G22)</f>
        <v>0</v>
      </c>
      <c r="H23" s="147">
        <f>COUNTIF($D22:INDIRECT("$D" &amp;  SUM(ROW()-1,'03.Muestra'!$D$20)-1),H22)</f>
        <v>3</v>
      </c>
      <c r="I23" s="147">
        <f>COUNTIF($D22:INDIRECT("$D" &amp;  SUM(ROW()-1,'03.Muestra'!$D$20)-1),I22)</f>
        <v>0</v>
      </c>
      <c r="J23" s="147">
        <f>COUNTIF($D22:INDIRECT("$D" &amp;  SUM(ROW()-1,'03.Muestra'!$D$20)-1),J22)</f>
        <v>0</v>
      </c>
      <c r="K23" s="172">
        <f>IF(COUNTIF('03.Muestra'!$D$8:$D$17,"Página Web")=0,0,COUNTBLANK($D22:INDIRECT("$D" &amp;  SUM(ROW()-1,COUNTIF('03.Muestra'!$D$8:$D$17,"Página Web"))-1)))</f>
        <v>0</v>
      </c>
      <c r="L23" s="23"/>
      <c r="M23" s="29"/>
      <c r="N23" s="29"/>
      <c r="O23" s="29"/>
      <c r="P23" s="29"/>
      <c r="Q23" s="29"/>
      <c r="R23" s="29"/>
      <c r="S23" s="29"/>
      <c r="T23" s="29"/>
      <c r="U23" s="29"/>
      <c r="V23" s="29"/>
      <c r="W23" s="29"/>
      <c r="X23" s="29"/>
      <c r="Y23" s="29"/>
      <c r="Z23" s="29"/>
      <c r="AA23" s="29"/>
      <c r="AB23" s="29"/>
      <c r="AC23" s="29"/>
      <c r="AD23" s="29"/>
      <c r="AE23" s="29"/>
      <c r="AF23" s="29"/>
      <c r="AG23" s="29"/>
      <c r="AH23" s="29"/>
      <c r="AI23" s="29"/>
    </row>
    <row r="24" ht="12.0" customHeight="1">
      <c r="A24" s="133">
        <f t="array" ref="A24">IFERROR(INDEX('03.Muestra'!$B$8:$B$17,SMALL(IF("Página Web"='03.Muestra'!$D$8:$D$17,ROW('03.Muestra'!$B$8:$B$17)-MIN(ROW('03.Muestra'!$D$8:$D$17))+1,""),ROW()-21)),"")</f>
        <v>3</v>
      </c>
      <c r="B24" s="169" t="str">
        <f t="array" ref="B24">IFERROR(INDEX('03.Muestra'!$C$8:$C$17,SMALL(IF("Página Web"='03.Muestra'!$D$8:$D$17,ROW('03.Muestra'!$C$8:$C$17)-MIN(ROW('03.Muestra'!$D$8:$D$17))+1,""),ROW()-21)),"")</f>
        <v>Servicios</v>
      </c>
      <c r="C24" s="170" t="str">
        <f t="array" ref="C24">IFERROR(INDEX('03.Muestra'!$F$8:$F$17,SMALL(IF("Página Web"='03.Muestra'!$D$8:$D$17,ROW('03.Muestra'!$F$8:$F$17)-MIN(ROW('03.Muestra'!$D$8:$D$17))+1,""),ROW()-21)),"")</f>
        <v>https://vicengallartandres.com/servicios/</v>
      </c>
      <c r="D24" s="143" t="str">
        <f t="shared" si="5"/>
        <v>N/A</v>
      </c>
      <c r="E24" s="95" t="str">
        <f t="shared" si="6"/>
        <v/>
      </c>
      <c r="F24" s="23"/>
      <c r="G24" s="23"/>
      <c r="H24" s="23"/>
      <c r="I24" s="23"/>
      <c r="J24" s="23"/>
      <c r="K24" s="23"/>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ht="12.0" customHeight="1">
      <c r="A25" s="133" t="str">
        <f t="array" ref="A25">IFERROR(INDEX('03.Muestra'!$B$8:$B$17,SMALL(IF("Página Web"='03.Muestra'!$D$8:$D$17,ROW('03.Muestra'!$B$8:$B$17)-MIN(ROW('03.Muestra'!$D$8:$D$17))+1,""),ROW()-21)),"")</f>
        <v/>
      </c>
      <c r="B25" s="169" t="str">
        <f t="array" ref="B25">IFERROR(INDEX('03.Muestra'!$C$8:$C$17,SMALL(IF("Página Web"='03.Muestra'!$D$8:$D$17,ROW('03.Muestra'!$C$8:$C$17)-MIN(ROW('03.Muestra'!$D$8:$D$17))+1,""),ROW()-21)),"")</f>
        <v/>
      </c>
      <c r="C25" s="169" t="str">
        <f t="array" ref="C25">IFERROR(INDEX('03.Muestra'!$F$8:$F$17,SMALL(IF("Página Web"='03.Muestra'!$D$8:$D$17,ROW('03.Muestra'!$F$8:$F$17)-MIN(ROW('03.Muestra'!$D$8:$D$17))+1,""),ROW()-21)),"")</f>
        <v/>
      </c>
      <c r="D25" s="143" t="str">
        <f t="shared" si="5"/>
        <v/>
      </c>
      <c r="E25" s="95" t="str">
        <f t="shared" si="6"/>
        <v/>
      </c>
      <c r="F25" s="23"/>
      <c r="G25" s="23"/>
      <c r="H25" s="23"/>
      <c r="I25" s="23"/>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ht="12.0" customHeight="1">
      <c r="A26" s="133" t="str">
        <f t="array" ref="A26">IFERROR(INDEX('03.Muestra'!$B$8:$B$17,SMALL(IF("Página Web"='03.Muestra'!$D$8:$D$17,ROW('03.Muestra'!$B$8:$B$17)-MIN(ROW('03.Muestra'!$D$8:$D$17))+1,""),ROW()-21)),"")</f>
        <v/>
      </c>
      <c r="B26" s="169" t="str">
        <f t="array" ref="B26">IFERROR(INDEX('03.Muestra'!$C$8:$C$17,SMALL(IF("Página Web"='03.Muestra'!$D$8:$D$17,ROW('03.Muestra'!$C$8:$C$17)-MIN(ROW('03.Muestra'!$D$8:$D$17))+1,""),ROW()-21)),"")</f>
        <v/>
      </c>
      <c r="C26" s="169" t="str">
        <f t="array" ref="C26">IFERROR(INDEX('03.Muestra'!$F$8:$F$17,SMALL(IF("Página Web"='03.Muestra'!$D$8:$D$17,ROW('03.Muestra'!$F$8:$F$17)-MIN(ROW('03.Muestra'!$D$8:$D$17))+1,""),ROW()-21)),"")</f>
        <v/>
      </c>
      <c r="D26" s="143" t="str">
        <f t="shared" si="5"/>
        <v/>
      </c>
      <c r="E26" s="95" t="str">
        <f t="shared" si="6"/>
        <v/>
      </c>
      <c r="F26" s="94"/>
      <c r="G26" s="23"/>
      <c r="H26" s="23"/>
      <c r="I26" s="23"/>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row>
    <row r="27" ht="12.0" customHeight="1">
      <c r="A27" s="133" t="str">
        <f t="array" ref="A27">IFERROR(INDEX('03.Muestra'!$B$8:$B$17,SMALL(IF("Página Web"='03.Muestra'!$D$8:$D$17,ROW('03.Muestra'!$B$8:$B$17)-MIN(ROW('03.Muestra'!$D$8:$D$17))+1,""),ROW()-21)),"")</f>
        <v/>
      </c>
      <c r="B27" s="169" t="str">
        <f t="array" ref="B27">IFERROR(INDEX('03.Muestra'!$C$8:$C$17,SMALL(IF("Página Web"='03.Muestra'!$D$8:$D$17,ROW('03.Muestra'!$C$8:$C$17)-MIN(ROW('03.Muestra'!$D$8:$D$17))+1,""),ROW()-21)),"")</f>
        <v/>
      </c>
      <c r="C27" s="169" t="str">
        <f t="array" ref="C27">IFERROR(INDEX('03.Muestra'!$F$8:$F$17,SMALL(IF("Página Web"='03.Muestra'!$D$8:$D$17,ROW('03.Muestra'!$F$8:$F$17)-MIN(ROW('03.Muestra'!$D$8:$D$17))+1,""),ROW()-21)),"")</f>
        <v/>
      </c>
      <c r="D27" s="143" t="str">
        <f t="shared" si="5"/>
        <v/>
      </c>
      <c r="E27" s="95" t="str">
        <f t="shared" si="6"/>
        <v/>
      </c>
      <c r="F27" s="23"/>
      <c r="G27" s="23"/>
      <c r="H27" s="23"/>
      <c r="I27" s="23"/>
      <c r="J27" s="29"/>
      <c r="K27" s="29"/>
      <c r="L27" s="29"/>
      <c r="M27" s="29"/>
      <c r="N27" s="29"/>
      <c r="O27" s="29"/>
      <c r="P27" s="29"/>
      <c r="Q27" s="29"/>
      <c r="R27" s="29"/>
      <c r="S27" s="29"/>
      <c r="T27" s="29"/>
      <c r="U27" s="29"/>
      <c r="V27" s="29"/>
      <c r="W27" s="29"/>
      <c r="X27" s="29"/>
      <c r="Y27" s="29"/>
      <c r="Z27" s="29"/>
      <c r="AA27" s="29"/>
      <c r="AB27" s="29"/>
      <c r="AC27" s="29"/>
      <c r="AD27" s="23"/>
      <c r="AE27" s="29"/>
      <c r="AF27" s="29"/>
      <c r="AG27" s="29"/>
      <c r="AH27" s="29"/>
      <c r="AI27" s="29"/>
    </row>
    <row r="28" ht="12.0" customHeight="1">
      <c r="A28" s="133" t="str">
        <f t="array" ref="A28">IFERROR(INDEX('03.Muestra'!$B$8:$B$17,SMALL(IF("Página Web"='03.Muestra'!$D$8:$D$17,ROW('03.Muestra'!$B$8:$B$17)-MIN(ROW('03.Muestra'!$D$8:$D$17))+1,""),ROW()-21)),"")</f>
        <v/>
      </c>
      <c r="B28" s="169" t="str">
        <f t="array" ref="B28">IFERROR(INDEX('03.Muestra'!$C$8:$C$17,SMALL(IF("Página Web"='03.Muestra'!$D$8:$D$17,ROW('03.Muestra'!$C$8:$C$17)-MIN(ROW('03.Muestra'!$D$8:$D$17))+1,""),ROW()-21)),"")</f>
        <v/>
      </c>
      <c r="C28" s="169" t="str">
        <f t="array" ref="C28">IFERROR(INDEX('03.Muestra'!$F$8:$F$17,SMALL(IF("Página Web"='03.Muestra'!$D$8:$D$17,ROW('03.Muestra'!$F$8:$F$17)-MIN(ROW('03.Muestra'!$D$8:$D$17))+1,""),ROW()-21)),"")</f>
        <v/>
      </c>
      <c r="D28" s="143" t="str">
        <f t="shared" si="5"/>
        <v/>
      </c>
      <c r="E28" s="95" t="str">
        <f t="shared" si="6"/>
        <v/>
      </c>
      <c r="F28" s="23"/>
      <c r="G28" s="23"/>
      <c r="H28" s="23"/>
      <c r="I28" s="23"/>
      <c r="J28" s="23"/>
      <c r="K28" s="29"/>
      <c r="L28" s="115"/>
      <c r="M28" s="29"/>
      <c r="N28" s="29"/>
      <c r="O28" s="29"/>
      <c r="P28" s="29"/>
      <c r="Q28" s="29"/>
      <c r="R28" s="29"/>
      <c r="S28" s="29"/>
      <c r="T28" s="29"/>
      <c r="U28" s="29"/>
      <c r="V28" s="29"/>
      <c r="W28" s="29"/>
      <c r="X28" s="29"/>
      <c r="Y28" s="29"/>
      <c r="Z28" s="29"/>
      <c r="AA28" s="29"/>
      <c r="AB28" s="29"/>
      <c r="AC28" s="29"/>
      <c r="AD28" s="23"/>
      <c r="AE28" s="29"/>
      <c r="AF28" s="29"/>
      <c r="AG28" s="29"/>
      <c r="AH28" s="29"/>
      <c r="AI28" s="29"/>
    </row>
    <row r="29" ht="12.0" customHeight="1">
      <c r="A29" s="133" t="str">
        <f t="array" ref="A29">IFERROR(INDEX('03.Muestra'!$B$8:$B$17,SMALL(IF("Página Web"='03.Muestra'!$D$8:$D$17,ROW('03.Muestra'!$B$8:$B$17)-MIN(ROW('03.Muestra'!$D$8:$D$17))+1,""),ROW()-21)),"")</f>
        <v/>
      </c>
      <c r="B29" s="169" t="str">
        <f t="array" ref="B29">IFERROR(INDEX('03.Muestra'!$C$8:$C$17,SMALL(IF("Página Web"='03.Muestra'!$D$8:$D$17,ROW('03.Muestra'!$C$8:$C$17)-MIN(ROW('03.Muestra'!$D$8:$D$17))+1,""),ROW()-21)),"")</f>
        <v/>
      </c>
      <c r="C29" s="169" t="str">
        <f t="array" ref="C29">IFERROR(INDEX('03.Muestra'!$F$8:$F$17,SMALL(IF("Página Web"='03.Muestra'!$D$8:$D$17,ROW('03.Muestra'!$F$8:$F$17)-MIN(ROW('03.Muestra'!$D$8:$D$17))+1,""),ROW()-21)),"")</f>
        <v/>
      </c>
      <c r="D29" s="143" t="str">
        <f t="shared" si="5"/>
        <v/>
      </c>
      <c r="E29" s="95" t="str">
        <f t="shared" si="6"/>
        <v/>
      </c>
      <c r="F29" s="23"/>
      <c r="G29" s="23"/>
      <c r="H29" s="23"/>
      <c r="I29" s="23"/>
      <c r="J29" s="23"/>
      <c r="K29" s="23"/>
      <c r="L29" s="23"/>
      <c r="M29" s="29"/>
      <c r="N29" s="29"/>
      <c r="O29" s="29"/>
      <c r="P29" s="29"/>
      <c r="Q29" s="29"/>
      <c r="R29" s="29"/>
      <c r="S29" s="29"/>
      <c r="T29" s="29"/>
      <c r="U29" s="29"/>
      <c r="V29" s="29"/>
      <c r="W29" s="29"/>
      <c r="X29" s="29"/>
      <c r="Y29" s="29"/>
      <c r="Z29" s="29"/>
      <c r="AA29" s="29"/>
      <c r="AB29" s="29"/>
      <c r="AC29" s="29"/>
      <c r="AD29" s="23"/>
      <c r="AE29" s="29"/>
      <c r="AF29" s="29"/>
      <c r="AG29" s="29"/>
      <c r="AH29" s="29"/>
      <c r="AI29" s="29"/>
    </row>
    <row r="30" ht="12.0" customHeight="1">
      <c r="A30" s="133" t="str">
        <f t="array" ref="A30">IFERROR(INDEX('03.Muestra'!$B$8:$B$17,SMALL(IF("Página Web"='03.Muestra'!$D$8:$D$17,ROW('03.Muestra'!$B$8:$B$17)-MIN(ROW('03.Muestra'!$D$8:$D$17))+1,""),ROW()-21)),"")</f>
        <v/>
      </c>
      <c r="B30" s="169" t="str">
        <f t="array" ref="B30">IFERROR(INDEX('03.Muestra'!$C$8:$C$17,SMALL(IF("Página Web"='03.Muestra'!$D$8:$D$17,ROW('03.Muestra'!$C$8:$C$17)-MIN(ROW('03.Muestra'!$D$8:$D$17))+1,""),ROW()-21)),"")</f>
        <v/>
      </c>
      <c r="C30" s="169" t="str">
        <f t="array" ref="C30">IFERROR(INDEX('03.Muestra'!$F$8:$F$17,SMALL(IF("Página Web"='03.Muestra'!$D$8:$D$17,ROW('03.Muestra'!$F$8:$F$17)-MIN(ROW('03.Muestra'!$D$8:$D$17))+1,""),ROW()-21)),"")</f>
        <v/>
      </c>
      <c r="D30" s="143" t="str">
        <f t="shared" si="5"/>
        <v/>
      </c>
      <c r="E30" s="95" t="str">
        <f t="shared" si="6"/>
        <v/>
      </c>
      <c r="F30" s="23"/>
      <c r="G30" s="23"/>
      <c r="H30" s="23"/>
      <c r="I30" s="23"/>
      <c r="J30" s="23"/>
      <c r="K30" s="29"/>
      <c r="L30" s="29"/>
      <c r="M30" s="29"/>
      <c r="N30" s="29"/>
      <c r="O30" s="29"/>
      <c r="P30" s="29"/>
      <c r="Q30" s="23"/>
      <c r="R30" s="23"/>
      <c r="S30" s="29"/>
      <c r="T30" s="23"/>
      <c r="U30" s="23"/>
      <c r="V30" s="29"/>
      <c r="W30" s="29"/>
      <c r="X30" s="29"/>
      <c r="Y30" s="29"/>
      <c r="Z30" s="29"/>
      <c r="AA30" s="29"/>
      <c r="AB30" s="29"/>
      <c r="AC30" s="29"/>
      <c r="AD30" s="23"/>
      <c r="AE30" s="29"/>
      <c r="AF30" s="29"/>
      <c r="AG30" s="29"/>
      <c r="AH30" s="29"/>
      <c r="AI30" s="29"/>
    </row>
    <row r="31" ht="12.0" customHeight="1">
      <c r="A31" s="133" t="str">
        <f t="array" ref="A31">IFERROR(INDEX('03.Muestra'!$B$8:$B$17,SMALL(IF("Página Web"='03.Muestra'!$D$8:$D$17,ROW('03.Muestra'!$B$8:$B$17)-MIN(ROW('03.Muestra'!$D$8:$D$17))+1,""),ROW()-21)),"")</f>
        <v/>
      </c>
      <c r="B31" s="169" t="str">
        <f t="array" ref="B31">IFERROR(INDEX('03.Muestra'!$C$8:$C$17,SMALL(IF("Página Web"='03.Muestra'!$D$8:$D$17,ROW('03.Muestra'!$C$8:$C$17)-MIN(ROW('03.Muestra'!$D$8:$D$17))+1,""),ROW()-21)),"")</f>
        <v/>
      </c>
      <c r="C31" s="169" t="str">
        <f t="array" ref="C31">IFERROR(INDEX('03.Muestra'!$F$8:$F$17,SMALL(IF("Página Web"='03.Muestra'!$D$8:$D$17,ROW('03.Muestra'!$F$8:$F$17)-MIN(ROW('03.Muestra'!$D$8:$D$17))+1,""),ROW()-21)),"")</f>
        <v/>
      </c>
      <c r="D31" s="143" t="str">
        <f t="shared" si="5"/>
        <v/>
      </c>
      <c r="E31" s="95" t="str">
        <f t="shared" si="6"/>
        <v/>
      </c>
      <c r="F31" s="23"/>
      <c r="G31" s="23"/>
      <c r="H31" s="23"/>
      <c r="I31" s="23"/>
      <c r="J31" s="23"/>
      <c r="K31" s="29"/>
      <c r="L31" s="29"/>
      <c r="M31" s="29"/>
      <c r="N31" s="23"/>
      <c r="O31" s="23"/>
      <c r="P31" s="23"/>
      <c r="Q31" s="23"/>
      <c r="R31" s="23"/>
      <c r="S31" s="29"/>
      <c r="T31" s="23"/>
      <c r="U31" s="23"/>
      <c r="V31" s="29"/>
      <c r="W31" s="29"/>
      <c r="X31" s="29"/>
      <c r="Y31" s="29"/>
      <c r="Z31" s="29"/>
      <c r="AA31" s="29"/>
      <c r="AB31" s="29"/>
      <c r="AC31" s="29"/>
      <c r="AD31" s="23"/>
      <c r="AE31" s="29"/>
      <c r="AF31" s="29"/>
      <c r="AG31" s="29"/>
      <c r="AH31" s="29"/>
      <c r="AI31" s="29"/>
    </row>
    <row r="32" ht="12.0" customHeight="1">
      <c r="A32" s="92"/>
      <c r="B32" s="173"/>
      <c r="C32" s="173"/>
      <c r="D32" s="174"/>
      <c r="E32" s="95"/>
      <c r="F32" s="23"/>
      <c r="G32" s="23"/>
      <c r="H32" s="23"/>
      <c r="I32" s="23"/>
      <c r="J32" s="23"/>
      <c r="K32" s="29"/>
      <c r="L32" s="29"/>
      <c r="M32" s="29"/>
      <c r="N32" s="23"/>
      <c r="O32" s="23"/>
      <c r="P32" s="23"/>
      <c r="Q32" s="23"/>
      <c r="R32" s="23"/>
      <c r="S32" s="29"/>
      <c r="T32" s="23"/>
      <c r="U32" s="23"/>
      <c r="V32" s="29"/>
      <c r="W32" s="29"/>
      <c r="X32" s="29"/>
      <c r="Y32" s="29"/>
      <c r="Z32" s="29"/>
      <c r="AA32" s="29"/>
      <c r="AB32" s="29"/>
      <c r="AC32" s="29"/>
      <c r="AD32" s="23"/>
      <c r="AE32" s="29"/>
      <c r="AF32" s="29"/>
      <c r="AG32" s="29"/>
      <c r="AH32" s="29"/>
      <c r="AI32" s="29"/>
    </row>
    <row r="33" ht="12.0" customHeight="1">
      <c r="A33" s="92"/>
      <c r="B33" s="173"/>
      <c r="C33" s="173"/>
      <c r="D33" s="174"/>
      <c r="E33" s="95"/>
      <c r="F33" s="23"/>
      <c r="G33" s="23"/>
      <c r="H33" s="23"/>
      <c r="I33" s="23"/>
      <c r="J33" s="23"/>
      <c r="K33" s="29"/>
      <c r="L33" s="29"/>
      <c r="M33" s="29"/>
      <c r="N33" s="23"/>
      <c r="O33" s="23"/>
      <c r="P33" s="23"/>
      <c r="Q33" s="23"/>
      <c r="R33" s="23"/>
      <c r="S33" s="29"/>
      <c r="T33" s="23"/>
      <c r="U33" s="23"/>
      <c r="V33" s="29"/>
      <c r="W33" s="29"/>
      <c r="X33" s="29"/>
      <c r="Y33" s="29"/>
      <c r="Z33" s="29"/>
      <c r="AA33" s="29"/>
      <c r="AB33" s="29"/>
      <c r="AC33" s="29"/>
      <c r="AD33" s="23"/>
      <c r="AE33" s="29"/>
      <c r="AF33" s="29"/>
      <c r="AG33" s="29"/>
      <c r="AH33" s="29"/>
      <c r="AI33" s="29"/>
    </row>
    <row r="34" ht="12.75" customHeight="1">
      <c r="A34" s="151"/>
      <c r="B34" s="152"/>
      <c r="C34" s="151"/>
      <c r="D34" s="175"/>
      <c r="E34" s="95"/>
      <c r="F34" s="23"/>
      <c r="G34" s="23"/>
      <c r="H34" s="23"/>
      <c r="I34" s="23"/>
      <c r="J34" s="23"/>
      <c r="K34" s="29"/>
      <c r="L34" s="29"/>
      <c r="M34" s="29"/>
      <c r="N34" s="23"/>
      <c r="O34" s="23"/>
      <c r="P34" s="23"/>
      <c r="Q34" s="23"/>
      <c r="R34" s="23"/>
      <c r="S34" s="29"/>
      <c r="T34" s="23"/>
      <c r="U34" s="23"/>
      <c r="V34" s="29"/>
      <c r="W34" s="29"/>
      <c r="X34" s="29"/>
      <c r="Y34" s="29"/>
      <c r="Z34" s="29"/>
      <c r="AA34" s="29"/>
      <c r="AB34" s="29"/>
      <c r="AC34" s="29"/>
      <c r="AD34" s="23"/>
      <c r="AE34" s="29"/>
      <c r="AF34" s="29"/>
      <c r="AG34" s="29"/>
      <c r="AH34" s="29"/>
      <c r="AI34" s="29"/>
    </row>
    <row r="35" ht="12.0" customHeight="1">
      <c r="A35" s="149"/>
      <c r="B35" s="149"/>
      <c r="C35" s="149"/>
      <c r="D35" s="176"/>
      <c r="E35" s="95"/>
      <c r="F35" s="149"/>
      <c r="G35" s="23"/>
      <c r="H35" s="23"/>
      <c r="I35" s="23"/>
      <c r="J35" s="23"/>
      <c r="K35" s="29"/>
      <c r="L35" s="29"/>
      <c r="M35" s="29"/>
      <c r="N35" s="23"/>
      <c r="O35" s="23"/>
      <c r="P35" s="23"/>
      <c r="Q35" s="23"/>
      <c r="R35" s="23"/>
      <c r="S35" s="29"/>
      <c r="T35" s="23"/>
      <c r="U35" s="23"/>
      <c r="V35" s="29"/>
      <c r="W35" s="29"/>
      <c r="X35" s="29"/>
      <c r="Y35" s="29"/>
      <c r="Z35" s="29"/>
      <c r="AA35" s="29"/>
      <c r="AB35" s="29"/>
      <c r="AC35" s="29"/>
      <c r="AD35" s="23"/>
      <c r="AE35" s="29"/>
      <c r="AF35" s="29"/>
      <c r="AG35" s="29"/>
      <c r="AH35" s="29"/>
      <c r="AI35" s="29"/>
    </row>
    <row r="36" ht="12.0" customHeight="1">
      <c r="A36" s="29"/>
      <c r="B36" s="23"/>
      <c r="C36" s="23"/>
      <c r="D36" s="167"/>
      <c r="E36" s="95"/>
      <c r="F36" s="23"/>
      <c r="G36" s="23"/>
      <c r="H36" s="23"/>
      <c r="I36" s="23"/>
      <c r="J36" s="23"/>
      <c r="K36" s="23"/>
      <c r="L36" s="23"/>
      <c r="M36" s="29"/>
      <c r="N36" s="29"/>
      <c r="O36" s="29"/>
      <c r="P36" s="29"/>
      <c r="Q36" s="23"/>
      <c r="R36" s="23"/>
      <c r="S36" s="23"/>
      <c r="T36" s="23"/>
      <c r="U36" s="23"/>
      <c r="V36" s="23"/>
      <c r="W36" s="23"/>
      <c r="X36" s="23"/>
      <c r="Y36" s="23"/>
      <c r="Z36" s="29"/>
      <c r="AA36" s="29"/>
      <c r="AB36" s="29"/>
      <c r="AC36" s="29"/>
      <c r="AD36" s="29"/>
      <c r="AE36" s="29"/>
      <c r="AF36" s="29"/>
      <c r="AG36" s="29"/>
      <c r="AH36" s="29"/>
      <c r="AI36" s="29"/>
    </row>
    <row r="37" ht="12.0" customHeight="1">
      <c r="A37" s="29"/>
      <c r="B37" s="23"/>
      <c r="C37" s="23"/>
      <c r="D37" s="167"/>
      <c r="E37" s="137"/>
      <c r="F37" s="23"/>
      <c r="G37" s="23"/>
      <c r="H37" s="23"/>
      <c r="I37" s="23"/>
      <c r="J37" s="23"/>
      <c r="K37" s="23"/>
      <c r="L37" s="23"/>
      <c r="M37" s="23"/>
      <c r="N37" s="23"/>
      <c r="O37" s="23"/>
      <c r="P37" s="23"/>
      <c r="Q37" s="23"/>
      <c r="R37" s="23"/>
      <c r="S37" s="23"/>
      <c r="T37" s="23"/>
      <c r="U37" s="23"/>
      <c r="V37" s="23"/>
      <c r="W37" s="23"/>
      <c r="X37" s="23"/>
      <c r="Y37" s="23"/>
      <c r="Z37" s="29"/>
      <c r="AA37" s="29"/>
      <c r="AB37" s="29"/>
      <c r="AC37" s="29"/>
      <c r="AD37" s="29"/>
      <c r="AE37" s="29"/>
      <c r="AF37" s="29"/>
      <c r="AG37" s="29"/>
      <c r="AH37" s="29"/>
      <c r="AI37" s="29"/>
    </row>
    <row r="38" ht="32.25" customHeight="1">
      <c r="A38" s="126" t="s">
        <v>106</v>
      </c>
      <c r="B38" s="127" t="s">
        <v>92</v>
      </c>
      <c r="C38" s="128" t="s">
        <v>140</v>
      </c>
      <c r="D38" s="168" t="s">
        <v>112</v>
      </c>
      <c r="E38" s="154"/>
      <c r="F38" s="29"/>
      <c r="G38" s="29"/>
      <c r="H38" s="29"/>
      <c r="I38" s="29"/>
      <c r="J38" s="29"/>
      <c r="K38" s="23"/>
      <c r="L38" s="23"/>
      <c r="M38" s="23"/>
      <c r="N38" s="23"/>
      <c r="O38" s="23"/>
      <c r="P38" s="23"/>
      <c r="Q38" s="23"/>
      <c r="R38" s="23"/>
      <c r="S38" s="23"/>
      <c r="T38" s="23"/>
      <c r="U38" s="23"/>
      <c r="V38" s="23"/>
      <c r="W38" s="23"/>
      <c r="X38" s="23"/>
      <c r="Y38" s="23"/>
      <c r="Z38" s="29"/>
      <c r="AA38" s="29"/>
      <c r="AB38" s="29"/>
      <c r="AC38" s="29"/>
      <c r="AD38" s="29"/>
      <c r="AE38" s="29"/>
      <c r="AF38" s="29"/>
      <c r="AG38" s="29"/>
      <c r="AH38" s="29"/>
      <c r="AI38" s="29"/>
    </row>
    <row r="39" ht="12.0" customHeight="1">
      <c r="A39" s="133">
        <f t="array" ref="A39">IFERROR(INDEX('03.Muestra'!$B$8:$B$17,SMALL(IF("Página Web"='03.Muestra'!$D$8:$D$17,ROW('03.Muestra'!$B$8:$B$17)-MIN(ROW('03.Muestra'!$D$8:$D$17))+1,""),ROW()-38)),"")</f>
        <v>1</v>
      </c>
      <c r="B39" s="169" t="str">
        <f t="array" ref="B39">IFERROR(INDEX('03.Muestra'!$C$8:$C$17,SMALL(IF("Página Web"='03.Muestra'!$D$8:$D$17,ROW('03.Muestra'!$C$8:$C$17)-MIN(ROW('03.Muestra'!$D$8:$D$17))+1,""),ROW()-38)),"")</f>
        <v>Home</v>
      </c>
      <c r="C39" s="170" t="str">
        <f t="array" ref="C39">IFERROR(INDEX('03.Muestra'!$F$8:$F$17,SMALL(IF("Página Web"='03.Muestra'!$D$8:$D$17,ROW('03.Muestra'!$F$8:$F$17)-MIN(ROW('03.Muestra'!$D$8:$D$17))+1,""),ROW()-38)),"")</f>
        <v>https://vicengallartandres.com/</v>
      </c>
      <c r="D39" s="143" t="str">
        <f t="shared" ref="D39:D48" si="7">IF(C39="","",$D$18)</f>
        <v>N/A</v>
      </c>
      <c r="E39" s="95" t="str">
        <f t="shared" ref="E39:E48" si="8">IF(D39&lt;&gt;"",IF(AND(B39&lt;&gt;"",C39&lt;&gt;""),"","ERR"),"")</f>
        <v/>
      </c>
      <c r="F39" s="144" t="s">
        <v>95</v>
      </c>
      <c r="G39" s="121" t="s">
        <v>104</v>
      </c>
      <c r="H39" s="116" t="s">
        <v>99</v>
      </c>
      <c r="I39" s="145" t="s">
        <v>97</v>
      </c>
      <c r="J39" s="146" t="s">
        <v>93</v>
      </c>
      <c r="K39" s="171" t="s">
        <v>103</v>
      </c>
      <c r="L39" s="23"/>
      <c r="M39" s="23"/>
      <c r="N39" s="23"/>
      <c r="O39" s="23"/>
      <c r="P39" s="23"/>
      <c r="Q39" s="23"/>
      <c r="R39" s="23"/>
      <c r="S39" s="23"/>
      <c r="T39" s="23"/>
      <c r="U39" s="23"/>
      <c r="V39" s="23"/>
      <c r="W39" s="23"/>
      <c r="X39" s="23"/>
      <c r="Y39" s="23"/>
      <c r="Z39" s="29"/>
      <c r="AA39" s="29"/>
      <c r="AB39" s="29"/>
      <c r="AC39" s="29"/>
      <c r="AD39" s="29"/>
      <c r="AE39" s="29"/>
      <c r="AF39" s="29"/>
      <c r="AG39" s="29"/>
      <c r="AH39" s="29"/>
      <c r="AI39" s="29"/>
    </row>
    <row r="40" ht="12.0" customHeight="1">
      <c r="A40" s="133">
        <f t="array" ref="A40">IFERROR(INDEX('03.Muestra'!$B$8:$B$17,SMALL(IF("Página Web"='03.Muestra'!$D$8:$D$17,ROW('03.Muestra'!$B$8:$B$17)-MIN(ROW('03.Muestra'!$D$8:$D$17))+1,""),ROW()-38)),"")</f>
        <v>2</v>
      </c>
      <c r="B40" s="169" t="str">
        <f t="array" ref="B40">IFERROR(INDEX('03.Muestra'!$C$8:$C$17,SMALL(IF("Página Web"='03.Muestra'!$D$8:$D$17,ROW('03.Muestra'!$C$8:$C$17)-MIN(ROW('03.Muestra'!$D$8:$D$17))+1,""),ROW()-38)),"")</f>
        <v>Contacto</v>
      </c>
      <c r="C40" s="170" t="str">
        <f t="array" ref="C40">IFERROR(INDEX('03.Muestra'!$F$8:$F$17,SMALL(IF("Página Web"='03.Muestra'!$D$8:$D$17,ROW('03.Muestra'!$F$8:$F$17)-MIN(ROW('03.Muestra'!$D$8:$D$17))+1,""),ROW()-38)),"")</f>
        <v>https://vicengallartandres.com/contacto/</v>
      </c>
      <c r="D40" s="143" t="str">
        <f t="shared" si="7"/>
        <v>N/A</v>
      </c>
      <c r="E40" s="95" t="str">
        <f t="shared" si="8"/>
        <v/>
      </c>
      <c r="F40" s="147">
        <f>COUNTIF($D39:INDIRECT("$D" &amp;  SUM(ROW()-1,'03.Muestra'!$D$20)-1),F39)</f>
        <v>0</v>
      </c>
      <c r="G40" s="147">
        <f>COUNTIF($D39:INDIRECT("$D" &amp;  SUM(ROW()-1,'03.Muestra'!$D$20)-1),G39)</f>
        <v>0</v>
      </c>
      <c r="H40" s="147">
        <f>COUNTIF($D39:INDIRECT("$D" &amp;  SUM(ROW()-1,'03.Muestra'!$D$20)-1),H39)</f>
        <v>3</v>
      </c>
      <c r="I40" s="147">
        <f>COUNTIF($D39:INDIRECT("$D" &amp;  SUM(ROW()-1,'03.Muestra'!$D$20)-1),I39)</f>
        <v>0</v>
      </c>
      <c r="J40" s="147">
        <f>COUNTIF($D39:INDIRECT("$D" &amp;  SUM(ROW()-1,'03.Muestra'!$D$20)-1),J39)</f>
        <v>0</v>
      </c>
      <c r="K40" s="172">
        <f>IF(COUNTIF('03.Muestra'!$D$8:$D$17,"Página Web")=0,0,COUNTBLANK($D39:INDIRECT("$D" &amp;  SUM(ROW()-1,COUNTIF('03.Muestra'!$D$8:$D$17,"Página Web"))-1)))</f>
        <v>0</v>
      </c>
      <c r="L40" s="23"/>
      <c r="M40" s="23"/>
      <c r="N40" s="23"/>
      <c r="O40" s="23"/>
      <c r="P40" s="23"/>
      <c r="Q40" s="23"/>
      <c r="R40" s="23"/>
      <c r="S40" s="23"/>
      <c r="T40" s="23"/>
      <c r="U40" s="23"/>
      <c r="V40" s="23"/>
      <c r="W40" s="23"/>
      <c r="X40" s="23"/>
      <c r="Y40" s="23"/>
      <c r="Z40" s="29"/>
      <c r="AA40" s="29"/>
      <c r="AB40" s="29"/>
      <c r="AC40" s="29"/>
      <c r="AD40" s="29"/>
      <c r="AE40" s="29"/>
      <c r="AF40" s="29"/>
      <c r="AG40" s="29"/>
      <c r="AH40" s="29"/>
      <c r="AI40" s="29"/>
    </row>
    <row r="41" ht="12.0" customHeight="1">
      <c r="A41" s="133">
        <f t="array" ref="A41">IFERROR(INDEX('03.Muestra'!$B$8:$B$17,SMALL(IF("Página Web"='03.Muestra'!$D$8:$D$17,ROW('03.Muestra'!$B$8:$B$17)-MIN(ROW('03.Muestra'!$D$8:$D$17))+1,""),ROW()-38)),"")</f>
        <v>3</v>
      </c>
      <c r="B41" s="169" t="str">
        <f t="array" ref="B41">IFERROR(INDEX('03.Muestra'!$C$8:$C$17,SMALL(IF("Página Web"='03.Muestra'!$D$8:$D$17,ROW('03.Muestra'!$C$8:$C$17)-MIN(ROW('03.Muestra'!$D$8:$D$17))+1,""),ROW()-38)),"")</f>
        <v>Servicios</v>
      </c>
      <c r="C41" s="170" t="str">
        <f t="array" ref="C41">IFERROR(INDEX('03.Muestra'!$F$8:$F$17,SMALL(IF("Página Web"='03.Muestra'!$D$8:$D$17,ROW('03.Muestra'!$F$8:$F$17)-MIN(ROW('03.Muestra'!$D$8:$D$17))+1,""),ROW()-38)),"")</f>
        <v>https://vicengallartandres.com/servicios/</v>
      </c>
      <c r="D41" s="143" t="str">
        <f t="shared" si="7"/>
        <v>N/A</v>
      </c>
      <c r="E41" s="95" t="str">
        <f t="shared" si="8"/>
        <v/>
      </c>
      <c r="F41" s="29"/>
      <c r="G41" s="23"/>
      <c r="H41" s="23"/>
      <c r="I41" s="23"/>
      <c r="J41" s="23"/>
      <c r="K41" s="188"/>
      <c r="L41" s="23"/>
      <c r="M41" s="23"/>
      <c r="N41" s="23"/>
      <c r="O41" s="23"/>
      <c r="P41" s="23"/>
      <c r="Q41" s="23"/>
      <c r="R41" s="23"/>
      <c r="S41" s="23"/>
      <c r="T41" s="23"/>
      <c r="U41" s="23"/>
      <c r="V41" s="23"/>
      <c r="W41" s="23"/>
      <c r="X41" s="23"/>
      <c r="Y41" s="23"/>
      <c r="Z41" s="29"/>
      <c r="AA41" s="29"/>
      <c r="AB41" s="29"/>
      <c r="AC41" s="29"/>
      <c r="AD41" s="29"/>
      <c r="AE41" s="29"/>
      <c r="AF41" s="29"/>
      <c r="AG41" s="29"/>
      <c r="AH41" s="29"/>
      <c r="AI41" s="29"/>
    </row>
    <row r="42" ht="12.0" customHeight="1">
      <c r="A42" s="133" t="str">
        <f t="array" ref="A42">IFERROR(INDEX('03.Muestra'!$B$8:$B$17,SMALL(IF("Página Web"='03.Muestra'!$D$8:$D$17,ROW('03.Muestra'!$B$8:$B$17)-MIN(ROW('03.Muestra'!$D$8:$D$17))+1,""),ROW()-38)),"")</f>
        <v/>
      </c>
      <c r="B42" s="169" t="str">
        <f t="array" ref="B42">IFERROR(INDEX('03.Muestra'!$C$8:$C$17,SMALL(IF("Página Web"='03.Muestra'!$D$8:$D$17,ROW('03.Muestra'!$C$8:$C$17)-MIN(ROW('03.Muestra'!$D$8:$D$17))+1,""),ROW()-38)),"")</f>
        <v/>
      </c>
      <c r="C42" s="169" t="str">
        <f t="array" ref="C42">IFERROR(INDEX('03.Muestra'!$F$8:$F$17,SMALL(IF("Página Web"='03.Muestra'!$D$8:$D$17,ROW('03.Muestra'!$F$8:$F$17)-MIN(ROW('03.Muestra'!$D$8:$D$17))+1,""),ROW()-38)),"")</f>
        <v/>
      </c>
      <c r="D42" s="143" t="str">
        <f t="shared" si="7"/>
        <v/>
      </c>
      <c r="E42" s="95" t="str">
        <f t="shared" si="8"/>
        <v/>
      </c>
      <c r="F42" s="29"/>
      <c r="G42" s="23"/>
      <c r="H42" s="23"/>
      <c r="I42" s="23"/>
      <c r="J42" s="23"/>
      <c r="K42" s="188"/>
      <c r="L42" s="23"/>
      <c r="M42" s="23"/>
      <c r="N42" s="23"/>
      <c r="O42" s="23"/>
      <c r="P42" s="23"/>
      <c r="Q42" s="23"/>
      <c r="R42" s="23"/>
      <c r="S42" s="23"/>
      <c r="T42" s="23"/>
      <c r="U42" s="23"/>
      <c r="V42" s="23"/>
      <c r="W42" s="23"/>
      <c r="X42" s="23"/>
      <c r="Y42" s="23"/>
      <c r="Z42" s="29"/>
      <c r="AA42" s="29"/>
      <c r="AB42" s="29"/>
      <c r="AC42" s="29"/>
      <c r="AD42" s="29"/>
      <c r="AE42" s="29"/>
      <c r="AF42" s="29"/>
      <c r="AG42" s="29"/>
      <c r="AH42" s="29"/>
      <c r="AI42" s="29"/>
    </row>
    <row r="43" ht="12.0" customHeight="1">
      <c r="A43" s="133" t="str">
        <f t="array" ref="A43">IFERROR(INDEX('03.Muestra'!$B$8:$B$17,SMALL(IF("Página Web"='03.Muestra'!$D$8:$D$17,ROW('03.Muestra'!$B$8:$B$17)-MIN(ROW('03.Muestra'!$D$8:$D$17))+1,""),ROW()-38)),"")</f>
        <v/>
      </c>
      <c r="B43" s="169" t="str">
        <f t="array" ref="B43">IFERROR(INDEX('03.Muestra'!$C$8:$C$17,SMALL(IF("Página Web"='03.Muestra'!$D$8:$D$17,ROW('03.Muestra'!$C$8:$C$17)-MIN(ROW('03.Muestra'!$D$8:$D$17))+1,""),ROW()-38)),"")</f>
        <v/>
      </c>
      <c r="C43" s="169" t="str">
        <f t="array" ref="C43">IFERROR(INDEX('03.Muestra'!$F$8:$F$17,SMALL(IF("Página Web"='03.Muestra'!$D$8:$D$17,ROW('03.Muestra'!$F$8:$F$17)-MIN(ROW('03.Muestra'!$D$8:$D$17))+1,""),ROW()-38)),"")</f>
        <v/>
      </c>
      <c r="D43" s="143" t="str">
        <f t="shared" si="7"/>
        <v/>
      </c>
      <c r="E43" s="95" t="str">
        <f t="shared" si="8"/>
        <v/>
      </c>
      <c r="F43" s="29"/>
      <c r="G43" s="23"/>
      <c r="H43" s="23"/>
      <c r="I43" s="23"/>
      <c r="J43" s="23"/>
      <c r="K43" s="188"/>
      <c r="L43" s="23"/>
      <c r="M43" s="23"/>
      <c r="N43" s="23"/>
      <c r="O43" s="23"/>
      <c r="P43" s="23"/>
      <c r="Q43" s="23"/>
      <c r="R43" s="23"/>
      <c r="S43" s="23"/>
      <c r="T43" s="23"/>
      <c r="U43" s="23"/>
      <c r="V43" s="23"/>
      <c r="W43" s="23"/>
      <c r="X43" s="23"/>
      <c r="Y43" s="23"/>
      <c r="Z43" s="29"/>
      <c r="AA43" s="29"/>
      <c r="AB43" s="29"/>
      <c r="AC43" s="29"/>
      <c r="AD43" s="29"/>
      <c r="AE43" s="29"/>
      <c r="AF43" s="29"/>
      <c r="AG43" s="29"/>
      <c r="AH43" s="29"/>
      <c r="AI43" s="29"/>
    </row>
    <row r="44" ht="12.0" customHeight="1">
      <c r="A44" s="133" t="str">
        <f t="array" ref="A44">IFERROR(INDEX('03.Muestra'!$B$8:$B$17,SMALL(IF("Página Web"='03.Muestra'!$D$8:$D$17,ROW('03.Muestra'!$B$8:$B$17)-MIN(ROW('03.Muestra'!$D$8:$D$17))+1,""),ROW()-38)),"")</f>
        <v/>
      </c>
      <c r="B44" s="169" t="str">
        <f t="array" ref="B44">IFERROR(INDEX('03.Muestra'!$C$8:$C$17,SMALL(IF("Página Web"='03.Muestra'!$D$8:$D$17,ROW('03.Muestra'!$C$8:$C$17)-MIN(ROW('03.Muestra'!$D$8:$D$17))+1,""),ROW()-38)),"")</f>
        <v/>
      </c>
      <c r="C44" s="169" t="str">
        <f t="array" ref="C44">IFERROR(INDEX('03.Muestra'!$F$8:$F$17,SMALL(IF("Página Web"='03.Muestra'!$D$8:$D$17,ROW('03.Muestra'!$F$8:$F$17)-MIN(ROW('03.Muestra'!$D$8:$D$17))+1,""),ROW()-38)),"")</f>
        <v/>
      </c>
      <c r="D44" s="143" t="str">
        <f t="shared" si="7"/>
        <v/>
      </c>
      <c r="E44" s="95" t="str">
        <f t="shared" si="8"/>
        <v/>
      </c>
      <c r="F44" s="29"/>
      <c r="G44" s="23"/>
      <c r="H44" s="23"/>
      <c r="I44" s="23"/>
      <c r="J44" s="23"/>
      <c r="K44" s="188"/>
      <c r="L44" s="23"/>
      <c r="M44" s="23"/>
      <c r="N44" s="23"/>
      <c r="O44" s="23"/>
      <c r="P44" s="23"/>
      <c r="Q44" s="23"/>
      <c r="R44" s="23"/>
      <c r="S44" s="23"/>
      <c r="T44" s="23"/>
      <c r="U44" s="23"/>
      <c r="V44" s="23"/>
      <c r="W44" s="23"/>
      <c r="X44" s="23"/>
      <c r="Y44" s="23"/>
      <c r="Z44" s="29"/>
      <c r="AA44" s="29"/>
      <c r="AB44" s="29"/>
      <c r="AC44" s="29"/>
      <c r="AD44" s="29"/>
      <c r="AE44" s="29"/>
      <c r="AF44" s="29"/>
      <c r="AG44" s="29"/>
      <c r="AH44" s="29"/>
      <c r="AI44" s="29"/>
    </row>
    <row r="45" ht="12.0" customHeight="1">
      <c r="A45" s="133" t="str">
        <f t="array" ref="A45">IFERROR(INDEX('03.Muestra'!$B$8:$B$17,SMALL(IF("Página Web"='03.Muestra'!$D$8:$D$17,ROW('03.Muestra'!$B$8:$B$17)-MIN(ROW('03.Muestra'!$D$8:$D$17))+1,""),ROW()-38)),"")</f>
        <v/>
      </c>
      <c r="B45" s="169" t="str">
        <f t="array" ref="B45">IFERROR(INDEX('03.Muestra'!$C$8:$C$17,SMALL(IF("Página Web"='03.Muestra'!$D$8:$D$17,ROW('03.Muestra'!$C$8:$C$17)-MIN(ROW('03.Muestra'!$D$8:$D$17))+1,""),ROW()-38)),"")</f>
        <v/>
      </c>
      <c r="C45" s="169" t="str">
        <f t="array" ref="C45">IFERROR(INDEX('03.Muestra'!$F$8:$F$17,SMALL(IF("Página Web"='03.Muestra'!$D$8:$D$17,ROW('03.Muestra'!$F$8:$F$17)-MIN(ROW('03.Muestra'!$D$8:$D$17))+1,""),ROW()-38)),"")</f>
        <v/>
      </c>
      <c r="D45" s="143" t="str">
        <f t="shared" si="7"/>
        <v/>
      </c>
      <c r="E45" s="95" t="str">
        <f t="shared" si="8"/>
        <v/>
      </c>
      <c r="F45" s="23"/>
      <c r="G45" s="23"/>
      <c r="H45" s="23"/>
      <c r="I45" s="23"/>
      <c r="J45" s="23"/>
      <c r="K45" s="188"/>
      <c r="L45" s="23"/>
      <c r="M45" s="23"/>
      <c r="N45" s="23"/>
      <c r="O45" s="23"/>
      <c r="P45" s="23"/>
      <c r="Q45" s="23"/>
      <c r="R45" s="23"/>
      <c r="S45" s="23"/>
      <c r="T45" s="23"/>
      <c r="U45" s="23"/>
      <c r="V45" s="23"/>
      <c r="W45" s="23"/>
      <c r="X45" s="23"/>
      <c r="Y45" s="23"/>
      <c r="Z45" s="29"/>
      <c r="AA45" s="29"/>
      <c r="AB45" s="29"/>
      <c r="AC45" s="29"/>
      <c r="AD45" s="29"/>
      <c r="AE45" s="29"/>
      <c r="AF45" s="29"/>
      <c r="AG45" s="29"/>
      <c r="AH45" s="29"/>
      <c r="AI45" s="29"/>
    </row>
    <row r="46" ht="12.0" customHeight="1">
      <c r="A46" s="133" t="str">
        <f t="array" ref="A46">IFERROR(INDEX('03.Muestra'!$B$8:$B$17,SMALL(IF("Página Web"='03.Muestra'!$D$8:$D$17,ROW('03.Muestra'!$B$8:$B$17)-MIN(ROW('03.Muestra'!$D$8:$D$17))+1,""),ROW()-38)),"")</f>
        <v/>
      </c>
      <c r="B46" s="169" t="str">
        <f t="array" ref="B46">IFERROR(INDEX('03.Muestra'!$C$8:$C$17,SMALL(IF("Página Web"='03.Muestra'!$D$8:$D$17,ROW('03.Muestra'!$C$8:$C$17)-MIN(ROW('03.Muestra'!$D$8:$D$17))+1,""),ROW()-38)),"")</f>
        <v/>
      </c>
      <c r="C46" s="169" t="str">
        <f t="array" ref="C46">IFERROR(INDEX('03.Muestra'!$F$8:$F$17,SMALL(IF("Página Web"='03.Muestra'!$D$8:$D$17,ROW('03.Muestra'!$F$8:$F$17)-MIN(ROW('03.Muestra'!$D$8:$D$17))+1,""),ROW()-38)),"")</f>
        <v/>
      </c>
      <c r="D46" s="143" t="str">
        <f t="shared" si="7"/>
        <v/>
      </c>
      <c r="E46" s="95" t="str">
        <f t="shared" si="8"/>
        <v/>
      </c>
      <c r="F46" s="23"/>
      <c r="G46" s="23"/>
      <c r="H46" s="23"/>
      <c r="I46" s="23"/>
      <c r="J46" s="23"/>
      <c r="K46" s="188"/>
      <c r="L46" s="23"/>
      <c r="M46" s="23"/>
      <c r="N46" s="23"/>
      <c r="O46" s="23"/>
      <c r="P46" s="23"/>
      <c r="Q46" s="23"/>
      <c r="R46" s="23"/>
      <c r="S46" s="23"/>
      <c r="T46" s="23"/>
      <c r="U46" s="23"/>
      <c r="V46" s="23"/>
      <c r="W46" s="23"/>
      <c r="X46" s="23"/>
      <c r="Y46" s="23"/>
      <c r="Z46" s="29"/>
      <c r="AA46" s="29"/>
      <c r="AB46" s="29"/>
      <c r="AC46" s="29"/>
      <c r="AD46" s="29"/>
      <c r="AE46" s="29"/>
      <c r="AF46" s="29"/>
      <c r="AG46" s="29"/>
      <c r="AH46" s="29"/>
      <c r="AI46" s="29"/>
    </row>
    <row r="47" ht="12.0" customHeight="1">
      <c r="A47" s="133" t="str">
        <f t="array" ref="A47">IFERROR(INDEX('03.Muestra'!$B$8:$B$17,SMALL(IF("Página Web"='03.Muestra'!$D$8:$D$17,ROW('03.Muestra'!$B$8:$B$17)-MIN(ROW('03.Muestra'!$D$8:$D$17))+1,""),ROW()-38)),"")</f>
        <v/>
      </c>
      <c r="B47" s="169" t="str">
        <f t="array" ref="B47">IFERROR(INDEX('03.Muestra'!$C$8:$C$17,SMALL(IF("Página Web"='03.Muestra'!$D$8:$D$17,ROW('03.Muestra'!$C$8:$C$17)-MIN(ROW('03.Muestra'!$D$8:$D$17))+1,""),ROW()-38)),"")</f>
        <v/>
      </c>
      <c r="C47" s="169" t="str">
        <f t="array" ref="C47">IFERROR(INDEX('03.Muestra'!$F$8:$F$17,SMALL(IF("Página Web"='03.Muestra'!$D$8:$D$17,ROW('03.Muestra'!$F$8:$F$17)-MIN(ROW('03.Muestra'!$D$8:$D$17))+1,""),ROW()-38)),"")</f>
        <v/>
      </c>
      <c r="D47" s="143" t="str">
        <f t="shared" si="7"/>
        <v/>
      </c>
      <c r="E47" s="95" t="str">
        <f t="shared" si="8"/>
        <v/>
      </c>
      <c r="F47" s="23"/>
      <c r="G47" s="23"/>
      <c r="H47" s="23"/>
      <c r="I47" s="23"/>
      <c r="J47" s="23"/>
      <c r="K47" s="188"/>
      <c r="L47" s="23"/>
      <c r="M47" s="23"/>
      <c r="N47" s="23"/>
      <c r="O47" s="23"/>
      <c r="P47" s="23"/>
      <c r="Q47" s="23"/>
      <c r="R47" s="23"/>
      <c r="S47" s="23"/>
      <c r="T47" s="23"/>
      <c r="U47" s="23"/>
      <c r="V47" s="23"/>
      <c r="W47" s="23"/>
      <c r="X47" s="23"/>
      <c r="Y47" s="23"/>
      <c r="Z47" s="29"/>
      <c r="AA47" s="29"/>
      <c r="AB47" s="29"/>
      <c r="AC47" s="29"/>
      <c r="AD47" s="29"/>
      <c r="AE47" s="29"/>
      <c r="AF47" s="29"/>
      <c r="AG47" s="29"/>
      <c r="AH47" s="29"/>
      <c r="AI47" s="29"/>
    </row>
    <row r="48" ht="12.0" customHeight="1">
      <c r="A48" s="133" t="str">
        <f t="array" ref="A48">IFERROR(INDEX('03.Muestra'!$B$8:$B$17,SMALL(IF("Página Web"='03.Muestra'!$D$8:$D$17,ROW('03.Muestra'!$B$8:$B$17)-MIN(ROW('03.Muestra'!$D$8:$D$17))+1,""),ROW()-38)),"")</f>
        <v/>
      </c>
      <c r="B48" s="169" t="str">
        <f t="array" ref="B48">IFERROR(INDEX('03.Muestra'!$C$8:$C$17,SMALL(IF("Página Web"='03.Muestra'!$D$8:$D$17,ROW('03.Muestra'!$C$8:$C$17)-MIN(ROW('03.Muestra'!$D$8:$D$17))+1,""),ROW()-38)),"")</f>
        <v/>
      </c>
      <c r="C48" s="169" t="str">
        <f t="array" ref="C48">IFERROR(INDEX('03.Muestra'!$F$8:$F$17,SMALL(IF("Página Web"='03.Muestra'!$D$8:$D$17,ROW('03.Muestra'!$F$8:$F$17)-MIN(ROW('03.Muestra'!$D$8:$D$17))+1,""),ROW()-38)),"")</f>
        <v/>
      </c>
      <c r="D48" s="143" t="str">
        <f t="shared" si="7"/>
        <v/>
      </c>
      <c r="E48" s="95" t="str">
        <f t="shared" si="8"/>
        <v/>
      </c>
      <c r="F48" s="23"/>
      <c r="G48" s="23"/>
      <c r="H48" s="23"/>
      <c r="I48" s="23"/>
      <c r="J48" s="23"/>
      <c r="K48" s="188"/>
      <c r="L48" s="23"/>
      <c r="M48" s="23"/>
      <c r="N48" s="23"/>
      <c r="O48" s="23"/>
      <c r="P48" s="23"/>
      <c r="Q48" s="23"/>
      <c r="R48" s="23"/>
      <c r="S48" s="23"/>
      <c r="T48" s="23"/>
      <c r="U48" s="23"/>
      <c r="V48" s="23"/>
      <c r="W48" s="23"/>
      <c r="X48" s="23"/>
      <c r="Y48" s="23"/>
      <c r="Z48" s="29"/>
      <c r="AA48" s="29"/>
      <c r="AB48" s="29"/>
      <c r="AC48" s="29"/>
      <c r="AD48" s="29"/>
      <c r="AE48" s="29"/>
      <c r="AF48" s="29"/>
      <c r="AG48" s="29"/>
      <c r="AH48" s="29"/>
      <c r="AI48" s="29"/>
    </row>
    <row r="49" ht="12.0" customHeight="1">
      <c r="A49" s="92"/>
      <c r="B49" s="173"/>
      <c r="C49" s="173"/>
      <c r="D49" s="174"/>
      <c r="E49" s="95"/>
      <c r="F49" s="23"/>
      <c r="G49" s="23"/>
      <c r="H49" s="23"/>
      <c r="I49" s="23"/>
      <c r="J49" s="23"/>
      <c r="K49" s="188"/>
      <c r="L49" s="23"/>
      <c r="M49" s="23"/>
      <c r="N49" s="23"/>
      <c r="O49" s="23"/>
      <c r="P49" s="23"/>
      <c r="Q49" s="23"/>
      <c r="R49" s="23"/>
      <c r="S49" s="23"/>
      <c r="T49" s="23"/>
      <c r="U49" s="23"/>
      <c r="V49" s="23"/>
      <c r="W49" s="23"/>
      <c r="X49" s="23"/>
      <c r="Y49" s="23"/>
      <c r="Z49" s="29"/>
      <c r="AA49" s="29"/>
      <c r="AB49" s="29"/>
      <c r="AC49" s="29"/>
      <c r="AD49" s="29"/>
      <c r="AE49" s="29"/>
      <c r="AF49" s="29"/>
      <c r="AG49" s="29"/>
      <c r="AH49" s="29"/>
      <c r="AI49" s="29"/>
    </row>
    <row r="50" ht="12.0" customHeight="1">
      <c r="A50" s="92"/>
      <c r="B50" s="173"/>
      <c r="C50" s="173"/>
      <c r="D50" s="174"/>
      <c r="E50" s="95"/>
      <c r="F50" s="23"/>
      <c r="G50" s="23"/>
      <c r="H50" s="23"/>
      <c r="I50" s="23"/>
      <c r="J50" s="23"/>
      <c r="K50" s="188"/>
      <c r="L50" s="23"/>
      <c r="M50" s="23"/>
      <c r="N50" s="23"/>
      <c r="O50" s="23"/>
      <c r="P50" s="23"/>
      <c r="Q50" s="23"/>
      <c r="R50" s="23"/>
      <c r="S50" s="23"/>
      <c r="T50" s="23"/>
      <c r="U50" s="23"/>
      <c r="V50" s="23"/>
      <c r="W50" s="23"/>
      <c r="X50" s="23"/>
      <c r="Y50" s="23"/>
      <c r="Z50" s="29"/>
      <c r="AA50" s="29"/>
      <c r="AB50" s="29"/>
      <c r="AC50" s="29"/>
      <c r="AD50" s="29"/>
      <c r="AE50" s="29"/>
      <c r="AF50" s="29"/>
      <c r="AG50" s="29"/>
      <c r="AH50" s="29"/>
      <c r="AI50" s="29"/>
    </row>
    <row r="51" ht="12.75" customHeight="1">
      <c r="A51" s="151"/>
      <c r="B51" s="152"/>
      <c r="C51" s="151"/>
      <c r="D51" s="175"/>
      <c r="E51" s="95"/>
      <c r="F51" s="23"/>
      <c r="G51" s="23"/>
      <c r="H51" s="23"/>
      <c r="I51" s="23"/>
      <c r="J51" s="23"/>
      <c r="K51" s="188"/>
      <c r="L51" s="23"/>
      <c r="M51" s="23"/>
      <c r="N51" s="23"/>
      <c r="O51" s="23"/>
      <c r="P51" s="23"/>
      <c r="Q51" s="23"/>
      <c r="R51" s="23"/>
      <c r="S51" s="23"/>
      <c r="T51" s="23"/>
      <c r="U51" s="23"/>
      <c r="V51" s="23"/>
      <c r="W51" s="23"/>
      <c r="X51" s="23"/>
      <c r="Y51" s="23"/>
      <c r="Z51" s="29"/>
      <c r="AA51" s="29"/>
      <c r="AB51" s="29"/>
      <c r="AC51" s="29"/>
      <c r="AD51" s="29"/>
      <c r="AE51" s="29"/>
      <c r="AF51" s="29"/>
      <c r="AG51" s="29"/>
      <c r="AH51" s="29"/>
      <c r="AI51" s="29"/>
    </row>
    <row r="52" ht="15.0" customHeight="1">
      <c r="A52" s="149"/>
      <c r="B52" s="149"/>
      <c r="C52" s="149"/>
      <c r="D52" s="176"/>
      <c r="E52" s="95"/>
      <c r="F52" s="149"/>
      <c r="G52" s="23"/>
      <c r="H52" s="23"/>
      <c r="I52" s="23"/>
      <c r="J52" s="23"/>
      <c r="K52" s="188"/>
      <c r="L52" s="23"/>
      <c r="M52" s="23"/>
      <c r="N52" s="23"/>
      <c r="O52" s="23"/>
      <c r="P52" s="23"/>
      <c r="Q52" s="23"/>
      <c r="R52" s="23"/>
      <c r="S52" s="23"/>
      <c r="T52" s="23"/>
      <c r="U52" s="23"/>
      <c r="V52" s="23"/>
      <c r="W52" s="23"/>
      <c r="X52" s="23"/>
      <c r="Y52" s="23"/>
      <c r="Z52" s="29"/>
      <c r="AA52" s="29"/>
      <c r="AB52" s="29"/>
      <c r="AC52" s="29"/>
      <c r="AD52" s="29"/>
      <c r="AE52" s="29"/>
      <c r="AF52" s="29"/>
      <c r="AG52" s="29"/>
      <c r="AH52" s="29"/>
      <c r="AI52" s="29"/>
    </row>
    <row r="53" ht="12.0" customHeight="1">
      <c r="A53" s="29"/>
      <c r="B53" s="23"/>
      <c r="C53" s="23"/>
      <c r="D53" s="167"/>
      <c r="E53" s="95"/>
      <c r="F53" s="23"/>
      <c r="G53" s="23"/>
      <c r="H53" s="23"/>
      <c r="I53" s="23"/>
      <c r="J53" s="23"/>
      <c r="K53" s="188"/>
      <c r="L53" s="23"/>
      <c r="M53" s="23"/>
      <c r="N53" s="23"/>
      <c r="O53" s="23"/>
      <c r="P53" s="23"/>
      <c r="Q53" s="23"/>
      <c r="R53" s="23"/>
      <c r="S53" s="23"/>
      <c r="T53" s="23"/>
      <c r="U53" s="23"/>
      <c r="V53" s="23"/>
      <c r="W53" s="23"/>
      <c r="X53" s="23"/>
      <c r="Y53" s="23"/>
      <c r="Z53" s="29"/>
      <c r="AA53" s="29"/>
      <c r="AB53" s="29"/>
      <c r="AC53" s="29"/>
      <c r="AD53" s="29"/>
      <c r="AE53" s="29"/>
      <c r="AF53" s="29"/>
      <c r="AG53" s="29"/>
      <c r="AH53" s="29"/>
      <c r="AI53" s="29"/>
    </row>
    <row r="54" ht="12.0" customHeight="1">
      <c r="A54" s="29"/>
      <c r="B54" s="23"/>
      <c r="C54" s="23"/>
      <c r="D54" s="167"/>
      <c r="E54" s="137"/>
      <c r="F54" s="23"/>
      <c r="G54" s="23"/>
      <c r="H54" s="23"/>
      <c r="I54" s="23"/>
      <c r="J54" s="23"/>
      <c r="K54" s="188"/>
      <c r="L54" s="23"/>
      <c r="M54" s="23"/>
      <c r="N54" s="23"/>
      <c r="O54" s="23"/>
      <c r="P54" s="23"/>
      <c r="Q54" s="23"/>
      <c r="R54" s="23"/>
      <c r="S54" s="23"/>
      <c r="T54" s="23"/>
      <c r="U54" s="23"/>
      <c r="V54" s="23"/>
      <c r="W54" s="23"/>
      <c r="X54" s="23"/>
      <c r="Y54" s="23"/>
      <c r="Z54" s="29"/>
      <c r="AA54" s="29"/>
      <c r="AB54" s="29"/>
      <c r="AC54" s="29"/>
      <c r="AD54" s="29"/>
      <c r="AE54" s="29"/>
      <c r="AF54" s="29"/>
      <c r="AG54" s="29"/>
      <c r="AH54" s="29"/>
      <c r="AI54" s="29"/>
    </row>
    <row r="55" ht="32.25" customHeight="1">
      <c r="A55" s="126" t="s">
        <v>106</v>
      </c>
      <c r="B55" s="127" t="s">
        <v>92</v>
      </c>
      <c r="C55" s="128" t="s">
        <v>141</v>
      </c>
      <c r="D55" s="168" t="s">
        <v>112</v>
      </c>
      <c r="E55" s="154"/>
      <c r="F55" s="29"/>
      <c r="G55" s="29"/>
      <c r="H55" s="29"/>
      <c r="I55" s="29"/>
      <c r="J55" s="29"/>
      <c r="K55" s="188"/>
      <c r="L55" s="23"/>
      <c r="M55" s="23"/>
      <c r="N55" s="23"/>
      <c r="O55" s="23"/>
      <c r="P55" s="23"/>
      <c r="Q55" s="23"/>
      <c r="R55" s="23"/>
      <c r="S55" s="23"/>
      <c r="T55" s="23"/>
      <c r="U55" s="23"/>
      <c r="V55" s="23"/>
      <c r="W55" s="23"/>
      <c r="X55" s="23"/>
      <c r="Y55" s="23"/>
      <c r="Z55" s="29"/>
      <c r="AA55" s="29"/>
      <c r="AB55" s="29"/>
      <c r="AC55" s="29"/>
      <c r="AD55" s="29"/>
      <c r="AE55" s="29"/>
      <c r="AF55" s="29"/>
      <c r="AG55" s="29"/>
      <c r="AH55" s="29"/>
      <c r="AI55" s="29"/>
    </row>
    <row r="56" ht="12.0" customHeight="1">
      <c r="A56" s="133">
        <f t="array" ref="A56">IFERROR(INDEX('03.Muestra'!$B$8:$B$17,SMALL(IF("Página Web"='03.Muestra'!$D$8:$D$17,ROW('03.Muestra'!$B$8:$B$17)-MIN(ROW('03.Muestra'!$D$8:$D$17))+1,""),ROW()-55)),"")</f>
        <v>1</v>
      </c>
      <c r="B56" s="169" t="str">
        <f t="array" ref="B56">IFERROR(INDEX('03.Muestra'!$C$8:$C$17,SMALL(IF("Página Web"='03.Muestra'!$D$8:$D$17,ROW('03.Muestra'!$C$8:$C$17)-MIN(ROW('03.Muestra'!$D$8:$D$17))+1,""),ROW()-55)),"")</f>
        <v>Home</v>
      </c>
      <c r="C56" s="170" t="str">
        <f t="array" ref="C56">IFERROR(INDEX('03.Muestra'!$F$8:$F$17,SMALL(IF("Página Web"='03.Muestra'!$D$8:$D$17,ROW('03.Muestra'!$F$8:$F$17)-MIN(ROW('03.Muestra'!$D$8:$D$17))+1,""),ROW()-55)),"")</f>
        <v>https://vicengallartandres.com/</v>
      </c>
      <c r="D56" s="143" t="str">
        <f t="shared" ref="D56:D65" si="9">IF(C56="","",$D$18)</f>
        <v>N/A</v>
      </c>
      <c r="E56" s="95" t="str">
        <f t="shared" ref="E56:E65" si="10">IF(D56&lt;&gt;"",IF(AND(B56&lt;&gt;"",C56&lt;&gt;""),"","ERR"),"")</f>
        <v/>
      </c>
      <c r="F56" s="144" t="s">
        <v>95</v>
      </c>
      <c r="G56" s="121" t="s">
        <v>104</v>
      </c>
      <c r="H56" s="116" t="s">
        <v>99</v>
      </c>
      <c r="I56" s="145" t="s">
        <v>97</v>
      </c>
      <c r="J56" s="146" t="s">
        <v>93</v>
      </c>
      <c r="K56" s="171" t="s">
        <v>103</v>
      </c>
      <c r="L56" s="23"/>
      <c r="M56" s="23"/>
      <c r="N56" s="23"/>
      <c r="O56" s="23"/>
      <c r="P56" s="23"/>
      <c r="Q56" s="23"/>
      <c r="R56" s="23"/>
      <c r="S56" s="23"/>
      <c r="T56" s="23"/>
      <c r="U56" s="23"/>
      <c r="V56" s="23"/>
      <c r="W56" s="23"/>
      <c r="X56" s="23"/>
      <c r="Y56" s="23"/>
      <c r="Z56" s="29"/>
      <c r="AA56" s="29"/>
      <c r="AB56" s="29"/>
      <c r="AC56" s="29"/>
      <c r="AD56" s="29"/>
      <c r="AE56" s="29"/>
      <c r="AF56" s="29"/>
      <c r="AG56" s="29"/>
      <c r="AH56" s="29"/>
      <c r="AI56" s="29"/>
    </row>
    <row r="57" ht="12.0" customHeight="1">
      <c r="A57" s="133">
        <f t="array" ref="A57">IFERROR(INDEX('03.Muestra'!$B$8:$B$17,SMALL(IF("Página Web"='03.Muestra'!$D$8:$D$17,ROW('03.Muestra'!$B$8:$B$17)-MIN(ROW('03.Muestra'!$D$8:$D$17))+1,""),ROW()-55)),"")</f>
        <v>2</v>
      </c>
      <c r="B57" s="169" t="str">
        <f t="array" ref="B57">IFERROR(INDEX('03.Muestra'!$C$8:$C$17,SMALL(IF("Página Web"='03.Muestra'!$D$8:$D$17,ROW('03.Muestra'!$C$8:$C$17)-MIN(ROW('03.Muestra'!$D$8:$D$17))+1,""),ROW()-55)),"")</f>
        <v>Contacto</v>
      </c>
      <c r="C57" s="170" t="str">
        <f t="array" ref="C57">IFERROR(INDEX('03.Muestra'!$F$8:$F$17,SMALL(IF("Página Web"='03.Muestra'!$D$8:$D$17,ROW('03.Muestra'!$F$8:$F$17)-MIN(ROW('03.Muestra'!$D$8:$D$17))+1,""),ROW()-55)),"")</f>
        <v>https://vicengallartandres.com/contacto/</v>
      </c>
      <c r="D57" s="143" t="str">
        <f t="shared" si="9"/>
        <v>N/A</v>
      </c>
      <c r="E57" s="95" t="str">
        <f t="shared" si="10"/>
        <v/>
      </c>
      <c r="F57" s="147">
        <f>COUNTIF($D56:INDIRECT("$D" &amp;  SUM(ROW()-1,'03.Muestra'!$D$20)-1),F56)</f>
        <v>0</v>
      </c>
      <c r="G57" s="147">
        <f>COUNTIF($D56:INDIRECT("$D" &amp;  SUM(ROW()-1,'03.Muestra'!$D$20)-1),G56)</f>
        <v>0</v>
      </c>
      <c r="H57" s="147">
        <f>COUNTIF($D56:INDIRECT("$D" &amp;  SUM(ROW()-1,'03.Muestra'!$D$20)-1),H56)</f>
        <v>3</v>
      </c>
      <c r="I57" s="147">
        <f>COUNTIF($D56:INDIRECT("$D" &amp;  SUM(ROW()-1,'03.Muestra'!$D$20)-1),I56)</f>
        <v>0</v>
      </c>
      <c r="J57" s="147">
        <f>COUNTIF($D56:INDIRECT("$D" &amp;  SUM(ROW()-1,'03.Muestra'!$D$20)-1),J56)</f>
        <v>0</v>
      </c>
      <c r="K57" s="172">
        <f>IF(COUNTIF('03.Muestra'!$D$8:$D$17,"Página Web")=0,0,COUNTBLANK($D56:INDIRECT("$D" &amp;  SUM(ROW()-1,COUNTIF('03.Muestra'!$D$8:$D$17,"Página Web"))-1)))</f>
        <v>0</v>
      </c>
      <c r="L57" s="23"/>
      <c r="M57" s="23"/>
      <c r="N57" s="23"/>
      <c r="O57" s="23"/>
      <c r="P57" s="23"/>
      <c r="Q57" s="23"/>
      <c r="R57" s="23"/>
      <c r="S57" s="23"/>
      <c r="T57" s="23"/>
      <c r="U57" s="23"/>
      <c r="V57" s="23"/>
      <c r="W57" s="23"/>
      <c r="X57" s="23"/>
      <c r="Y57" s="23"/>
      <c r="Z57" s="29"/>
      <c r="AA57" s="29"/>
      <c r="AB57" s="29"/>
      <c r="AC57" s="29"/>
      <c r="AD57" s="29"/>
      <c r="AE57" s="29"/>
      <c r="AF57" s="29"/>
      <c r="AG57" s="29"/>
      <c r="AH57" s="29"/>
      <c r="AI57" s="29"/>
    </row>
    <row r="58" ht="12.0" customHeight="1">
      <c r="A58" s="133">
        <f t="array" ref="A58">IFERROR(INDEX('03.Muestra'!$B$8:$B$17,SMALL(IF("Página Web"='03.Muestra'!$D$8:$D$17,ROW('03.Muestra'!$B$8:$B$17)-MIN(ROW('03.Muestra'!$D$8:$D$17))+1,""),ROW()-55)),"")</f>
        <v>3</v>
      </c>
      <c r="B58" s="169" t="str">
        <f t="array" ref="B58">IFERROR(INDEX('03.Muestra'!$C$8:$C$17,SMALL(IF("Página Web"='03.Muestra'!$D$8:$D$17,ROW('03.Muestra'!$C$8:$C$17)-MIN(ROW('03.Muestra'!$D$8:$D$17))+1,""),ROW()-55)),"")</f>
        <v>Servicios</v>
      </c>
      <c r="C58" s="170" t="str">
        <f t="array" ref="C58">IFERROR(INDEX('03.Muestra'!$F$8:$F$17,SMALL(IF("Página Web"='03.Muestra'!$D$8:$D$17,ROW('03.Muestra'!$F$8:$F$17)-MIN(ROW('03.Muestra'!$D$8:$D$17))+1,""),ROW()-55)),"")</f>
        <v>https://vicengallartandres.com/servicios/</v>
      </c>
      <c r="D58" s="143" t="str">
        <f t="shared" si="9"/>
        <v>N/A</v>
      </c>
      <c r="E58" s="95" t="str">
        <f t="shared" si="10"/>
        <v/>
      </c>
      <c r="F58" s="29"/>
      <c r="G58" s="23"/>
      <c r="H58" s="23"/>
      <c r="I58" s="23"/>
      <c r="J58" s="23"/>
      <c r="K58" s="188"/>
      <c r="L58" s="23"/>
      <c r="M58" s="23"/>
      <c r="N58" s="23"/>
      <c r="O58" s="23"/>
      <c r="P58" s="23"/>
      <c r="Q58" s="23"/>
      <c r="R58" s="23"/>
      <c r="S58" s="23"/>
      <c r="T58" s="23"/>
      <c r="U58" s="23"/>
      <c r="V58" s="23"/>
      <c r="W58" s="23"/>
      <c r="X58" s="23"/>
      <c r="Y58" s="23"/>
      <c r="Z58" s="29"/>
      <c r="AA58" s="29"/>
      <c r="AB58" s="29"/>
      <c r="AC58" s="29"/>
      <c r="AD58" s="29"/>
      <c r="AE58" s="29"/>
      <c r="AF58" s="29"/>
      <c r="AG58" s="29"/>
      <c r="AH58" s="29"/>
      <c r="AI58" s="29"/>
    </row>
    <row r="59" ht="12.0" customHeight="1">
      <c r="A59" s="133" t="str">
        <f t="array" ref="A59">IFERROR(INDEX('03.Muestra'!$B$8:$B$17,SMALL(IF("Página Web"='03.Muestra'!$D$8:$D$17,ROW('03.Muestra'!$B$8:$B$17)-MIN(ROW('03.Muestra'!$D$8:$D$17))+1,""),ROW()-55)),"")</f>
        <v/>
      </c>
      <c r="B59" s="169" t="str">
        <f t="array" ref="B59">IFERROR(INDEX('03.Muestra'!$C$8:$C$17,SMALL(IF("Página Web"='03.Muestra'!$D$8:$D$17,ROW('03.Muestra'!$C$8:$C$17)-MIN(ROW('03.Muestra'!$D$8:$D$17))+1,""),ROW()-55)),"")</f>
        <v/>
      </c>
      <c r="C59" s="169" t="str">
        <f t="array" ref="C59">IFERROR(INDEX('03.Muestra'!$F$8:$F$17,SMALL(IF("Página Web"='03.Muestra'!$D$8:$D$17,ROW('03.Muestra'!$F$8:$F$17)-MIN(ROW('03.Muestra'!$D$8:$D$17))+1,""),ROW()-55)),"")</f>
        <v/>
      </c>
      <c r="D59" s="143" t="str">
        <f t="shared" si="9"/>
        <v/>
      </c>
      <c r="E59" s="95" t="str">
        <f t="shared" si="10"/>
        <v/>
      </c>
      <c r="F59" s="29"/>
      <c r="G59" s="23"/>
      <c r="H59" s="23"/>
      <c r="I59" s="23"/>
      <c r="J59" s="23"/>
      <c r="K59" s="188"/>
      <c r="L59" s="23"/>
      <c r="M59" s="23"/>
      <c r="N59" s="23"/>
      <c r="O59" s="23"/>
      <c r="P59" s="23"/>
      <c r="Q59" s="23"/>
      <c r="R59" s="23"/>
      <c r="S59" s="23"/>
      <c r="T59" s="23"/>
      <c r="U59" s="23"/>
      <c r="V59" s="23"/>
      <c r="W59" s="23"/>
      <c r="X59" s="23"/>
      <c r="Y59" s="23"/>
      <c r="Z59" s="29"/>
      <c r="AA59" s="29"/>
      <c r="AB59" s="29"/>
      <c r="AC59" s="29"/>
      <c r="AD59" s="29"/>
      <c r="AE59" s="29"/>
      <c r="AF59" s="29"/>
      <c r="AG59" s="29"/>
      <c r="AH59" s="29"/>
      <c r="AI59" s="29"/>
    </row>
    <row r="60" ht="12.0" customHeight="1">
      <c r="A60" s="133" t="str">
        <f t="array" ref="A60">IFERROR(INDEX('03.Muestra'!$B$8:$B$17,SMALL(IF("Página Web"='03.Muestra'!$D$8:$D$17,ROW('03.Muestra'!$B$8:$B$17)-MIN(ROW('03.Muestra'!$D$8:$D$17))+1,""),ROW()-55)),"")</f>
        <v/>
      </c>
      <c r="B60" s="169" t="str">
        <f t="array" ref="B60">IFERROR(INDEX('03.Muestra'!$C$8:$C$17,SMALL(IF("Página Web"='03.Muestra'!$D$8:$D$17,ROW('03.Muestra'!$C$8:$C$17)-MIN(ROW('03.Muestra'!$D$8:$D$17))+1,""),ROW()-55)),"")</f>
        <v/>
      </c>
      <c r="C60" s="169" t="str">
        <f t="array" ref="C60">IFERROR(INDEX('03.Muestra'!$F$8:$F$17,SMALL(IF("Página Web"='03.Muestra'!$D$8:$D$17,ROW('03.Muestra'!$F$8:$F$17)-MIN(ROW('03.Muestra'!$D$8:$D$17))+1,""),ROW()-55)),"")</f>
        <v/>
      </c>
      <c r="D60" s="143" t="str">
        <f t="shared" si="9"/>
        <v/>
      </c>
      <c r="E60" s="95" t="str">
        <f t="shared" si="10"/>
        <v/>
      </c>
      <c r="F60" s="29"/>
      <c r="G60" s="23"/>
      <c r="H60" s="23"/>
      <c r="I60" s="23"/>
      <c r="J60" s="23"/>
      <c r="K60" s="188"/>
      <c r="L60" s="23"/>
      <c r="M60" s="23"/>
      <c r="N60" s="23"/>
      <c r="O60" s="23"/>
      <c r="P60" s="23"/>
      <c r="Q60" s="23"/>
      <c r="R60" s="23"/>
      <c r="S60" s="23"/>
      <c r="T60" s="23"/>
      <c r="U60" s="23"/>
      <c r="V60" s="23"/>
      <c r="W60" s="23"/>
      <c r="X60" s="23"/>
      <c r="Y60" s="23"/>
      <c r="Z60" s="29"/>
      <c r="AA60" s="29"/>
      <c r="AB60" s="29"/>
      <c r="AC60" s="29"/>
      <c r="AD60" s="29"/>
      <c r="AE60" s="29"/>
      <c r="AF60" s="29"/>
      <c r="AG60" s="29"/>
      <c r="AH60" s="29"/>
      <c r="AI60" s="29"/>
    </row>
    <row r="61" ht="12.0" customHeight="1">
      <c r="A61" s="133" t="str">
        <f t="array" ref="A61">IFERROR(INDEX('03.Muestra'!$B$8:$B$17,SMALL(IF("Página Web"='03.Muestra'!$D$8:$D$17,ROW('03.Muestra'!$B$8:$B$17)-MIN(ROW('03.Muestra'!$D$8:$D$17))+1,""),ROW()-55)),"")</f>
        <v/>
      </c>
      <c r="B61" s="169" t="str">
        <f t="array" ref="B61">IFERROR(INDEX('03.Muestra'!$C$8:$C$17,SMALL(IF("Página Web"='03.Muestra'!$D$8:$D$17,ROW('03.Muestra'!$C$8:$C$17)-MIN(ROW('03.Muestra'!$D$8:$D$17))+1,""),ROW()-55)),"")</f>
        <v/>
      </c>
      <c r="C61" s="169" t="str">
        <f t="array" ref="C61">IFERROR(INDEX('03.Muestra'!$F$8:$F$17,SMALL(IF("Página Web"='03.Muestra'!$D$8:$D$17,ROW('03.Muestra'!$F$8:$F$17)-MIN(ROW('03.Muestra'!$D$8:$D$17))+1,""),ROW()-55)),"")</f>
        <v/>
      </c>
      <c r="D61" s="143" t="str">
        <f t="shared" si="9"/>
        <v/>
      </c>
      <c r="E61" s="95" t="str">
        <f t="shared" si="10"/>
        <v/>
      </c>
      <c r="F61" s="29"/>
      <c r="G61" s="23"/>
      <c r="H61" s="23"/>
      <c r="I61" s="23"/>
      <c r="J61" s="23"/>
      <c r="K61" s="188"/>
      <c r="L61" s="23"/>
      <c r="M61" s="23"/>
      <c r="N61" s="23"/>
      <c r="O61" s="23"/>
      <c r="P61" s="23"/>
      <c r="Q61" s="23"/>
      <c r="R61" s="23"/>
      <c r="S61" s="23"/>
      <c r="T61" s="23"/>
      <c r="U61" s="23"/>
      <c r="V61" s="23"/>
      <c r="W61" s="23"/>
      <c r="X61" s="23"/>
      <c r="Y61" s="23"/>
      <c r="Z61" s="29"/>
      <c r="AA61" s="29"/>
      <c r="AB61" s="29"/>
      <c r="AC61" s="29"/>
      <c r="AD61" s="29"/>
      <c r="AE61" s="29"/>
      <c r="AF61" s="29"/>
      <c r="AG61" s="29"/>
      <c r="AH61" s="29"/>
      <c r="AI61" s="29"/>
    </row>
    <row r="62" ht="12.0" customHeight="1">
      <c r="A62" s="133" t="str">
        <f t="array" ref="A62">IFERROR(INDEX('03.Muestra'!$B$8:$B$17,SMALL(IF("Página Web"='03.Muestra'!$D$8:$D$17,ROW('03.Muestra'!$B$8:$B$17)-MIN(ROW('03.Muestra'!$D$8:$D$17))+1,""),ROW()-55)),"")</f>
        <v/>
      </c>
      <c r="B62" s="169" t="str">
        <f t="array" ref="B62">IFERROR(INDEX('03.Muestra'!$C$8:$C$17,SMALL(IF("Página Web"='03.Muestra'!$D$8:$D$17,ROW('03.Muestra'!$C$8:$C$17)-MIN(ROW('03.Muestra'!$D$8:$D$17))+1,""),ROW()-55)),"")</f>
        <v/>
      </c>
      <c r="C62" s="169" t="str">
        <f t="array" ref="C62">IFERROR(INDEX('03.Muestra'!$F$8:$F$17,SMALL(IF("Página Web"='03.Muestra'!$D$8:$D$17,ROW('03.Muestra'!$F$8:$F$17)-MIN(ROW('03.Muestra'!$D$8:$D$17))+1,""),ROW()-55)),"")</f>
        <v/>
      </c>
      <c r="D62" s="143" t="str">
        <f t="shared" si="9"/>
        <v/>
      </c>
      <c r="E62" s="95" t="str">
        <f t="shared" si="10"/>
        <v/>
      </c>
      <c r="F62" s="23"/>
      <c r="G62" s="23"/>
      <c r="H62" s="23"/>
      <c r="I62" s="23"/>
      <c r="J62" s="23"/>
      <c r="K62" s="188"/>
      <c r="L62" s="23"/>
      <c r="M62" s="23"/>
      <c r="N62" s="23"/>
      <c r="O62" s="23"/>
      <c r="P62" s="23"/>
      <c r="Q62" s="23"/>
      <c r="R62" s="23"/>
      <c r="S62" s="23"/>
      <c r="T62" s="23"/>
      <c r="U62" s="23"/>
      <c r="V62" s="23"/>
      <c r="W62" s="23"/>
      <c r="X62" s="23"/>
      <c r="Y62" s="23"/>
      <c r="Z62" s="29"/>
      <c r="AA62" s="29"/>
      <c r="AB62" s="29"/>
      <c r="AC62" s="29"/>
      <c r="AD62" s="29"/>
      <c r="AE62" s="29"/>
      <c r="AF62" s="29"/>
      <c r="AG62" s="29"/>
      <c r="AH62" s="29"/>
      <c r="AI62" s="29"/>
    </row>
    <row r="63" ht="12.0" customHeight="1">
      <c r="A63" s="133" t="str">
        <f t="array" ref="A63">IFERROR(INDEX('03.Muestra'!$B$8:$B$17,SMALL(IF("Página Web"='03.Muestra'!$D$8:$D$17,ROW('03.Muestra'!$B$8:$B$17)-MIN(ROW('03.Muestra'!$D$8:$D$17))+1,""),ROW()-55)),"")</f>
        <v/>
      </c>
      <c r="B63" s="169" t="str">
        <f t="array" ref="B63">IFERROR(INDEX('03.Muestra'!$C$8:$C$17,SMALL(IF("Página Web"='03.Muestra'!$D$8:$D$17,ROW('03.Muestra'!$C$8:$C$17)-MIN(ROW('03.Muestra'!$D$8:$D$17))+1,""),ROW()-55)),"")</f>
        <v/>
      </c>
      <c r="C63" s="169" t="str">
        <f t="array" ref="C63">IFERROR(INDEX('03.Muestra'!$F$8:$F$17,SMALL(IF("Página Web"='03.Muestra'!$D$8:$D$17,ROW('03.Muestra'!$F$8:$F$17)-MIN(ROW('03.Muestra'!$D$8:$D$17))+1,""),ROW()-55)),"")</f>
        <v/>
      </c>
      <c r="D63" s="143" t="str">
        <f t="shared" si="9"/>
        <v/>
      </c>
      <c r="E63" s="95" t="str">
        <f t="shared" si="10"/>
        <v/>
      </c>
      <c r="F63" s="23"/>
      <c r="G63" s="23"/>
      <c r="H63" s="23"/>
      <c r="I63" s="23"/>
      <c r="J63" s="23"/>
      <c r="K63" s="188"/>
      <c r="L63" s="23"/>
      <c r="M63" s="23"/>
      <c r="N63" s="23"/>
      <c r="O63" s="23"/>
      <c r="P63" s="23"/>
      <c r="Q63" s="23"/>
      <c r="R63" s="23"/>
      <c r="S63" s="23"/>
      <c r="T63" s="23"/>
      <c r="U63" s="23"/>
      <c r="V63" s="23"/>
      <c r="W63" s="23"/>
      <c r="X63" s="23"/>
      <c r="Y63" s="23"/>
      <c r="Z63" s="29"/>
      <c r="AA63" s="29"/>
      <c r="AB63" s="29"/>
      <c r="AC63" s="29"/>
      <c r="AD63" s="29"/>
      <c r="AE63" s="29"/>
      <c r="AF63" s="29"/>
      <c r="AG63" s="29"/>
      <c r="AH63" s="29"/>
      <c r="AI63" s="29"/>
    </row>
    <row r="64" ht="12.0" customHeight="1">
      <c r="A64" s="133" t="str">
        <f t="array" ref="A64">IFERROR(INDEX('03.Muestra'!$B$8:$B$17,SMALL(IF("Página Web"='03.Muestra'!$D$8:$D$17,ROW('03.Muestra'!$B$8:$B$17)-MIN(ROW('03.Muestra'!$D$8:$D$17))+1,""),ROW()-55)),"")</f>
        <v/>
      </c>
      <c r="B64" s="169" t="str">
        <f t="array" ref="B64">IFERROR(INDEX('03.Muestra'!$C$8:$C$17,SMALL(IF("Página Web"='03.Muestra'!$D$8:$D$17,ROW('03.Muestra'!$C$8:$C$17)-MIN(ROW('03.Muestra'!$D$8:$D$17))+1,""),ROW()-55)),"")</f>
        <v/>
      </c>
      <c r="C64" s="169" t="str">
        <f t="array" ref="C64">IFERROR(INDEX('03.Muestra'!$F$8:$F$17,SMALL(IF("Página Web"='03.Muestra'!$D$8:$D$17,ROW('03.Muestra'!$F$8:$F$17)-MIN(ROW('03.Muestra'!$D$8:$D$17))+1,""),ROW()-55)),"")</f>
        <v/>
      </c>
      <c r="D64" s="143" t="str">
        <f t="shared" si="9"/>
        <v/>
      </c>
      <c r="E64" s="95" t="str">
        <f t="shared" si="10"/>
        <v/>
      </c>
      <c r="F64" s="23"/>
      <c r="G64" s="23"/>
      <c r="H64" s="23"/>
      <c r="I64" s="23"/>
      <c r="J64" s="23"/>
      <c r="K64" s="188"/>
      <c r="L64" s="23"/>
      <c r="M64" s="23"/>
      <c r="N64" s="23"/>
      <c r="O64" s="23"/>
      <c r="P64" s="23"/>
      <c r="Q64" s="23"/>
      <c r="R64" s="23"/>
      <c r="S64" s="23"/>
      <c r="T64" s="23"/>
      <c r="U64" s="23"/>
      <c r="V64" s="23"/>
      <c r="W64" s="23"/>
      <c r="X64" s="23"/>
      <c r="Y64" s="23"/>
      <c r="Z64" s="29"/>
      <c r="AA64" s="29"/>
      <c r="AB64" s="29"/>
      <c r="AC64" s="29"/>
      <c r="AD64" s="29"/>
      <c r="AE64" s="29"/>
      <c r="AF64" s="29"/>
      <c r="AG64" s="29"/>
      <c r="AH64" s="29"/>
      <c r="AI64" s="29"/>
    </row>
    <row r="65" ht="12.0" customHeight="1">
      <c r="A65" s="133" t="str">
        <f t="array" ref="A65">IFERROR(INDEX('03.Muestra'!$B$8:$B$17,SMALL(IF("Página Web"='03.Muestra'!$D$8:$D$17,ROW('03.Muestra'!$B$8:$B$17)-MIN(ROW('03.Muestra'!$D$8:$D$17))+1,""),ROW()-55)),"")</f>
        <v/>
      </c>
      <c r="B65" s="169" t="str">
        <f t="array" ref="B65">IFERROR(INDEX('03.Muestra'!$C$8:$C$17,SMALL(IF("Página Web"='03.Muestra'!$D$8:$D$17,ROW('03.Muestra'!$C$8:$C$17)-MIN(ROW('03.Muestra'!$D$8:$D$17))+1,""),ROW()-55)),"")</f>
        <v/>
      </c>
      <c r="C65" s="169" t="str">
        <f t="array" ref="C65">IFERROR(INDEX('03.Muestra'!$F$8:$F$17,SMALL(IF("Página Web"='03.Muestra'!$D$8:$D$17,ROW('03.Muestra'!$F$8:$F$17)-MIN(ROW('03.Muestra'!$D$8:$D$17))+1,""),ROW()-55)),"")</f>
        <v/>
      </c>
      <c r="D65" s="143" t="str">
        <f t="shared" si="9"/>
        <v/>
      </c>
      <c r="E65" s="95" t="str">
        <f t="shared" si="10"/>
        <v/>
      </c>
      <c r="F65" s="23"/>
      <c r="G65" s="23"/>
      <c r="H65" s="23"/>
      <c r="I65" s="23"/>
      <c r="J65" s="23"/>
      <c r="K65" s="188"/>
      <c r="L65" s="23"/>
      <c r="M65" s="23"/>
      <c r="N65" s="23"/>
      <c r="O65" s="23"/>
      <c r="P65" s="23"/>
      <c r="Q65" s="23"/>
      <c r="R65" s="23"/>
      <c r="S65" s="23"/>
      <c r="T65" s="23"/>
      <c r="U65" s="23"/>
      <c r="V65" s="23"/>
      <c r="W65" s="23"/>
      <c r="X65" s="23"/>
      <c r="Y65" s="23"/>
      <c r="Z65" s="29"/>
      <c r="AA65" s="29"/>
      <c r="AB65" s="29"/>
      <c r="AC65" s="29"/>
      <c r="AD65" s="29"/>
      <c r="AE65" s="29"/>
      <c r="AF65" s="29"/>
      <c r="AG65" s="29"/>
      <c r="AH65" s="29"/>
      <c r="AI65" s="29"/>
    </row>
    <row r="66" ht="12.0" customHeight="1">
      <c r="A66" s="92"/>
      <c r="B66" s="173"/>
      <c r="C66" s="173"/>
      <c r="D66" s="174"/>
      <c r="E66" s="95"/>
      <c r="F66" s="23"/>
      <c r="G66" s="23"/>
      <c r="H66" s="23"/>
      <c r="I66" s="23"/>
      <c r="J66" s="23"/>
      <c r="K66" s="188"/>
      <c r="L66" s="23"/>
      <c r="M66" s="23"/>
      <c r="N66" s="23"/>
      <c r="O66" s="23"/>
      <c r="P66" s="23"/>
      <c r="Q66" s="23"/>
      <c r="R66" s="23"/>
      <c r="S66" s="23"/>
      <c r="T66" s="23"/>
      <c r="U66" s="23"/>
      <c r="V66" s="23"/>
      <c r="W66" s="23"/>
      <c r="X66" s="23"/>
      <c r="Y66" s="23"/>
      <c r="Z66" s="29"/>
      <c r="AA66" s="29"/>
      <c r="AB66" s="29"/>
      <c r="AC66" s="29"/>
      <c r="AD66" s="29"/>
      <c r="AE66" s="29"/>
      <c r="AF66" s="29"/>
      <c r="AG66" s="29"/>
      <c r="AH66" s="29"/>
      <c r="AI66" s="29"/>
    </row>
    <row r="67" ht="12.0" customHeight="1">
      <c r="A67" s="92"/>
      <c r="B67" s="173"/>
      <c r="C67" s="173"/>
      <c r="D67" s="174"/>
      <c r="E67" s="95"/>
      <c r="F67" s="23"/>
      <c r="G67" s="23"/>
      <c r="H67" s="23"/>
      <c r="I67" s="23"/>
      <c r="J67" s="23"/>
      <c r="K67" s="188"/>
      <c r="L67" s="23"/>
      <c r="M67" s="23"/>
      <c r="N67" s="23"/>
      <c r="O67" s="23"/>
      <c r="P67" s="23"/>
      <c r="Q67" s="23"/>
      <c r="R67" s="23"/>
      <c r="S67" s="23"/>
      <c r="T67" s="23"/>
      <c r="U67" s="23"/>
      <c r="V67" s="23"/>
      <c r="W67" s="23"/>
      <c r="X67" s="23"/>
      <c r="Y67" s="23"/>
      <c r="Z67" s="29"/>
      <c r="AA67" s="29"/>
      <c r="AB67" s="29"/>
      <c r="AC67" s="29"/>
      <c r="AD67" s="29"/>
      <c r="AE67" s="29"/>
      <c r="AF67" s="29"/>
      <c r="AG67" s="29"/>
      <c r="AH67" s="29"/>
      <c r="AI67" s="29"/>
    </row>
    <row r="68" ht="12.75" customHeight="1">
      <c r="A68" s="151"/>
      <c r="B68" s="152"/>
      <c r="C68" s="151"/>
      <c r="D68" s="175"/>
      <c r="E68" s="95"/>
      <c r="F68" s="23"/>
      <c r="G68" s="23"/>
      <c r="H68" s="23"/>
      <c r="I68" s="23"/>
      <c r="J68" s="23"/>
      <c r="K68" s="188"/>
      <c r="L68" s="23"/>
      <c r="M68" s="23"/>
      <c r="N68" s="23"/>
      <c r="O68" s="23"/>
      <c r="P68" s="23"/>
      <c r="Q68" s="23"/>
      <c r="R68" s="23"/>
      <c r="S68" s="23"/>
      <c r="T68" s="23"/>
      <c r="U68" s="23"/>
      <c r="V68" s="23"/>
      <c r="W68" s="23"/>
      <c r="X68" s="23"/>
      <c r="Y68" s="23"/>
      <c r="Z68" s="29"/>
      <c r="AA68" s="29"/>
      <c r="AB68" s="29"/>
      <c r="AC68" s="29"/>
      <c r="AD68" s="29"/>
      <c r="AE68" s="29"/>
      <c r="AF68" s="29"/>
      <c r="AG68" s="29"/>
      <c r="AH68" s="29"/>
      <c r="AI68" s="29"/>
    </row>
    <row r="69" ht="13.5" customHeight="1">
      <c r="A69" s="149"/>
      <c r="B69" s="149"/>
      <c r="C69" s="149"/>
      <c r="D69" s="176"/>
      <c r="E69" s="95"/>
      <c r="F69" s="149"/>
      <c r="G69" s="23"/>
      <c r="H69" s="23"/>
      <c r="I69" s="23"/>
      <c r="J69" s="23"/>
      <c r="K69" s="188"/>
      <c r="L69" s="23"/>
      <c r="M69" s="23"/>
      <c r="N69" s="23"/>
      <c r="O69" s="23"/>
      <c r="P69" s="23"/>
      <c r="Q69" s="23"/>
      <c r="R69" s="23"/>
      <c r="S69" s="23"/>
      <c r="T69" s="23"/>
      <c r="U69" s="23"/>
      <c r="V69" s="23"/>
      <c r="W69" s="23"/>
      <c r="X69" s="23"/>
      <c r="Y69" s="23"/>
      <c r="Z69" s="29"/>
      <c r="AA69" s="29"/>
      <c r="AB69" s="29"/>
      <c r="AC69" s="29"/>
      <c r="AD69" s="29"/>
      <c r="AE69" s="29"/>
      <c r="AF69" s="29"/>
      <c r="AG69" s="29"/>
      <c r="AH69" s="29"/>
      <c r="AI69" s="29"/>
    </row>
    <row r="70" ht="12.0" customHeight="1">
      <c r="A70" s="29"/>
      <c r="B70" s="23"/>
      <c r="C70" s="23"/>
      <c r="D70" s="167"/>
      <c r="E70" s="95"/>
      <c r="F70" s="23"/>
      <c r="G70" s="23"/>
      <c r="H70" s="23"/>
      <c r="I70" s="23"/>
      <c r="J70" s="23"/>
      <c r="K70" s="188"/>
      <c r="L70" s="23"/>
      <c r="M70" s="23"/>
      <c r="N70" s="23"/>
      <c r="O70" s="23"/>
      <c r="P70" s="23"/>
      <c r="Q70" s="23"/>
      <c r="R70" s="23"/>
      <c r="S70" s="23"/>
      <c r="T70" s="23"/>
      <c r="U70" s="23"/>
      <c r="V70" s="23"/>
      <c r="W70" s="23"/>
      <c r="X70" s="23"/>
      <c r="Y70" s="23"/>
      <c r="Z70" s="29"/>
      <c r="AA70" s="29"/>
      <c r="AB70" s="29"/>
      <c r="AC70" s="29"/>
      <c r="AD70" s="29"/>
      <c r="AE70" s="29"/>
      <c r="AF70" s="29"/>
      <c r="AG70" s="29"/>
      <c r="AH70" s="29"/>
      <c r="AI70" s="29"/>
    </row>
    <row r="71" ht="12.0" customHeight="1">
      <c r="A71" s="29"/>
      <c r="B71" s="23"/>
      <c r="C71" s="23"/>
      <c r="D71" s="167"/>
      <c r="E71" s="137"/>
      <c r="F71" s="23"/>
      <c r="G71" s="23"/>
      <c r="H71" s="23"/>
      <c r="I71" s="23"/>
      <c r="J71" s="23"/>
      <c r="K71" s="188"/>
      <c r="L71" s="23"/>
      <c r="M71" s="23"/>
      <c r="N71" s="23"/>
      <c r="O71" s="23"/>
      <c r="P71" s="23"/>
      <c r="Q71" s="23"/>
      <c r="R71" s="23"/>
      <c r="S71" s="23"/>
      <c r="T71" s="23"/>
      <c r="U71" s="23"/>
      <c r="V71" s="23"/>
      <c r="W71" s="23"/>
      <c r="X71" s="23"/>
      <c r="Y71" s="23"/>
      <c r="Z71" s="29"/>
      <c r="AA71" s="29"/>
      <c r="AB71" s="29"/>
      <c r="AC71" s="29"/>
      <c r="AD71" s="29"/>
      <c r="AE71" s="29"/>
      <c r="AF71" s="29"/>
      <c r="AG71" s="29"/>
      <c r="AH71" s="29"/>
      <c r="AI71" s="29"/>
    </row>
    <row r="72" ht="32.25" customHeight="1">
      <c r="A72" s="126" t="s">
        <v>106</v>
      </c>
      <c r="B72" s="127" t="s">
        <v>92</v>
      </c>
      <c r="C72" s="180" t="s">
        <v>142</v>
      </c>
      <c r="D72" s="168" t="s">
        <v>112</v>
      </c>
      <c r="E72" s="154"/>
      <c r="F72" s="29"/>
      <c r="G72" s="29"/>
      <c r="H72" s="29"/>
      <c r="I72" s="29"/>
      <c r="J72" s="29"/>
      <c r="K72" s="188"/>
      <c r="L72" s="23"/>
      <c r="M72" s="23"/>
      <c r="N72" s="23"/>
      <c r="O72" s="23"/>
      <c r="P72" s="23"/>
      <c r="Q72" s="23"/>
      <c r="R72" s="23"/>
      <c r="S72" s="23"/>
      <c r="T72" s="23"/>
      <c r="U72" s="23"/>
      <c r="V72" s="23"/>
      <c r="W72" s="23"/>
      <c r="X72" s="23"/>
      <c r="Y72" s="23"/>
      <c r="Z72" s="29"/>
      <c r="AA72" s="29"/>
      <c r="AB72" s="29"/>
      <c r="AC72" s="29"/>
      <c r="AD72" s="29"/>
      <c r="AE72" s="29"/>
      <c r="AF72" s="29"/>
      <c r="AG72" s="29"/>
      <c r="AH72" s="29"/>
      <c r="AI72" s="29"/>
    </row>
    <row r="73" ht="12.0" customHeight="1">
      <c r="A73" s="133">
        <f t="array" ref="A73">IFERROR(INDEX('03.Muestra'!$B$8:$B$17,SMALL(IF("Página Web"='03.Muestra'!$D$8:$D$17,ROW('03.Muestra'!$B$8:$B$17)-MIN(ROW('03.Muestra'!$D$8:$D$17))+1,""),ROW()-72)),"")</f>
        <v>1</v>
      </c>
      <c r="B73" s="169" t="str">
        <f t="array" ref="B73">IFERROR(INDEX('03.Muestra'!$C$8:$C$17,SMALL(IF("Página Web"='03.Muestra'!$D$8:$D$17,ROW('03.Muestra'!$C$8:$C$17)-MIN(ROW('03.Muestra'!$D$8:$D$17))+1,""),ROW()-72)),"")</f>
        <v>Home</v>
      </c>
      <c r="C73" s="170" t="str">
        <f t="array" ref="C73">IFERROR(INDEX('03.Muestra'!$F$8:$F$17,SMALL(IF("Página Web"='03.Muestra'!$D$8:$D$17,ROW('03.Muestra'!$F$8:$F$17)-MIN(ROW('03.Muestra'!$D$8:$D$17))+1,""),ROW()-72)),"")</f>
        <v>https://vicengallartandres.com/</v>
      </c>
      <c r="D73" s="143" t="str">
        <f t="shared" ref="D73:D82" si="11">IF(C73="","",$D$18)</f>
        <v>N/A</v>
      </c>
      <c r="E73" s="95" t="str">
        <f t="shared" ref="E73:E82" si="12">IF(D73&lt;&gt;"",IF(AND(B73&lt;&gt;"",C73&lt;&gt;""),"","ERR"),"")</f>
        <v/>
      </c>
      <c r="F73" s="144" t="s">
        <v>95</v>
      </c>
      <c r="G73" s="121" t="s">
        <v>104</v>
      </c>
      <c r="H73" s="116" t="s">
        <v>99</v>
      </c>
      <c r="I73" s="145" t="s">
        <v>97</v>
      </c>
      <c r="J73" s="146" t="s">
        <v>93</v>
      </c>
      <c r="K73" s="171" t="s">
        <v>103</v>
      </c>
      <c r="L73" s="23"/>
      <c r="M73" s="23"/>
      <c r="N73" s="23"/>
      <c r="O73" s="23"/>
      <c r="P73" s="23"/>
      <c r="Q73" s="23"/>
      <c r="R73" s="23"/>
      <c r="S73" s="23"/>
      <c r="T73" s="23"/>
      <c r="U73" s="23"/>
      <c r="V73" s="23"/>
      <c r="W73" s="23"/>
      <c r="X73" s="23"/>
      <c r="Y73" s="23"/>
      <c r="Z73" s="29"/>
      <c r="AA73" s="29"/>
      <c r="AB73" s="29"/>
      <c r="AC73" s="29"/>
      <c r="AD73" s="29"/>
      <c r="AE73" s="29"/>
      <c r="AF73" s="29"/>
      <c r="AG73" s="29"/>
      <c r="AH73" s="29"/>
      <c r="AI73" s="29"/>
    </row>
    <row r="74" ht="12.0" customHeight="1">
      <c r="A74" s="133">
        <f t="array" ref="A74">IFERROR(INDEX('03.Muestra'!$B$8:$B$17,SMALL(IF("Página Web"='03.Muestra'!$D$8:$D$17,ROW('03.Muestra'!$B$8:$B$17)-MIN(ROW('03.Muestra'!$D$8:$D$17))+1,""),ROW()-72)),"")</f>
        <v>2</v>
      </c>
      <c r="B74" s="169" t="str">
        <f t="array" ref="B74">IFERROR(INDEX('03.Muestra'!$C$8:$C$17,SMALL(IF("Página Web"='03.Muestra'!$D$8:$D$17,ROW('03.Muestra'!$C$8:$C$17)-MIN(ROW('03.Muestra'!$D$8:$D$17))+1,""),ROW()-72)),"")</f>
        <v>Contacto</v>
      </c>
      <c r="C74" s="170" t="str">
        <f t="array" ref="C74">IFERROR(INDEX('03.Muestra'!$F$8:$F$17,SMALL(IF("Página Web"='03.Muestra'!$D$8:$D$17,ROW('03.Muestra'!$F$8:$F$17)-MIN(ROW('03.Muestra'!$D$8:$D$17))+1,""),ROW()-72)),"")</f>
        <v>https://vicengallartandres.com/contacto/</v>
      </c>
      <c r="D74" s="143" t="str">
        <f t="shared" si="11"/>
        <v>N/A</v>
      </c>
      <c r="E74" s="95" t="str">
        <f t="shared" si="12"/>
        <v/>
      </c>
      <c r="F74" s="147">
        <f>COUNTIF($D73:INDIRECT("$D" &amp;  SUM(ROW()-1,'03.Muestra'!$D$20)-1),F73)</f>
        <v>0</v>
      </c>
      <c r="G74" s="147">
        <f>COUNTIF($D73:INDIRECT("$D" &amp;  SUM(ROW()-1,'03.Muestra'!$D$20)-1),G73)</f>
        <v>0</v>
      </c>
      <c r="H74" s="147">
        <f>COUNTIF($D73:INDIRECT("$D" &amp;  SUM(ROW()-1,'03.Muestra'!$D$20)-1),H73)</f>
        <v>3</v>
      </c>
      <c r="I74" s="147">
        <f>COUNTIF($D73:INDIRECT("$D" &amp;  SUM(ROW()-1,'03.Muestra'!$D$20)-1),I73)</f>
        <v>0</v>
      </c>
      <c r="J74" s="147">
        <f>COUNTIF($D73:INDIRECT("$D" &amp;  SUM(ROW()-1,'03.Muestra'!$D$20)-1),J73)</f>
        <v>0</v>
      </c>
      <c r="K74" s="172">
        <f>IF(COUNTIF('03.Muestra'!$D$8:$D$17,"Página Web")=0,0,COUNTBLANK($D73:INDIRECT("$D" &amp;  SUM(ROW()-1,COUNTIF('03.Muestra'!$D$8:$D$17,"Página Web"))-1)))</f>
        <v>0</v>
      </c>
      <c r="L74" s="23"/>
      <c r="M74" s="23"/>
      <c r="N74" s="23"/>
      <c r="O74" s="23"/>
      <c r="P74" s="23"/>
      <c r="Q74" s="23"/>
      <c r="R74" s="23"/>
      <c r="S74" s="23"/>
      <c r="T74" s="23"/>
      <c r="U74" s="23"/>
      <c r="V74" s="23"/>
      <c r="W74" s="23"/>
      <c r="X74" s="23"/>
      <c r="Y74" s="23"/>
      <c r="Z74" s="29"/>
      <c r="AA74" s="29"/>
      <c r="AB74" s="29"/>
      <c r="AC74" s="29"/>
      <c r="AD74" s="29"/>
      <c r="AE74" s="29"/>
      <c r="AF74" s="29"/>
      <c r="AG74" s="29"/>
      <c r="AH74" s="29"/>
      <c r="AI74" s="29"/>
    </row>
    <row r="75" ht="12.0" customHeight="1">
      <c r="A75" s="133">
        <f t="array" ref="A75">IFERROR(INDEX('03.Muestra'!$B$8:$B$17,SMALL(IF("Página Web"='03.Muestra'!$D$8:$D$17,ROW('03.Muestra'!$B$8:$B$17)-MIN(ROW('03.Muestra'!$D$8:$D$17))+1,""),ROW()-72)),"")</f>
        <v>3</v>
      </c>
      <c r="B75" s="169" t="str">
        <f t="array" ref="B75">IFERROR(INDEX('03.Muestra'!$C$8:$C$17,SMALL(IF("Página Web"='03.Muestra'!$D$8:$D$17,ROW('03.Muestra'!$C$8:$C$17)-MIN(ROW('03.Muestra'!$D$8:$D$17))+1,""),ROW()-72)),"")</f>
        <v>Servicios</v>
      </c>
      <c r="C75" s="170" t="str">
        <f t="array" ref="C75">IFERROR(INDEX('03.Muestra'!$F$8:$F$17,SMALL(IF("Página Web"='03.Muestra'!$D$8:$D$17,ROW('03.Muestra'!$F$8:$F$17)-MIN(ROW('03.Muestra'!$D$8:$D$17))+1,""),ROW()-72)),"")</f>
        <v>https://vicengallartandres.com/servicios/</v>
      </c>
      <c r="D75" s="143" t="str">
        <f t="shared" si="11"/>
        <v>N/A</v>
      </c>
      <c r="E75" s="95" t="str">
        <f t="shared" si="12"/>
        <v/>
      </c>
      <c r="F75" s="29"/>
      <c r="G75" s="23"/>
      <c r="H75" s="23"/>
      <c r="I75" s="23"/>
      <c r="J75" s="23"/>
      <c r="K75" s="188"/>
      <c r="L75" s="23"/>
      <c r="M75" s="23"/>
      <c r="N75" s="23"/>
      <c r="O75" s="23"/>
      <c r="P75" s="23"/>
      <c r="Q75" s="23"/>
      <c r="R75" s="23"/>
      <c r="S75" s="23"/>
      <c r="T75" s="23"/>
      <c r="U75" s="23"/>
      <c r="V75" s="23"/>
      <c r="W75" s="23"/>
      <c r="X75" s="23"/>
      <c r="Y75" s="23"/>
      <c r="Z75" s="29"/>
      <c r="AA75" s="29"/>
      <c r="AB75" s="29"/>
      <c r="AC75" s="29"/>
      <c r="AD75" s="29"/>
      <c r="AE75" s="29"/>
      <c r="AF75" s="29"/>
      <c r="AG75" s="29"/>
      <c r="AH75" s="29"/>
      <c r="AI75" s="29"/>
    </row>
    <row r="76" ht="12.0" customHeight="1">
      <c r="A76" s="133" t="str">
        <f t="array" ref="A76">IFERROR(INDEX('03.Muestra'!$B$8:$B$17,SMALL(IF("Página Web"='03.Muestra'!$D$8:$D$17,ROW('03.Muestra'!$B$8:$B$17)-MIN(ROW('03.Muestra'!$D$8:$D$17))+1,""),ROW()-72)),"")</f>
        <v/>
      </c>
      <c r="B76" s="169" t="str">
        <f t="array" ref="B76">IFERROR(INDEX('03.Muestra'!$C$8:$C$17,SMALL(IF("Página Web"='03.Muestra'!$D$8:$D$17,ROW('03.Muestra'!$C$8:$C$17)-MIN(ROW('03.Muestra'!$D$8:$D$17))+1,""),ROW()-72)),"")</f>
        <v/>
      </c>
      <c r="C76" s="169" t="str">
        <f t="array" ref="C76">IFERROR(INDEX('03.Muestra'!$F$8:$F$17,SMALL(IF("Página Web"='03.Muestra'!$D$8:$D$17,ROW('03.Muestra'!$F$8:$F$17)-MIN(ROW('03.Muestra'!$D$8:$D$17))+1,""),ROW()-72)),"")</f>
        <v/>
      </c>
      <c r="D76" s="143" t="str">
        <f t="shared" si="11"/>
        <v/>
      </c>
      <c r="E76" s="95" t="str">
        <f t="shared" si="12"/>
        <v/>
      </c>
      <c r="F76" s="29"/>
      <c r="G76" s="23"/>
      <c r="H76" s="23"/>
      <c r="I76" s="23"/>
      <c r="J76" s="23"/>
      <c r="K76" s="188"/>
      <c r="L76" s="23"/>
      <c r="M76" s="23"/>
      <c r="N76" s="23"/>
      <c r="O76" s="23"/>
      <c r="P76" s="23"/>
      <c r="Q76" s="23"/>
      <c r="R76" s="23"/>
      <c r="S76" s="23"/>
      <c r="T76" s="23"/>
      <c r="U76" s="23"/>
      <c r="V76" s="23"/>
      <c r="W76" s="23"/>
      <c r="X76" s="23"/>
      <c r="Y76" s="23"/>
      <c r="Z76" s="29"/>
      <c r="AA76" s="29"/>
      <c r="AB76" s="29"/>
      <c r="AC76" s="29"/>
      <c r="AD76" s="29"/>
      <c r="AE76" s="29"/>
      <c r="AF76" s="29"/>
      <c r="AG76" s="29"/>
      <c r="AH76" s="29"/>
      <c r="AI76" s="29"/>
    </row>
    <row r="77" ht="12.0" customHeight="1">
      <c r="A77" s="133" t="str">
        <f t="array" ref="A77">IFERROR(INDEX('03.Muestra'!$B$8:$B$17,SMALL(IF("Página Web"='03.Muestra'!$D$8:$D$17,ROW('03.Muestra'!$B$8:$B$17)-MIN(ROW('03.Muestra'!$D$8:$D$17))+1,""),ROW()-72)),"")</f>
        <v/>
      </c>
      <c r="B77" s="169" t="str">
        <f t="array" ref="B77">IFERROR(INDEX('03.Muestra'!$C$8:$C$17,SMALL(IF("Página Web"='03.Muestra'!$D$8:$D$17,ROW('03.Muestra'!$C$8:$C$17)-MIN(ROW('03.Muestra'!$D$8:$D$17))+1,""),ROW()-72)),"")</f>
        <v/>
      </c>
      <c r="C77" s="169" t="str">
        <f t="array" ref="C77">IFERROR(INDEX('03.Muestra'!$F$8:$F$17,SMALL(IF("Página Web"='03.Muestra'!$D$8:$D$17,ROW('03.Muestra'!$F$8:$F$17)-MIN(ROW('03.Muestra'!$D$8:$D$17))+1,""),ROW()-72)),"")</f>
        <v/>
      </c>
      <c r="D77" s="143" t="str">
        <f t="shared" si="11"/>
        <v/>
      </c>
      <c r="E77" s="95" t="str">
        <f t="shared" si="12"/>
        <v/>
      </c>
      <c r="F77" s="29"/>
      <c r="G77" s="23"/>
      <c r="H77" s="23"/>
      <c r="I77" s="23"/>
      <c r="J77" s="23"/>
      <c r="K77" s="188"/>
      <c r="L77" s="23"/>
      <c r="M77" s="23"/>
      <c r="N77" s="23"/>
      <c r="O77" s="23"/>
      <c r="P77" s="23"/>
      <c r="Q77" s="23"/>
      <c r="R77" s="23"/>
      <c r="S77" s="23"/>
      <c r="T77" s="23"/>
      <c r="U77" s="23"/>
      <c r="V77" s="23"/>
      <c r="W77" s="23"/>
      <c r="X77" s="23"/>
      <c r="Y77" s="23"/>
      <c r="Z77" s="29"/>
      <c r="AA77" s="29"/>
      <c r="AB77" s="29"/>
      <c r="AC77" s="29"/>
      <c r="AD77" s="29"/>
      <c r="AE77" s="29"/>
      <c r="AF77" s="29"/>
      <c r="AG77" s="29"/>
      <c r="AH77" s="29"/>
      <c r="AI77" s="29"/>
    </row>
    <row r="78" ht="12.0" customHeight="1">
      <c r="A78" s="133" t="str">
        <f t="array" ref="A78">IFERROR(INDEX('03.Muestra'!$B$8:$B$17,SMALL(IF("Página Web"='03.Muestra'!$D$8:$D$17,ROW('03.Muestra'!$B$8:$B$17)-MIN(ROW('03.Muestra'!$D$8:$D$17))+1,""),ROW()-72)),"")</f>
        <v/>
      </c>
      <c r="B78" s="169" t="str">
        <f t="array" ref="B78">IFERROR(INDEX('03.Muestra'!$C$8:$C$17,SMALL(IF("Página Web"='03.Muestra'!$D$8:$D$17,ROW('03.Muestra'!$C$8:$C$17)-MIN(ROW('03.Muestra'!$D$8:$D$17))+1,""),ROW()-72)),"")</f>
        <v/>
      </c>
      <c r="C78" s="169" t="str">
        <f t="array" ref="C78">IFERROR(INDEX('03.Muestra'!$F$8:$F$17,SMALL(IF("Página Web"='03.Muestra'!$D$8:$D$17,ROW('03.Muestra'!$F$8:$F$17)-MIN(ROW('03.Muestra'!$D$8:$D$17))+1,""),ROW()-72)),"")</f>
        <v/>
      </c>
      <c r="D78" s="143" t="str">
        <f t="shared" si="11"/>
        <v/>
      </c>
      <c r="E78" s="95" t="str">
        <f t="shared" si="12"/>
        <v/>
      </c>
      <c r="F78" s="29"/>
      <c r="G78" s="23"/>
      <c r="H78" s="23"/>
      <c r="I78" s="23"/>
      <c r="J78" s="23"/>
      <c r="K78" s="188"/>
      <c r="L78" s="23"/>
      <c r="M78" s="23"/>
      <c r="N78" s="23"/>
      <c r="O78" s="23"/>
      <c r="P78" s="23"/>
      <c r="Q78" s="23"/>
      <c r="R78" s="23"/>
      <c r="S78" s="23"/>
      <c r="T78" s="23"/>
      <c r="U78" s="23"/>
      <c r="V78" s="23"/>
      <c r="W78" s="23"/>
      <c r="X78" s="23"/>
      <c r="Y78" s="23"/>
      <c r="Z78" s="29"/>
      <c r="AA78" s="29"/>
      <c r="AB78" s="29"/>
      <c r="AC78" s="29"/>
      <c r="AD78" s="29"/>
      <c r="AE78" s="29"/>
      <c r="AF78" s="29"/>
      <c r="AG78" s="29"/>
      <c r="AH78" s="29"/>
      <c r="AI78" s="29"/>
    </row>
    <row r="79" ht="12.0" customHeight="1">
      <c r="A79" s="133" t="str">
        <f t="array" ref="A79">IFERROR(INDEX('03.Muestra'!$B$8:$B$17,SMALL(IF("Página Web"='03.Muestra'!$D$8:$D$17,ROW('03.Muestra'!$B$8:$B$17)-MIN(ROW('03.Muestra'!$D$8:$D$17))+1,""),ROW()-72)),"")</f>
        <v/>
      </c>
      <c r="B79" s="169" t="str">
        <f t="array" ref="B79">IFERROR(INDEX('03.Muestra'!$C$8:$C$17,SMALL(IF("Página Web"='03.Muestra'!$D$8:$D$17,ROW('03.Muestra'!$C$8:$C$17)-MIN(ROW('03.Muestra'!$D$8:$D$17))+1,""),ROW()-72)),"")</f>
        <v/>
      </c>
      <c r="C79" s="169" t="str">
        <f t="array" ref="C79">IFERROR(INDEX('03.Muestra'!$F$8:$F$17,SMALL(IF("Página Web"='03.Muestra'!$D$8:$D$17,ROW('03.Muestra'!$F$8:$F$17)-MIN(ROW('03.Muestra'!$D$8:$D$17))+1,""),ROW()-72)),"")</f>
        <v/>
      </c>
      <c r="D79" s="143" t="str">
        <f t="shared" si="11"/>
        <v/>
      </c>
      <c r="E79" s="95" t="str">
        <f t="shared" si="12"/>
        <v/>
      </c>
      <c r="F79" s="23"/>
      <c r="G79" s="23"/>
      <c r="H79" s="23"/>
      <c r="I79" s="23"/>
      <c r="J79" s="23"/>
      <c r="K79" s="188"/>
      <c r="L79" s="23"/>
      <c r="M79" s="23"/>
      <c r="N79" s="23"/>
      <c r="O79" s="23"/>
      <c r="P79" s="23"/>
      <c r="Q79" s="23"/>
      <c r="R79" s="23"/>
      <c r="S79" s="23"/>
      <c r="T79" s="23"/>
      <c r="U79" s="23"/>
      <c r="V79" s="23"/>
      <c r="W79" s="23"/>
      <c r="X79" s="23"/>
      <c r="Y79" s="23"/>
      <c r="Z79" s="29"/>
      <c r="AA79" s="29"/>
      <c r="AB79" s="29"/>
      <c r="AC79" s="29"/>
      <c r="AD79" s="29"/>
      <c r="AE79" s="29"/>
      <c r="AF79" s="29"/>
      <c r="AG79" s="29"/>
      <c r="AH79" s="29"/>
      <c r="AI79" s="29"/>
    </row>
    <row r="80" ht="12.0" customHeight="1">
      <c r="A80" s="133" t="str">
        <f t="array" ref="A80">IFERROR(INDEX('03.Muestra'!$B$8:$B$17,SMALL(IF("Página Web"='03.Muestra'!$D$8:$D$17,ROW('03.Muestra'!$B$8:$B$17)-MIN(ROW('03.Muestra'!$D$8:$D$17))+1,""),ROW()-72)),"")</f>
        <v/>
      </c>
      <c r="B80" s="169" t="str">
        <f t="array" ref="B80">IFERROR(INDEX('03.Muestra'!$C$8:$C$17,SMALL(IF("Página Web"='03.Muestra'!$D$8:$D$17,ROW('03.Muestra'!$C$8:$C$17)-MIN(ROW('03.Muestra'!$D$8:$D$17))+1,""),ROW()-72)),"")</f>
        <v/>
      </c>
      <c r="C80" s="169" t="str">
        <f t="array" ref="C80">IFERROR(INDEX('03.Muestra'!$F$8:$F$17,SMALL(IF("Página Web"='03.Muestra'!$D$8:$D$17,ROW('03.Muestra'!$F$8:$F$17)-MIN(ROW('03.Muestra'!$D$8:$D$17))+1,""),ROW()-72)),"")</f>
        <v/>
      </c>
      <c r="D80" s="143" t="str">
        <f t="shared" si="11"/>
        <v/>
      </c>
      <c r="E80" s="95" t="str">
        <f t="shared" si="12"/>
        <v/>
      </c>
      <c r="F80" s="23"/>
      <c r="G80" s="23"/>
      <c r="H80" s="23"/>
      <c r="I80" s="23"/>
      <c r="J80" s="23"/>
      <c r="K80" s="188"/>
      <c r="L80" s="23"/>
      <c r="M80" s="23"/>
      <c r="N80" s="23"/>
      <c r="O80" s="23"/>
      <c r="P80" s="23"/>
      <c r="Q80" s="23"/>
      <c r="R80" s="23"/>
      <c r="S80" s="23"/>
      <c r="T80" s="23"/>
      <c r="U80" s="23"/>
      <c r="V80" s="23"/>
      <c r="W80" s="23"/>
      <c r="X80" s="23"/>
      <c r="Y80" s="23"/>
      <c r="Z80" s="29"/>
      <c r="AA80" s="29"/>
      <c r="AB80" s="29"/>
      <c r="AC80" s="29"/>
      <c r="AD80" s="29"/>
      <c r="AE80" s="29"/>
      <c r="AF80" s="29"/>
      <c r="AG80" s="29"/>
      <c r="AH80" s="29"/>
      <c r="AI80" s="29"/>
    </row>
    <row r="81" ht="12.0" customHeight="1">
      <c r="A81" s="133" t="str">
        <f t="array" ref="A81">IFERROR(INDEX('03.Muestra'!$B$8:$B$17,SMALL(IF("Página Web"='03.Muestra'!$D$8:$D$17,ROW('03.Muestra'!$B$8:$B$17)-MIN(ROW('03.Muestra'!$D$8:$D$17))+1,""),ROW()-72)),"")</f>
        <v/>
      </c>
      <c r="B81" s="169" t="str">
        <f t="array" ref="B81">IFERROR(INDEX('03.Muestra'!$C$8:$C$17,SMALL(IF("Página Web"='03.Muestra'!$D$8:$D$17,ROW('03.Muestra'!$C$8:$C$17)-MIN(ROW('03.Muestra'!$D$8:$D$17))+1,""),ROW()-72)),"")</f>
        <v/>
      </c>
      <c r="C81" s="169" t="str">
        <f t="array" ref="C81">IFERROR(INDEX('03.Muestra'!$F$8:$F$17,SMALL(IF("Página Web"='03.Muestra'!$D$8:$D$17,ROW('03.Muestra'!$F$8:$F$17)-MIN(ROW('03.Muestra'!$D$8:$D$17))+1,""),ROW()-72)),"")</f>
        <v/>
      </c>
      <c r="D81" s="143" t="str">
        <f t="shared" si="11"/>
        <v/>
      </c>
      <c r="E81" s="95" t="str">
        <f t="shared" si="12"/>
        <v/>
      </c>
      <c r="F81" s="23"/>
      <c r="G81" s="23"/>
      <c r="H81" s="23"/>
      <c r="I81" s="23"/>
      <c r="J81" s="23"/>
      <c r="K81" s="188"/>
      <c r="L81" s="23"/>
      <c r="M81" s="23"/>
      <c r="N81" s="23"/>
      <c r="O81" s="23"/>
      <c r="P81" s="23"/>
      <c r="Q81" s="23"/>
      <c r="R81" s="23"/>
      <c r="S81" s="23"/>
      <c r="T81" s="23"/>
      <c r="U81" s="23"/>
      <c r="V81" s="23"/>
      <c r="W81" s="23"/>
      <c r="X81" s="23"/>
      <c r="Y81" s="23"/>
      <c r="Z81" s="29"/>
      <c r="AA81" s="29"/>
      <c r="AB81" s="29"/>
      <c r="AC81" s="29"/>
      <c r="AD81" s="29"/>
      <c r="AE81" s="29"/>
      <c r="AF81" s="29"/>
      <c r="AG81" s="29"/>
      <c r="AH81" s="29"/>
      <c r="AI81" s="29"/>
    </row>
    <row r="82" ht="12.0" customHeight="1">
      <c r="A82" s="133" t="str">
        <f t="array" ref="A82">IFERROR(INDEX('03.Muestra'!$B$8:$B$17,SMALL(IF("Página Web"='03.Muestra'!$D$8:$D$17,ROW('03.Muestra'!$B$8:$B$17)-MIN(ROW('03.Muestra'!$D$8:$D$17))+1,""),ROW()-72)),"")</f>
        <v/>
      </c>
      <c r="B82" s="169" t="str">
        <f t="array" ref="B82">IFERROR(INDEX('03.Muestra'!$C$8:$C$17,SMALL(IF("Página Web"='03.Muestra'!$D$8:$D$17,ROW('03.Muestra'!$C$8:$C$17)-MIN(ROW('03.Muestra'!$D$8:$D$17))+1,""),ROW()-72)),"")</f>
        <v/>
      </c>
      <c r="C82" s="169" t="str">
        <f t="array" ref="C82">IFERROR(INDEX('03.Muestra'!$F$8:$F$17,SMALL(IF("Página Web"='03.Muestra'!$D$8:$D$17,ROW('03.Muestra'!$F$8:$F$17)-MIN(ROW('03.Muestra'!$D$8:$D$17))+1,""),ROW()-72)),"")</f>
        <v/>
      </c>
      <c r="D82" s="143" t="str">
        <f t="shared" si="11"/>
        <v/>
      </c>
      <c r="E82" s="95" t="str">
        <f t="shared" si="12"/>
        <v/>
      </c>
      <c r="F82" s="23"/>
      <c r="G82" s="23"/>
      <c r="H82" s="23"/>
      <c r="I82" s="23"/>
      <c r="J82" s="23"/>
      <c r="K82" s="188"/>
      <c r="L82" s="23"/>
      <c r="M82" s="23"/>
      <c r="N82" s="23"/>
      <c r="O82" s="23"/>
      <c r="P82" s="23"/>
      <c r="Q82" s="23"/>
      <c r="R82" s="23"/>
      <c r="S82" s="23"/>
      <c r="T82" s="23"/>
      <c r="U82" s="23"/>
      <c r="V82" s="23"/>
      <c r="W82" s="23"/>
      <c r="X82" s="23"/>
      <c r="Y82" s="23"/>
      <c r="Z82" s="29"/>
      <c r="AA82" s="29"/>
      <c r="AB82" s="29"/>
      <c r="AC82" s="29"/>
      <c r="AD82" s="29"/>
      <c r="AE82" s="29"/>
      <c r="AF82" s="29"/>
      <c r="AG82" s="29"/>
      <c r="AH82" s="29"/>
      <c r="AI82" s="29"/>
    </row>
    <row r="83" ht="12.0" customHeight="1">
      <c r="A83" s="92"/>
      <c r="B83" s="173"/>
      <c r="C83" s="173"/>
      <c r="D83" s="174"/>
      <c r="E83" s="95"/>
      <c r="F83" s="23"/>
      <c r="G83" s="23"/>
      <c r="H83" s="23"/>
      <c r="I83" s="23"/>
      <c r="J83" s="23"/>
      <c r="K83" s="188"/>
      <c r="L83" s="23"/>
      <c r="M83" s="23"/>
      <c r="N83" s="23"/>
      <c r="O83" s="23"/>
      <c r="P83" s="23"/>
      <c r="Q83" s="23"/>
      <c r="R83" s="23"/>
      <c r="S83" s="23"/>
      <c r="T83" s="23"/>
      <c r="U83" s="23"/>
      <c r="V83" s="23"/>
      <c r="W83" s="23"/>
      <c r="X83" s="23"/>
      <c r="Y83" s="23"/>
      <c r="Z83" s="29"/>
      <c r="AA83" s="29"/>
      <c r="AB83" s="29"/>
      <c r="AC83" s="29"/>
      <c r="AD83" s="29"/>
      <c r="AE83" s="29"/>
      <c r="AF83" s="29"/>
      <c r="AG83" s="29"/>
      <c r="AH83" s="29"/>
      <c r="AI83" s="29"/>
    </row>
    <row r="84" ht="12.0" customHeight="1">
      <c r="A84" s="92"/>
      <c r="B84" s="173"/>
      <c r="C84" s="173"/>
      <c r="D84" s="174"/>
      <c r="E84" s="95"/>
      <c r="F84" s="23"/>
      <c r="G84" s="23"/>
      <c r="H84" s="23"/>
      <c r="I84" s="23"/>
      <c r="J84" s="23"/>
      <c r="K84" s="188"/>
      <c r="L84" s="23"/>
      <c r="M84" s="23"/>
      <c r="N84" s="23"/>
      <c r="O84" s="23"/>
      <c r="P84" s="23"/>
      <c r="Q84" s="23"/>
      <c r="R84" s="23"/>
      <c r="S84" s="23"/>
      <c r="T84" s="23"/>
      <c r="U84" s="23"/>
      <c r="V84" s="23"/>
      <c r="W84" s="23"/>
      <c r="X84" s="23"/>
      <c r="Y84" s="23"/>
      <c r="Z84" s="29"/>
      <c r="AA84" s="29"/>
      <c r="AB84" s="29"/>
      <c r="AC84" s="29"/>
      <c r="AD84" s="29"/>
      <c r="AE84" s="29"/>
      <c r="AF84" s="29"/>
      <c r="AG84" s="29"/>
      <c r="AH84" s="29"/>
      <c r="AI84" s="29"/>
    </row>
    <row r="85" ht="12.75" customHeight="1">
      <c r="A85" s="151"/>
      <c r="B85" s="152"/>
      <c r="C85" s="151"/>
      <c r="D85" s="175"/>
      <c r="E85" s="95"/>
      <c r="F85" s="23"/>
      <c r="G85" s="23"/>
      <c r="H85" s="23"/>
      <c r="I85" s="23"/>
      <c r="J85" s="23"/>
      <c r="K85" s="188"/>
      <c r="L85" s="23"/>
      <c r="M85" s="23"/>
      <c r="N85" s="23"/>
      <c r="O85" s="23"/>
      <c r="P85" s="23"/>
      <c r="Q85" s="23"/>
      <c r="R85" s="23"/>
      <c r="S85" s="23"/>
      <c r="T85" s="23"/>
      <c r="U85" s="23"/>
      <c r="V85" s="23"/>
      <c r="W85" s="23"/>
      <c r="X85" s="23"/>
      <c r="Y85" s="23"/>
      <c r="Z85" s="29"/>
      <c r="AA85" s="29"/>
      <c r="AB85" s="29"/>
      <c r="AC85" s="29"/>
      <c r="AD85" s="29"/>
      <c r="AE85" s="29"/>
      <c r="AF85" s="29"/>
      <c r="AG85" s="29"/>
      <c r="AH85" s="29"/>
      <c r="AI85" s="29"/>
    </row>
    <row r="86" ht="15.0" customHeight="1">
      <c r="A86" s="149"/>
      <c r="B86" s="149"/>
      <c r="C86" s="149"/>
      <c r="D86" s="176"/>
      <c r="E86" s="95"/>
      <c r="F86" s="149"/>
      <c r="G86" s="23"/>
      <c r="H86" s="23"/>
      <c r="I86" s="23"/>
      <c r="J86" s="23"/>
      <c r="K86" s="188"/>
      <c r="L86" s="23"/>
      <c r="M86" s="23"/>
      <c r="N86" s="23"/>
      <c r="O86" s="23"/>
      <c r="P86" s="23"/>
      <c r="Q86" s="23"/>
      <c r="R86" s="23"/>
      <c r="S86" s="23"/>
      <c r="T86" s="23"/>
      <c r="U86" s="23"/>
      <c r="V86" s="23"/>
      <c r="W86" s="23"/>
      <c r="X86" s="23"/>
      <c r="Y86" s="23"/>
      <c r="Z86" s="29"/>
      <c r="AA86" s="29"/>
      <c r="AB86" s="29"/>
      <c r="AC86" s="29"/>
      <c r="AD86" s="29"/>
      <c r="AE86" s="29"/>
      <c r="AF86" s="29"/>
      <c r="AG86" s="29"/>
      <c r="AH86" s="29"/>
      <c r="AI86" s="29"/>
    </row>
    <row r="87" ht="12.0" customHeight="1">
      <c r="A87" s="29"/>
      <c r="B87" s="23"/>
      <c r="C87" s="23"/>
      <c r="D87" s="167"/>
      <c r="E87" s="95"/>
      <c r="F87" s="23"/>
      <c r="G87" s="23"/>
      <c r="H87" s="23"/>
      <c r="I87" s="23"/>
      <c r="J87" s="23"/>
      <c r="K87" s="188"/>
      <c r="L87" s="23"/>
      <c r="M87" s="23"/>
      <c r="N87" s="23"/>
      <c r="O87" s="23"/>
      <c r="P87" s="23"/>
      <c r="Q87" s="23"/>
      <c r="R87" s="23"/>
      <c r="S87" s="23"/>
      <c r="T87" s="23"/>
      <c r="U87" s="23"/>
      <c r="V87" s="23"/>
      <c r="W87" s="23"/>
      <c r="X87" s="23"/>
      <c r="Y87" s="23"/>
      <c r="Z87" s="29"/>
      <c r="AA87" s="29"/>
      <c r="AB87" s="29"/>
      <c r="AC87" s="29"/>
      <c r="AD87" s="29"/>
      <c r="AE87" s="29"/>
      <c r="AF87" s="29"/>
      <c r="AG87" s="29"/>
      <c r="AH87" s="29"/>
      <c r="AI87" s="29"/>
    </row>
    <row r="88" ht="12.0" customHeight="1">
      <c r="A88" s="29"/>
      <c r="B88" s="23"/>
      <c r="C88" s="23"/>
      <c r="D88" s="167"/>
      <c r="E88" s="137"/>
      <c r="F88" s="23"/>
      <c r="G88" s="23"/>
      <c r="H88" s="23"/>
      <c r="I88" s="23"/>
      <c r="J88" s="23"/>
      <c r="K88" s="188"/>
      <c r="L88" s="23"/>
      <c r="M88" s="23"/>
      <c r="N88" s="23"/>
      <c r="O88" s="23"/>
      <c r="P88" s="23"/>
      <c r="Q88" s="23"/>
      <c r="R88" s="23"/>
      <c r="S88" s="23"/>
      <c r="T88" s="23"/>
      <c r="U88" s="23"/>
      <c r="V88" s="23"/>
      <c r="W88" s="23"/>
      <c r="X88" s="23"/>
      <c r="Y88" s="23"/>
      <c r="Z88" s="29"/>
      <c r="AA88" s="29"/>
      <c r="AB88" s="29"/>
      <c r="AC88" s="29"/>
      <c r="AD88" s="29"/>
      <c r="AE88" s="29"/>
      <c r="AF88" s="29"/>
      <c r="AG88" s="29"/>
      <c r="AH88" s="29"/>
      <c r="AI88" s="29"/>
    </row>
    <row r="89" ht="32.25" customHeight="1">
      <c r="A89" s="126" t="s">
        <v>106</v>
      </c>
      <c r="B89" s="127" t="s">
        <v>92</v>
      </c>
      <c r="C89" s="180" t="s">
        <v>143</v>
      </c>
      <c r="D89" s="168" t="s">
        <v>112</v>
      </c>
      <c r="E89" s="154"/>
      <c r="F89" s="29"/>
      <c r="G89" s="29"/>
      <c r="H89" s="29"/>
      <c r="I89" s="29"/>
      <c r="J89" s="29"/>
      <c r="K89" s="188"/>
      <c r="L89" s="23"/>
      <c r="M89" s="23"/>
      <c r="N89" s="23"/>
      <c r="O89" s="23"/>
      <c r="P89" s="23"/>
      <c r="Q89" s="23"/>
      <c r="R89" s="23"/>
      <c r="S89" s="23"/>
      <c r="T89" s="23"/>
      <c r="U89" s="23"/>
      <c r="V89" s="23"/>
      <c r="W89" s="23"/>
      <c r="X89" s="23"/>
      <c r="Y89" s="23"/>
      <c r="Z89" s="29"/>
      <c r="AA89" s="29"/>
      <c r="AB89" s="29"/>
      <c r="AC89" s="29"/>
      <c r="AD89" s="29"/>
      <c r="AE89" s="29"/>
      <c r="AF89" s="29"/>
      <c r="AG89" s="29"/>
      <c r="AH89" s="29"/>
      <c r="AI89" s="29"/>
    </row>
    <row r="90" ht="12.0" customHeight="1">
      <c r="A90" s="133">
        <f t="array" ref="A90">IFERROR(INDEX('03.Muestra'!$B$8:$B$17,SMALL(IF("Página Web"='03.Muestra'!$D$8:$D$17,ROW('03.Muestra'!$B$8:$B$17)-MIN(ROW('03.Muestra'!$D$8:$D$17))+1,""),ROW()-89)),"")</f>
        <v>1</v>
      </c>
      <c r="B90" s="169" t="str">
        <f t="array" ref="B90">IFERROR(INDEX('03.Muestra'!$C$8:$C$17,SMALL(IF("Página Web"='03.Muestra'!$D$8:$D$17,ROW('03.Muestra'!$C$8:$C$17)-MIN(ROW('03.Muestra'!$D$8:$D$17))+1,""),ROW()-89)),"")</f>
        <v>Home</v>
      </c>
      <c r="C90" s="170" t="str">
        <f t="array" ref="C90">IFERROR(INDEX('03.Muestra'!$F$8:$F$17,SMALL(IF("Página Web"='03.Muestra'!$D$8:$D$17,ROW('03.Muestra'!$F$8:$F$17)-MIN(ROW('03.Muestra'!$D$8:$D$17))+1,""),ROW()-89)),"")</f>
        <v>https://vicengallartandres.com/</v>
      </c>
      <c r="D90" s="143" t="str">
        <f t="shared" ref="D90:D99" si="13">IF(C90="","",$D$18)</f>
        <v>N/A</v>
      </c>
      <c r="E90" s="95" t="str">
        <f t="shared" ref="E90:E99" si="14">IF(D90&lt;&gt;"",IF(AND(B90&lt;&gt;"",C90&lt;&gt;""),"","ERR"),"")</f>
        <v/>
      </c>
      <c r="F90" s="144" t="s">
        <v>95</v>
      </c>
      <c r="G90" s="121" t="s">
        <v>104</v>
      </c>
      <c r="H90" s="116" t="s">
        <v>99</v>
      </c>
      <c r="I90" s="145" t="s">
        <v>97</v>
      </c>
      <c r="J90" s="146" t="s">
        <v>93</v>
      </c>
      <c r="K90" s="171" t="s">
        <v>103</v>
      </c>
      <c r="L90" s="23"/>
      <c r="M90" s="23"/>
      <c r="N90" s="23"/>
      <c r="O90" s="23"/>
      <c r="P90" s="23"/>
      <c r="Q90" s="23"/>
      <c r="R90" s="23"/>
      <c r="S90" s="23"/>
      <c r="T90" s="23"/>
      <c r="U90" s="23"/>
      <c r="V90" s="23"/>
      <c r="W90" s="23"/>
      <c r="X90" s="23"/>
      <c r="Y90" s="23"/>
      <c r="Z90" s="29"/>
      <c r="AA90" s="29"/>
      <c r="AB90" s="29"/>
      <c r="AC90" s="29"/>
      <c r="AD90" s="29"/>
      <c r="AE90" s="29"/>
      <c r="AF90" s="29"/>
      <c r="AG90" s="29"/>
      <c r="AH90" s="29"/>
      <c r="AI90" s="29"/>
    </row>
    <row r="91" ht="12.0" customHeight="1">
      <c r="A91" s="133">
        <f t="array" ref="A91">IFERROR(INDEX('03.Muestra'!$B$8:$B$17,SMALL(IF("Página Web"='03.Muestra'!$D$8:$D$17,ROW('03.Muestra'!$B$8:$B$17)-MIN(ROW('03.Muestra'!$D$8:$D$17))+1,""),ROW()-89)),"")</f>
        <v>2</v>
      </c>
      <c r="B91" s="169" t="str">
        <f t="array" ref="B91">IFERROR(INDEX('03.Muestra'!$C$8:$C$17,SMALL(IF("Página Web"='03.Muestra'!$D$8:$D$17,ROW('03.Muestra'!$C$8:$C$17)-MIN(ROW('03.Muestra'!$D$8:$D$17))+1,""),ROW()-89)),"")</f>
        <v>Contacto</v>
      </c>
      <c r="C91" s="170" t="str">
        <f t="array" ref="C91">IFERROR(INDEX('03.Muestra'!$F$8:$F$17,SMALL(IF("Página Web"='03.Muestra'!$D$8:$D$17,ROW('03.Muestra'!$F$8:$F$17)-MIN(ROW('03.Muestra'!$D$8:$D$17))+1,""),ROW()-89)),"")</f>
        <v>https://vicengallartandres.com/contacto/</v>
      </c>
      <c r="D91" s="143" t="str">
        <f t="shared" si="13"/>
        <v>N/A</v>
      </c>
      <c r="E91" s="95" t="str">
        <f t="shared" si="14"/>
        <v/>
      </c>
      <c r="F91" s="147">
        <f>COUNTIF($D90:INDIRECT("$D" &amp;  SUM(ROW()-1,'03.Muestra'!$D$20)-1),F90)</f>
        <v>0</v>
      </c>
      <c r="G91" s="147">
        <f>COUNTIF($D90:INDIRECT("$D" &amp;  SUM(ROW()-1,'03.Muestra'!$D$20)-1),G90)</f>
        <v>0</v>
      </c>
      <c r="H91" s="147">
        <f>COUNTIF($D90:INDIRECT("$D" &amp;  SUM(ROW()-1,'03.Muestra'!$D$20)-1),H90)</f>
        <v>3</v>
      </c>
      <c r="I91" s="147">
        <f>COUNTIF($D90:INDIRECT("$D" &amp;  SUM(ROW()-1,'03.Muestra'!$D$20)-1),I90)</f>
        <v>0</v>
      </c>
      <c r="J91" s="147">
        <f>COUNTIF($D90:INDIRECT("$D" &amp;  SUM(ROW()-1,'03.Muestra'!$D$20)-1),J90)</f>
        <v>0</v>
      </c>
      <c r="K91" s="172">
        <f>IF(COUNTIF('03.Muestra'!$D$8:$D$17,"Página Web")=0,0,COUNTBLANK($D90:INDIRECT("$D" &amp;  SUM(ROW()-1,COUNTIF('03.Muestra'!$D$8:$D$17,"Página Web"))-1)))</f>
        <v>0</v>
      </c>
      <c r="L91" s="23"/>
      <c r="M91" s="23"/>
      <c r="N91" s="23"/>
      <c r="O91" s="23"/>
      <c r="P91" s="23"/>
      <c r="Q91" s="23"/>
      <c r="R91" s="23"/>
      <c r="S91" s="23"/>
      <c r="T91" s="23"/>
      <c r="U91" s="23"/>
      <c r="V91" s="23"/>
      <c r="W91" s="23"/>
      <c r="X91" s="23"/>
      <c r="Y91" s="23"/>
      <c r="Z91" s="29"/>
      <c r="AA91" s="29"/>
      <c r="AB91" s="29"/>
      <c r="AC91" s="29"/>
      <c r="AD91" s="29"/>
      <c r="AE91" s="29"/>
      <c r="AF91" s="29"/>
      <c r="AG91" s="29"/>
      <c r="AH91" s="29"/>
      <c r="AI91" s="29"/>
    </row>
    <row r="92" ht="12.0" customHeight="1">
      <c r="A92" s="133">
        <f t="array" ref="A92">IFERROR(INDEX('03.Muestra'!$B$8:$B$17,SMALL(IF("Página Web"='03.Muestra'!$D$8:$D$17,ROW('03.Muestra'!$B$8:$B$17)-MIN(ROW('03.Muestra'!$D$8:$D$17))+1,""),ROW()-89)),"")</f>
        <v>3</v>
      </c>
      <c r="B92" s="169" t="str">
        <f t="array" ref="B92">IFERROR(INDEX('03.Muestra'!$C$8:$C$17,SMALL(IF("Página Web"='03.Muestra'!$D$8:$D$17,ROW('03.Muestra'!$C$8:$C$17)-MIN(ROW('03.Muestra'!$D$8:$D$17))+1,""),ROW()-89)),"")</f>
        <v>Servicios</v>
      </c>
      <c r="C92" s="170" t="str">
        <f t="array" ref="C92">IFERROR(INDEX('03.Muestra'!$F$8:$F$17,SMALL(IF("Página Web"='03.Muestra'!$D$8:$D$17,ROW('03.Muestra'!$F$8:$F$17)-MIN(ROW('03.Muestra'!$D$8:$D$17))+1,""),ROW()-89)),"")</f>
        <v>https://vicengallartandres.com/servicios/</v>
      </c>
      <c r="D92" s="143" t="str">
        <f t="shared" si="13"/>
        <v>N/A</v>
      </c>
      <c r="E92" s="95" t="str">
        <f t="shared" si="14"/>
        <v/>
      </c>
      <c r="F92" s="29"/>
      <c r="G92" s="23"/>
      <c r="H92" s="23"/>
      <c r="I92" s="23"/>
      <c r="J92" s="23"/>
      <c r="K92" s="188"/>
      <c r="L92" s="23"/>
      <c r="M92" s="23"/>
      <c r="N92" s="23"/>
      <c r="O92" s="23"/>
      <c r="P92" s="23"/>
      <c r="Q92" s="23"/>
      <c r="R92" s="23"/>
      <c r="S92" s="23"/>
      <c r="T92" s="23"/>
      <c r="U92" s="23"/>
      <c r="V92" s="23"/>
      <c r="W92" s="23"/>
      <c r="X92" s="23"/>
      <c r="Y92" s="23"/>
      <c r="Z92" s="29"/>
      <c r="AA92" s="29"/>
      <c r="AB92" s="29"/>
      <c r="AC92" s="29"/>
      <c r="AD92" s="29"/>
      <c r="AE92" s="29"/>
      <c r="AF92" s="29"/>
      <c r="AG92" s="29"/>
      <c r="AH92" s="29"/>
      <c r="AI92" s="29"/>
    </row>
    <row r="93" ht="12.0" customHeight="1">
      <c r="A93" s="133" t="str">
        <f t="array" ref="A93">IFERROR(INDEX('03.Muestra'!$B$8:$B$17,SMALL(IF("Página Web"='03.Muestra'!$D$8:$D$17,ROW('03.Muestra'!$B$8:$B$17)-MIN(ROW('03.Muestra'!$D$8:$D$17))+1,""),ROW()-89)),"")</f>
        <v/>
      </c>
      <c r="B93" s="169" t="str">
        <f t="array" ref="B93">IFERROR(INDEX('03.Muestra'!$C$8:$C$17,SMALL(IF("Página Web"='03.Muestra'!$D$8:$D$17,ROW('03.Muestra'!$C$8:$C$17)-MIN(ROW('03.Muestra'!$D$8:$D$17))+1,""),ROW()-89)),"")</f>
        <v/>
      </c>
      <c r="C93" s="169" t="str">
        <f t="array" ref="C93">IFERROR(INDEX('03.Muestra'!$F$8:$F$17,SMALL(IF("Página Web"='03.Muestra'!$D$8:$D$17,ROW('03.Muestra'!$F$8:$F$17)-MIN(ROW('03.Muestra'!$D$8:$D$17))+1,""),ROW()-89)),"")</f>
        <v/>
      </c>
      <c r="D93" s="143" t="str">
        <f t="shared" si="13"/>
        <v/>
      </c>
      <c r="E93" s="95" t="str">
        <f t="shared" si="14"/>
        <v/>
      </c>
      <c r="F93" s="29"/>
      <c r="G93" s="23"/>
      <c r="H93" s="23"/>
      <c r="I93" s="23"/>
      <c r="J93" s="23"/>
      <c r="K93" s="188"/>
      <c r="L93" s="23"/>
      <c r="M93" s="23"/>
      <c r="N93" s="23"/>
      <c r="O93" s="23"/>
      <c r="P93" s="23"/>
      <c r="Q93" s="23"/>
      <c r="R93" s="23"/>
      <c r="S93" s="23"/>
      <c r="T93" s="23"/>
      <c r="U93" s="23"/>
      <c r="V93" s="23"/>
      <c r="W93" s="23"/>
      <c r="X93" s="23"/>
      <c r="Y93" s="23"/>
      <c r="Z93" s="29"/>
      <c r="AA93" s="29"/>
      <c r="AB93" s="29"/>
      <c r="AC93" s="29"/>
      <c r="AD93" s="29"/>
      <c r="AE93" s="29"/>
      <c r="AF93" s="29"/>
      <c r="AG93" s="29"/>
      <c r="AH93" s="29"/>
      <c r="AI93" s="29"/>
    </row>
    <row r="94" ht="12.0" customHeight="1">
      <c r="A94" s="133" t="str">
        <f t="array" ref="A94">IFERROR(INDEX('03.Muestra'!$B$8:$B$17,SMALL(IF("Página Web"='03.Muestra'!$D$8:$D$17,ROW('03.Muestra'!$B$8:$B$17)-MIN(ROW('03.Muestra'!$D$8:$D$17))+1,""),ROW()-89)),"")</f>
        <v/>
      </c>
      <c r="B94" s="169" t="str">
        <f t="array" ref="B94">IFERROR(INDEX('03.Muestra'!$C$8:$C$17,SMALL(IF("Página Web"='03.Muestra'!$D$8:$D$17,ROW('03.Muestra'!$C$8:$C$17)-MIN(ROW('03.Muestra'!$D$8:$D$17))+1,""),ROW()-89)),"")</f>
        <v/>
      </c>
      <c r="C94" s="169" t="str">
        <f t="array" ref="C94">IFERROR(INDEX('03.Muestra'!$F$8:$F$17,SMALL(IF("Página Web"='03.Muestra'!$D$8:$D$17,ROW('03.Muestra'!$F$8:$F$17)-MIN(ROW('03.Muestra'!$D$8:$D$17))+1,""),ROW()-89)),"")</f>
        <v/>
      </c>
      <c r="D94" s="143" t="str">
        <f t="shared" si="13"/>
        <v/>
      </c>
      <c r="E94" s="95" t="str">
        <f t="shared" si="14"/>
        <v/>
      </c>
      <c r="F94" s="29"/>
      <c r="G94" s="23"/>
      <c r="H94" s="23"/>
      <c r="I94" s="23"/>
      <c r="J94" s="23"/>
      <c r="K94" s="188"/>
      <c r="L94" s="23"/>
      <c r="M94" s="23"/>
      <c r="N94" s="23"/>
      <c r="O94" s="23"/>
      <c r="P94" s="23"/>
      <c r="Q94" s="23"/>
      <c r="R94" s="23"/>
      <c r="S94" s="23"/>
      <c r="T94" s="23"/>
      <c r="U94" s="23"/>
      <c r="V94" s="23"/>
      <c r="W94" s="23"/>
      <c r="X94" s="23"/>
      <c r="Y94" s="23"/>
      <c r="Z94" s="29"/>
      <c r="AA94" s="29"/>
      <c r="AB94" s="29"/>
      <c r="AC94" s="29"/>
      <c r="AD94" s="29"/>
      <c r="AE94" s="29"/>
      <c r="AF94" s="29"/>
      <c r="AG94" s="29"/>
      <c r="AH94" s="29"/>
      <c r="AI94" s="29"/>
    </row>
    <row r="95" ht="12.0" customHeight="1">
      <c r="A95" s="133" t="str">
        <f t="array" ref="A95">IFERROR(INDEX('03.Muestra'!$B$8:$B$17,SMALL(IF("Página Web"='03.Muestra'!$D$8:$D$17,ROW('03.Muestra'!$B$8:$B$17)-MIN(ROW('03.Muestra'!$D$8:$D$17))+1,""),ROW()-89)),"")</f>
        <v/>
      </c>
      <c r="B95" s="169" t="str">
        <f t="array" ref="B95">IFERROR(INDEX('03.Muestra'!$C$8:$C$17,SMALL(IF("Página Web"='03.Muestra'!$D$8:$D$17,ROW('03.Muestra'!$C$8:$C$17)-MIN(ROW('03.Muestra'!$D$8:$D$17))+1,""),ROW()-89)),"")</f>
        <v/>
      </c>
      <c r="C95" s="169" t="str">
        <f t="array" ref="C95">IFERROR(INDEX('03.Muestra'!$F$8:$F$17,SMALL(IF("Página Web"='03.Muestra'!$D$8:$D$17,ROW('03.Muestra'!$F$8:$F$17)-MIN(ROW('03.Muestra'!$D$8:$D$17))+1,""),ROW()-89)),"")</f>
        <v/>
      </c>
      <c r="D95" s="143" t="str">
        <f t="shared" si="13"/>
        <v/>
      </c>
      <c r="E95" s="95" t="str">
        <f t="shared" si="14"/>
        <v/>
      </c>
      <c r="F95" s="29"/>
      <c r="G95" s="23"/>
      <c r="H95" s="23"/>
      <c r="I95" s="23"/>
      <c r="J95" s="23"/>
      <c r="K95" s="188"/>
      <c r="L95" s="23"/>
      <c r="M95" s="23"/>
      <c r="N95" s="23"/>
      <c r="O95" s="23"/>
      <c r="P95" s="23"/>
      <c r="Q95" s="23"/>
      <c r="R95" s="23"/>
      <c r="S95" s="23"/>
      <c r="T95" s="23"/>
      <c r="U95" s="23"/>
      <c r="V95" s="23"/>
      <c r="W95" s="23"/>
      <c r="X95" s="23"/>
      <c r="Y95" s="23"/>
      <c r="Z95" s="29"/>
      <c r="AA95" s="29"/>
      <c r="AB95" s="29"/>
      <c r="AC95" s="29"/>
      <c r="AD95" s="29"/>
      <c r="AE95" s="29"/>
      <c r="AF95" s="29"/>
      <c r="AG95" s="29"/>
      <c r="AH95" s="29"/>
      <c r="AI95" s="29"/>
    </row>
    <row r="96" ht="12.0" customHeight="1">
      <c r="A96" s="133" t="str">
        <f t="array" ref="A96">IFERROR(INDEX('03.Muestra'!$B$8:$B$17,SMALL(IF("Página Web"='03.Muestra'!$D$8:$D$17,ROW('03.Muestra'!$B$8:$B$17)-MIN(ROW('03.Muestra'!$D$8:$D$17))+1,""),ROW()-89)),"")</f>
        <v/>
      </c>
      <c r="B96" s="169" t="str">
        <f t="array" ref="B96">IFERROR(INDEX('03.Muestra'!$C$8:$C$17,SMALL(IF("Página Web"='03.Muestra'!$D$8:$D$17,ROW('03.Muestra'!$C$8:$C$17)-MIN(ROW('03.Muestra'!$D$8:$D$17))+1,""),ROW()-89)),"")</f>
        <v/>
      </c>
      <c r="C96" s="169" t="str">
        <f t="array" ref="C96">IFERROR(INDEX('03.Muestra'!$F$8:$F$17,SMALL(IF("Página Web"='03.Muestra'!$D$8:$D$17,ROW('03.Muestra'!$F$8:$F$17)-MIN(ROW('03.Muestra'!$D$8:$D$17))+1,""),ROW()-89)),"")</f>
        <v/>
      </c>
      <c r="D96" s="143" t="str">
        <f t="shared" si="13"/>
        <v/>
      </c>
      <c r="E96" s="95" t="str">
        <f t="shared" si="14"/>
        <v/>
      </c>
      <c r="F96" s="23"/>
      <c r="G96" s="23"/>
      <c r="H96" s="23"/>
      <c r="I96" s="23"/>
      <c r="J96" s="23"/>
      <c r="K96" s="188"/>
      <c r="L96" s="23"/>
      <c r="M96" s="23"/>
      <c r="N96" s="23"/>
      <c r="O96" s="23"/>
      <c r="P96" s="23"/>
      <c r="Q96" s="23"/>
      <c r="R96" s="23"/>
      <c r="S96" s="23"/>
      <c r="T96" s="23"/>
      <c r="U96" s="23"/>
      <c r="V96" s="23"/>
      <c r="W96" s="23"/>
      <c r="X96" s="23"/>
      <c r="Y96" s="23"/>
      <c r="Z96" s="29"/>
      <c r="AA96" s="29"/>
      <c r="AB96" s="29"/>
      <c r="AC96" s="29"/>
      <c r="AD96" s="29"/>
      <c r="AE96" s="29"/>
      <c r="AF96" s="29"/>
      <c r="AG96" s="29"/>
      <c r="AH96" s="29"/>
      <c r="AI96" s="29"/>
    </row>
    <row r="97" ht="12.0" customHeight="1">
      <c r="A97" s="133" t="str">
        <f t="array" ref="A97">IFERROR(INDEX('03.Muestra'!$B$8:$B$17,SMALL(IF("Página Web"='03.Muestra'!$D$8:$D$17,ROW('03.Muestra'!$B$8:$B$17)-MIN(ROW('03.Muestra'!$D$8:$D$17))+1,""),ROW()-89)),"")</f>
        <v/>
      </c>
      <c r="B97" s="169" t="str">
        <f t="array" ref="B97">IFERROR(INDEX('03.Muestra'!$C$8:$C$17,SMALL(IF("Página Web"='03.Muestra'!$D$8:$D$17,ROW('03.Muestra'!$C$8:$C$17)-MIN(ROW('03.Muestra'!$D$8:$D$17))+1,""),ROW()-89)),"")</f>
        <v/>
      </c>
      <c r="C97" s="169" t="str">
        <f t="array" ref="C97">IFERROR(INDEX('03.Muestra'!$F$8:$F$17,SMALL(IF("Página Web"='03.Muestra'!$D$8:$D$17,ROW('03.Muestra'!$F$8:$F$17)-MIN(ROW('03.Muestra'!$D$8:$D$17))+1,""),ROW()-89)),"")</f>
        <v/>
      </c>
      <c r="D97" s="143" t="str">
        <f t="shared" si="13"/>
        <v/>
      </c>
      <c r="E97" s="95" t="str">
        <f t="shared" si="14"/>
        <v/>
      </c>
      <c r="F97" s="23"/>
      <c r="G97" s="23"/>
      <c r="H97" s="23"/>
      <c r="I97" s="23"/>
      <c r="J97" s="23"/>
      <c r="K97" s="188"/>
      <c r="L97" s="23"/>
      <c r="M97" s="23"/>
      <c r="N97" s="23"/>
      <c r="O97" s="23"/>
      <c r="P97" s="23"/>
      <c r="Q97" s="23"/>
      <c r="R97" s="23"/>
      <c r="S97" s="23"/>
      <c r="T97" s="23"/>
      <c r="U97" s="23"/>
      <c r="V97" s="23"/>
      <c r="W97" s="23"/>
      <c r="X97" s="23"/>
      <c r="Y97" s="23"/>
      <c r="Z97" s="29"/>
      <c r="AA97" s="29"/>
      <c r="AB97" s="29"/>
      <c r="AC97" s="29"/>
      <c r="AD97" s="29"/>
      <c r="AE97" s="29"/>
      <c r="AF97" s="29"/>
      <c r="AG97" s="29"/>
      <c r="AH97" s="29"/>
      <c r="AI97" s="29"/>
    </row>
    <row r="98" ht="12.0" customHeight="1">
      <c r="A98" s="133" t="str">
        <f t="array" ref="A98">IFERROR(INDEX('03.Muestra'!$B$8:$B$17,SMALL(IF("Página Web"='03.Muestra'!$D$8:$D$17,ROW('03.Muestra'!$B$8:$B$17)-MIN(ROW('03.Muestra'!$D$8:$D$17))+1,""),ROW()-89)),"")</f>
        <v/>
      </c>
      <c r="B98" s="169" t="str">
        <f t="array" ref="B98">IFERROR(INDEX('03.Muestra'!$C$8:$C$17,SMALL(IF("Página Web"='03.Muestra'!$D$8:$D$17,ROW('03.Muestra'!$C$8:$C$17)-MIN(ROW('03.Muestra'!$D$8:$D$17))+1,""),ROW()-89)),"")</f>
        <v/>
      </c>
      <c r="C98" s="169" t="str">
        <f t="array" ref="C98">IFERROR(INDEX('03.Muestra'!$F$8:$F$17,SMALL(IF("Página Web"='03.Muestra'!$D$8:$D$17,ROW('03.Muestra'!$F$8:$F$17)-MIN(ROW('03.Muestra'!$D$8:$D$17))+1,""),ROW()-89)),"")</f>
        <v/>
      </c>
      <c r="D98" s="143" t="str">
        <f t="shared" si="13"/>
        <v/>
      </c>
      <c r="E98" s="95" t="str">
        <f t="shared" si="14"/>
        <v/>
      </c>
      <c r="F98" s="23"/>
      <c r="G98" s="23"/>
      <c r="H98" s="23"/>
      <c r="I98" s="23"/>
      <c r="J98" s="23"/>
      <c r="K98" s="188"/>
      <c r="L98" s="23"/>
      <c r="M98" s="23"/>
      <c r="N98" s="23"/>
      <c r="O98" s="23"/>
      <c r="P98" s="23"/>
      <c r="Q98" s="23"/>
      <c r="R98" s="23"/>
      <c r="S98" s="23"/>
      <c r="T98" s="23"/>
      <c r="U98" s="23"/>
      <c r="V98" s="23"/>
      <c r="W98" s="23"/>
      <c r="X98" s="23"/>
      <c r="Y98" s="23"/>
      <c r="Z98" s="29"/>
      <c r="AA98" s="29"/>
      <c r="AB98" s="29"/>
      <c r="AC98" s="29"/>
      <c r="AD98" s="29"/>
      <c r="AE98" s="29"/>
      <c r="AF98" s="29"/>
      <c r="AG98" s="29"/>
      <c r="AH98" s="29"/>
      <c r="AI98" s="29"/>
    </row>
    <row r="99" ht="12.0" customHeight="1">
      <c r="A99" s="133" t="str">
        <f t="array" ref="A99">IFERROR(INDEX('03.Muestra'!$B$8:$B$17,SMALL(IF("Página Web"='03.Muestra'!$D$8:$D$17,ROW('03.Muestra'!$B$8:$B$17)-MIN(ROW('03.Muestra'!$D$8:$D$17))+1,""),ROW()-89)),"")</f>
        <v/>
      </c>
      <c r="B99" s="169" t="str">
        <f t="array" ref="B99">IFERROR(INDEX('03.Muestra'!$C$8:$C$17,SMALL(IF("Página Web"='03.Muestra'!$D$8:$D$17,ROW('03.Muestra'!$C$8:$C$17)-MIN(ROW('03.Muestra'!$D$8:$D$17))+1,""),ROW()-89)),"")</f>
        <v/>
      </c>
      <c r="C99" s="169" t="str">
        <f t="array" ref="C99">IFERROR(INDEX('03.Muestra'!$F$8:$F$17,SMALL(IF("Página Web"='03.Muestra'!$D$8:$D$17,ROW('03.Muestra'!$F$8:$F$17)-MIN(ROW('03.Muestra'!$D$8:$D$17))+1,""),ROW()-89)),"")</f>
        <v/>
      </c>
      <c r="D99" s="143" t="str">
        <f t="shared" si="13"/>
        <v/>
      </c>
      <c r="E99" s="95" t="str">
        <f t="shared" si="14"/>
        <v/>
      </c>
      <c r="F99" s="23"/>
      <c r="G99" s="23"/>
      <c r="H99" s="23"/>
      <c r="I99" s="23"/>
      <c r="J99" s="23"/>
      <c r="K99" s="188"/>
      <c r="L99" s="23"/>
      <c r="M99" s="23"/>
      <c r="N99" s="23"/>
      <c r="O99" s="23"/>
      <c r="P99" s="23"/>
      <c r="Q99" s="23"/>
      <c r="R99" s="23"/>
      <c r="S99" s="23"/>
      <c r="T99" s="23"/>
      <c r="U99" s="23"/>
      <c r="V99" s="23"/>
      <c r="W99" s="23"/>
      <c r="X99" s="23"/>
      <c r="Y99" s="23"/>
      <c r="Z99" s="29"/>
      <c r="AA99" s="29"/>
      <c r="AB99" s="29"/>
      <c r="AC99" s="29"/>
      <c r="AD99" s="29"/>
      <c r="AE99" s="29"/>
      <c r="AF99" s="29"/>
      <c r="AG99" s="29"/>
      <c r="AH99" s="29"/>
      <c r="AI99" s="29"/>
    </row>
    <row r="100" ht="12.0" customHeight="1">
      <c r="A100" s="92"/>
      <c r="B100" s="173"/>
      <c r="C100" s="173"/>
      <c r="D100" s="174"/>
      <c r="E100" s="95"/>
      <c r="F100" s="23"/>
      <c r="G100" s="23"/>
      <c r="H100" s="23"/>
      <c r="I100" s="23"/>
      <c r="J100" s="23"/>
      <c r="K100" s="188"/>
      <c r="L100" s="23"/>
      <c r="M100" s="23"/>
      <c r="N100" s="23"/>
      <c r="O100" s="23"/>
      <c r="P100" s="23"/>
      <c r="Q100" s="23"/>
      <c r="R100" s="23"/>
      <c r="S100" s="23"/>
      <c r="T100" s="23"/>
      <c r="U100" s="23"/>
      <c r="V100" s="23"/>
      <c r="W100" s="23"/>
      <c r="X100" s="23"/>
      <c r="Y100" s="23"/>
      <c r="Z100" s="29"/>
      <c r="AA100" s="29"/>
      <c r="AB100" s="29"/>
      <c r="AC100" s="29"/>
      <c r="AD100" s="29"/>
      <c r="AE100" s="29"/>
      <c r="AF100" s="29"/>
      <c r="AG100" s="29"/>
      <c r="AH100" s="29"/>
      <c r="AI100" s="29"/>
    </row>
    <row r="101" ht="12.0" customHeight="1">
      <c r="A101" s="92"/>
      <c r="B101" s="173"/>
      <c r="C101" s="173"/>
      <c r="D101" s="174"/>
      <c r="E101" s="95"/>
      <c r="F101" s="23"/>
      <c r="G101" s="23"/>
      <c r="H101" s="23"/>
      <c r="I101" s="23"/>
      <c r="J101" s="23"/>
      <c r="K101" s="188"/>
      <c r="L101" s="23"/>
      <c r="M101" s="23"/>
      <c r="N101" s="23"/>
      <c r="O101" s="23"/>
      <c r="P101" s="23"/>
      <c r="Q101" s="23"/>
      <c r="R101" s="23"/>
      <c r="S101" s="23"/>
      <c r="T101" s="23"/>
      <c r="U101" s="23"/>
      <c r="V101" s="23"/>
      <c r="W101" s="23"/>
      <c r="X101" s="23"/>
      <c r="Y101" s="23"/>
      <c r="Z101" s="29"/>
      <c r="AA101" s="29"/>
      <c r="AB101" s="29"/>
      <c r="AC101" s="29"/>
      <c r="AD101" s="29"/>
      <c r="AE101" s="29"/>
      <c r="AF101" s="29"/>
      <c r="AG101" s="29"/>
      <c r="AH101" s="29"/>
      <c r="AI101" s="29"/>
    </row>
    <row r="102" ht="12.75" customHeight="1">
      <c r="A102" s="151"/>
      <c r="B102" s="152"/>
      <c r="C102" s="151"/>
      <c r="D102" s="175"/>
      <c r="E102" s="95"/>
      <c r="F102" s="23"/>
      <c r="G102" s="23"/>
      <c r="H102" s="23"/>
      <c r="I102" s="23"/>
      <c r="J102" s="23"/>
      <c r="K102" s="188"/>
      <c r="L102" s="23"/>
      <c r="M102" s="23"/>
      <c r="N102" s="23"/>
      <c r="O102" s="23"/>
      <c r="P102" s="23"/>
      <c r="Q102" s="23"/>
      <c r="R102" s="23"/>
      <c r="S102" s="23"/>
      <c r="T102" s="23"/>
      <c r="U102" s="23"/>
      <c r="V102" s="23"/>
      <c r="W102" s="23"/>
      <c r="X102" s="23"/>
      <c r="Y102" s="23"/>
      <c r="Z102" s="29"/>
      <c r="AA102" s="29"/>
      <c r="AB102" s="29"/>
      <c r="AC102" s="29"/>
      <c r="AD102" s="29"/>
      <c r="AE102" s="29"/>
      <c r="AF102" s="29"/>
      <c r="AG102" s="29"/>
      <c r="AH102" s="29"/>
      <c r="AI102" s="29"/>
    </row>
    <row r="103" ht="15.0" customHeight="1">
      <c r="A103" s="149"/>
      <c r="B103" s="149"/>
      <c r="C103" s="149"/>
      <c r="D103" s="176"/>
      <c r="E103" s="95"/>
      <c r="F103" s="149"/>
      <c r="G103" s="23"/>
      <c r="H103" s="23"/>
      <c r="I103" s="23"/>
      <c r="J103" s="23"/>
      <c r="K103" s="188"/>
      <c r="L103" s="23"/>
      <c r="M103" s="23"/>
      <c r="N103" s="23"/>
      <c r="O103" s="23"/>
      <c r="P103" s="23"/>
      <c r="Q103" s="23"/>
      <c r="R103" s="23"/>
      <c r="S103" s="23"/>
      <c r="T103" s="23"/>
      <c r="U103" s="23"/>
      <c r="V103" s="23"/>
      <c r="W103" s="23"/>
      <c r="X103" s="23"/>
      <c r="Y103" s="23"/>
      <c r="Z103" s="29"/>
      <c r="AA103" s="29"/>
      <c r="AB103" s="29"/>
      <c r="AC103" s="29"/>
      <c r="AD103" s="29"/>
      <c r="AE103" s="29"/>
      <c r="AF103" s="29"/>
      <c r="AG103" s="29"/>
      <c r="AH103" s="29"/>
      <c r="AI103" s="29"/>
    </row>
    <row r="104" ht="12.0" customHeight="1">
      <c r="A104" s="29"/>
      <c r="B104" s="23"/>
      <c r="C104" s="23"/>
      <c r="D104" s="167"/>
      <c r="E104" s="95"/>
      <c r="F104" s="23"/>
      <c r="G104" s="23"/>
      <c r="H104" s="23"/>
      <c r="I104" s="23"/>
      <c r="J104" s="23"/>
      <c r="K104" s="188"/>
      <c r="L104" s="23"/>
      <c r="M104" s="23"/>
      <c r="N104" s="23"/>
      <c r="O104" s="23"/>
      <c r="P104" s="23"/>
      <c r="Q104" s="23"/>
      <c r="R104" s="23"/>
      <c r="S104" s="23"/>
      <c r="T104" s="23"/>
      <c r="U104" s="23"/>
      <c r="V104" s="23"/>
      <c r="W104" s="23"/>
      <c r="X104" s="23"/>
      <c r="Y104" s="23"/>
      <c r="Z104" s="29"/>
      <c r="AA104" s="29"/>
      <c r="AB104" s="29"/>
      <c r="AC104" s="29"/>
      <c r="AD104" s="29"/>
      <c r="AE104" s="29"/>
      <c r="AF104" s="29"/>
      <c r="AG104" s="29"/>
      <c r="AH104" s="29"/>
      <c r="AI104" s="29"/>
    </row>
    <row r="105" ht="12.0" customHeight="1">
      <c r="A105" s="29"/>
      <c r="B105" s="23"/>
      <c r="C105" s="23"/>
      <c r="D105" s="167"/>
      <c r="E105" s="137"/>
      <c r="F105" s="23"/>
      <c r="G105" s="23"/>
      <c r="H105" s="23"/>
      <c r="I105" s="23"/>
      <c r="J105" s="23"/>
      <c r="K105" s="188"/>
      <c r="L105" s="23"/>
      <c r="M105" s="23"/>
      <c r="N105" s="23"/>
      <c r="O105" s="23"/>
      <c r="P105" s="23"/>
      <c r="Q105" s="23"/>
      <c r="R105" s="23"/>
      <c r="S105" s="23"/>
      <c r="T105" s="23"/>
      <c r="U105" s="23"/>
      <c r="V105" s="23"/>
      <c r="W105" s="23"/>
      <c r="X105" s="23"/>
      <c r="Y105" s="23"/>
      <c r="Z105" s="29"/>
      <c r="AA105" s="29"/>
      <c r="AB105" s="29"/>
      <c r="AC105" s="29"/>
      <c r="AD105" s="29"/>
      <c r="AE105" s="29"/>
      <c r="AF105" s="29"/>
      <c r="AG105" s="29"/>
      <c r="AH105" s="29"/>
      <c r="AI105" s="29"/>
    </row>
    <row r="106" ht="32.25" customHeight="1">
      <c r="A106" s="126" t="s">
        <v>106</v>
      </c>
      <c r="B106" s="127" t="s">
        <v>92</v>
      </c>
      <c r="C106" s="128" t="s">
        <v>144</v>
      </c>
      <c r="D106" s="168" t="s">
        <v>112</v>
      </c>
      <c r="E106" s="154"/>
      <c r="F106" s="29"/>
      <c r="G106" s="29"/>
      <c r="H106" s="29"/>
      <c r="I106" s="29"/>
      <c r="J106" s="29"/>
      <c r="K106" s="188"/>
      <c r="L106" s="23"/>
      <c r="M106" s="23"/>
      <c r="N106" s="23"/>
      <c r="O106" s="23"/>
      <c r="P106" s="23"/>
      <c r="Q106" s="23"/>
      <c r="R106" s="23"/>
      <c r="S106" s="23"/>
      <c r="T106" s="23"/>
      <c r="U106" s="23"/>
      <c r="V106" s="23"/>
      <c r="W106" s="23"/>
      <c r="X106" s="23"/>
      <c r="Y106" s="23"/>
      <c r="Z106" s="29"/>
      <c r="AA106" s="29"/>
      <c r="AB106" s="29"/>
      <c r="AC106" s="29"/>
      <c r="AD106" s="29"/>
      <c r="AE106" s="29"/>
      <c r="AF106" s="29"/>
      <c r="AG106" s="29"/>
      <c r="AH106" s="29"/>
      <c r="AI106" s="29"/>
    </row>
    <row r="107" ht="12.0" customHeight="1">
      <c r="A107" s="133">
        <f t="array" ref="A107">IFERROR(INDEX('03.Muestra'!$B$8:$B$17,SMALL(IF("Página Web"='03.Muestra'!$D$8:$D$17,ROW('03.Muestra'!$B$8:$B$17)-MIN(ROW('03.Muestra'!$D$8:$D$17))+1,""),ROW()-106)),"")</f>
        <v>1</v>
      </c>
      <c r="B107" s="169" t="str">
        <f t="array" ref="B107">IFERROR(INDEX('03.Muestra'!$C$8:$C$17,SMALL(IF("Página Web"='03.Muestra'!$D$8:$D$17,ROW('03.Muestra'!$C$8:$C$17)-MIN(ROW('03.Muestra'!$D$8:$D$17))+1,""),ROW()-106)),"")</f>
        <v>Home</v>
      </c>
      <c r="C107" s="170" t="str">
        <f t="array" ref="C107">IFERROR(INDEX('03.Muestra'!$F$8:$F$17,SMALL(IF("Página Web"='03.Muestra'!$D$8:$D$17,ROW('03.Muestra'!$F$8:$F$17)-MIN(ROW('03.Muestra'!$D$8:$D$17))+1,""),ROW()-106)),"")</f>
        <v>https://vicengallartandres.com/</v>
      </c>
      <c r="D107" s="143" t="str">
        <f t="shared" ref="D107:D116" si="15">IF(C107="","",$D$18)</f>
        <v>N/A</v>
      </c>
      <c r="E107" s="95" t="str">
        <f t="shared" ref="E107:E116" si="16">IF(D107&lt;&gt;"",IF(AND(B107&lt;&gt;"",C107&lt;&gt;""),"","ERR"),"")</f>
        <v/>
      </c>
      <c r="F107" s="144" t="s">
        <v>95</v>
      </c>
      <c r="G107" s="121" t="s">
        <v>104</v>
      </c>
      <c r="H107" s="116" t="s">
        <v>99</v>
      </c>
      <c r="I107" s="145" t="s">
        <v>97</v>
      </c>
      <c r="J107" s="146" t="s">
        <v>93</v>
      </c>
      <c r="K107" s="171" t="s">
        <v>103</v>
      </c>
      <c r="L107" s="23"/>
      <c r="M107" s="23"/>
      <c r="N107" s="23"/>
      <c r="O107" s="23"/>
      <c r="P107" s="23"/>
      <c r="Q107" s="23"/>
      <c r="R107" s="23"/>
      <c r="S107" s="23"/>
      <c r="T107" s="23"/>
      <c r="U107" s="23"/>
      <c r="V107" s="23"/>
      <c r="W107" s="23"/>
      <c r="X107" s="23"/>
      <c r="Y107" s="23"/>
      <c r="Z107" s="29"/>
      <c r="AA107" s="29"/>
      <c r="AB107" s="29"/>
      <c r="AC107" s="29"/>
      <c r="AD107" s="29"/>
      <c r="AE107" s="29"/>
      <c r="AF107" s="29"/>
      <c r="AG107" s="29"/>
      <c r="AH107" s="29"/>
      <c r="AI107" s="29"/>
    </row>
    <row r="108" ht="12.0" customHeight="1">
      <c r="A108" s="133">
        <f t="array" ref="A108">IFERROR(INDEX('03.Muestra'!$B$8:$B$17,SMALL(IF("Página Web"='03.Muestra'!$D$8:$D$17,ROW('03.Muestra'!$B$8:$B$17)-MIN(ROW('03.Muestra'!$D$8:$D$17))+1,""),ROW()-106)),"")</f>
        <v>2</v>
      </c>
      <c r="B108" s="169" t="str">
        <f t="array" ref="B108">IFERROR(INDEX('03.Muestra'!$C$8:$C$17,SMALL(IF("Página Web"='03.Muestra'!$D$8:$D$17,ROW('03.Muestra'!$C$8:$C$17)-MIN(ROW('03.Muestra'!$D$8:$D$17))+1,""),ROW()-106)),"")</f>
        <v>Contacto</v>
      </c>
      <c r="C108" s="170" t="str">
        <f t="array" ref="C108">IFERROR(INDEX('03.Muestra'!$F$8:$F$17,SMALL(IF("Página Web"='03.Muestra'!$D$8:$D$17,ROW('03.Muestra'!$F$8:$F$17)-MIN(ROW('03.Muestra'!$D$8:$D$17))+1,""),ROW()-106)),"")</f>
        <v>https://vicengallartandres.com/contacto/</v>
      </c>
      <c r="D108" s="143" t="str">
        <f t="shared" si="15"/>
        <v>N/A</v>
      </c>
      <c r="E108" s="95" t="str">
        <f t="shared" si="16"/>
        <v/>
      </c>
      <c r="F108" s="147">
        <f>COUNTIF($D107:INDIRECT("$D" &amp;  SUM(ROW()-1,'03.Muestra'!$D$20)-1),F107)</f>
        <v>0</v>
      </c>
      <c r="G108" s="147">
        <f>COUNTIF($D107:INDIRECT("$D" &amp;  SUM(ROW()-1,'03.Muestra'!$D$20)-1),G107)</f>
        <v>0</v>
      </c>
      <c r="H108" s="147">
        <f>COUNTIF($D107:INDIRECT("$D" &amp;  SUM(ROW()-1,'03.Muestra'!$D$20)-1),H107)</f>
        <v>3</v>
      </c>
      <c r="I108" s="147">
        <f>COUNTIF($D107:INDIRECT("$D" &amp;  SUM(ROW()-1,'03.Muestra'!$D$20)-1),I107)</f>
        <v>0</v>
      </c>
      <c r="J108" s="147">
        <f>COUNTIF($D107:INDIRECT("$D" &amp;  SUM(ROW()-1,'03.Muestra'!$D$20)-1),J107)</f>
        <v>0</v>
      </c>
      <c r="K108" s="172">
        <f>IF(COUNTIF('03.Muestra'!$D$8:$D$17,"Página Web")=0,0,COUNTBLANK($D107:INDIRECT("$D" &amp;  SUM(ROW()-1,COUNTIF('03.Muestra'!$D$8:$D$17,"Página Web"))-1)))</f>
        <v>0</v>
      </c>
      <c r="L108" s="23"/>
      <c r="M108" s="23"/>
      <c r="N108" s="23"/>
      <c r="O108" s="23"/>
      <c r="P108" s="23"/>
      <c r="Q108" s="23"/>
      <c r="R108" s="23"/>
      <c r="S108" s="23"/>
      <c r="T108" s="23"/>
      <c r="U108" s="23"/>
      <c r="V108" s="23"/>
      <c r="W108" s="23"/>
      <c r="X108" s="23"/>
      <c r="Y108" s="23"/>
      <c r="Z108" s="29"/>
      <c r="AA108" s="29"/>
      <c r="AB108" s="29"/>
      <c r="AC108" s="29"/>
      <c r="AD108" s="29"/>
      <c r="AE108" s="29"/>
      <c r="AF108" s="29"/>
      <c r="AG108" s="29"/>
      <c r="AH108" s="29"/>
      <c r="AI108" s="29"/>
    </row>
    <row r="109" ht="12.0" customHeight="1">
      <c r="A109" s="133">
        <f t="array" ref="A109">IFERROR(INDEX('03.Muestra'!$B$8:$B$17,SMALL(IF("Página Web"='03.Muestra'!$D$8:$D$17,ROW('03.Muestra'!$B$8:$B$17)-MIN(ROW('03.Muestra'!$D$8:$D$17))+1,""),ROW()-106)),"")</f>
        <v>3</v>
      </c>
      <c r="B109" s="169" t="str">
        <f t="array" ref="B109">IFERROR(INDEX('03.Muestra'!$C$8:$C$17,SMALL(IF("Página Web"='03.Muestra'!$D$8:$D$17,ROW('03.Muestra'!$C$8:$C$17)-MIN(ROW('03.Muestra'!$D$8:$D$17))+1,""),ROW()-106)),"")</f>
        <v>Servicios</v>
      </c>
      <c r="C109" s="170" t="str">
        <f t="array" ref="C109">IFERROR(INDEX('03.Muestra'!$F$8:$F$17,SMALL(IF("Página Web"='03.Muestra'!$D$8:$D$17,ROW('03.Muestra'!$F$8:$F$17)-MIN(ROW('03.Muestra'!$D$8:$D$17))+1,""),ROW()-106)),"")</f>
        <v>https://vicengallartandres.com/servicios/</v>
      </c>
      <c r="D109" s="143" t="str">
        <f t="shared" si="15"/>
        <v>N/A</v>
      </c>
      <c r="E109" s="95" t="str">
        <f t="shared" si="16"/>
        <v/>
      </c>
      <c r="F109" s="29"/>
      <c r="G109" s="23"/>
      <c r="H109" s="23"/>
      <c r="I109" s="23"/>
      <c r="J109" s="23"/>
      <c r="K109" s="188"/>
      <c r="L109" s="23"/>
      <c r="M109" s="23"/>
      <c r="N109" s="23"/>
      <c r="O109" s="23"/>
      <c r="P109" s="23"/>
      <c r="Q109" s="23"/>
      <c r="R109" s="23"/>
      <c r="S109" s="23"/>
      <c r="T109" s="23"/>
      <c r="U109" s="23"/>
      <c r="V109" s="23"/>
      <c r="W109" s="23"/>
      <c r="X109" s="23"/>
      <c r="Y109" s="23"/>
      <c r="Z109" s="29"/>
      <c r="AA109" s="29"/>
      <c r="AB109" s="29"/>
      <c r="AC109" s="29"/>
      <c r="AD109" s="29"/>
      <c r="AE109" s="29"/>
      <c r="AF109" s="29"/>
      <c r="AG109" s="29"/>
      <c r="AH109" s="29"/>
      <c r="AI109" s="29"/>
    </row>
    <row r="110" ht="12.0" customHeight="1">
      <c r="A110" s="133" t="str">
        <f t="array" ref="A110">IFERROR(INDEX('03.Muestra'!$B$8:$B$17,SMALL(IF("Página Web"='03.Muestra'!$D$8:$D$17,ROW('03.Muestra'!$B$8:$B$17)-MIN(ROW('03.Muestra'!$D$8:$D$17))+1,""),ROW()-106)),"")</f>
        <v/>
      </c>
      <c r="B110" s="169" t="str">
        <f t="array" ref="B110">IFERROR(INDEX('03.Muestra'!$C$8:$C$17,SMALL(IF("Página Web"='03.Muestra'!$D$8:$D$17,ROW('03.Muestra'!$C$8:$C$17)-MIN(ROW('03.Muestra'!$D$8:$D$17))+1,""),ROW()-106)),"")</f>
        <v/>
      </c>
      <c r="C110" s="169" t="str">
        <f t="array" ref="C110">IFERROR(INDEX('03.Muestra'!$F$8:$F$17,SMALL(IF("Página Web"='03.Muestra'!$D$8:$D$17,ROW('03.Muestra'!$F$8:$F$17)-MIN(ROW('03.Muestra'!$D$8:$D$17))+1,""),ROW()-106)),"")</f>
        <v/>
      </c>
      <c r="D110" s="143" t="str">
        <f t="shared" si="15"/>
        <v/>
      </c>
      <c r="E110" s="95" t="str">
        <f t="shared" si="16"/>
        <v/>
      </c>
      <c r="F110" s="29"/>
      <c r="G110" s="23"/>
      <c r="H110" s="23"/>
      <c r="I110" s="23"/>
      <c r="J110" s="23"/>
      <c r="K110" s="188"/>
      <c r="L110" s="23"/>
      <c r="M110" s="23"/>
      <c r="N110" s="23"/>
      <c r="O110" s="23"/>
      <c r="P110" s="23"/>
      <c r="Q110" s="23"/>
      <c r="R110" s="23"/>
      <c r="S110" s="23"/>
      <c r="T110" s="23"/>
      <c r="U110" s="23"/>
      <c r="V110" s="23"/>
      <c r="W110" s="23"/>
      <c r="X110" s="23"/>
      <c r="Y110" s="23"/>
      <c r="Z110" s="29"/>
      <c r="AA110" s="29"/>
      <c r="AB110" s="29"/>
      <c r="AC110" s="29"/>
      <c r="AD110" s="29"/>
      <c r="AE110" s="29"/>
      <c r="AF110" s="29"/>
      <c r="AG110" s="29"/>
      <c r="AH110" s="29"/>
      <c r="AI110" s="29"/>
    </row>
    <row r="111" ht="12.0" customHeight="1">
      <c r="A111" s="133" t="str">
        <f t="array" ref="A111">IFERROR(INDEX('03.Muestra'!$B$8:$B$17,SMALL(IF("Página Web"='03.Muestra'!$D$8:$D$17,ROW('03.Muestra'!$B$8:$B$17)-MIN(ROW('03.Muestra'!$D$8:$D$17))+1,""),ROW()-106)),"")</f>
        <v/>
      </c>
      <c r="B111" s="169" t="str">
        <f t="array" ref="B111">IFERROR(INDEX('03.Muestra'!$C$8:$C$17,SMALL(IF("Página Web"='03.Muestra'!$D$8:$D$17,ROW('03.Muestra'!$C$8:$C$17)-MIN(ROW('03.Muestra'!$D$8:$D$17))+1,""),ROW()-106)),"")</f>
        <v/>
      </c>
      <c r="C111" s="169" t="str">
        <f t="array" ref="C111">IFERROR(INDEX('03.Muestra'!$F$8:$F$17,SMALL(IF("Página Web"='03.Muestra'!$D$8:$D$17,ROW('03.Muestra'!$F$8:$F$17)-MIN(ROW('03.Muestra'!$D$8:$D$17))+1,""),ROW()-106)),"")</f>
        <v/>
      </c>
      <c r="D111" s="143" t="str">
        <f t="shared" si="15"/>
        <v/>
      </c>
      <c r="E111" s="95" t="str">
        <f t="shared" si="16"/>
        <v/>
      </c>
      <c r="F111" s="29"/>
      <c r="G111" s="23"/>
      <c r="H111" s="23"/>
      <c r="I111" s="23"/>
      <c r="J111" s="23"/>
      <c r="K111" s="188"/>
      <c r="L111" s="23"/>
      <c r="M111" s="23"/>
      <c r="N111" s="23"/>
      <c r="O111" s="23"/>
      <c r="P111" s="23"/>
      <c r="Q111" s="23"/>
      <c r="R111" s="23"/>
      <c r="S111" s="23"/>
      <c r="T111" s="23"/>
      <c r="U111" s="23"/>
      <c r="V111" s="23"/>
      <c r="W111" s="23"/>
      <c r="X111" s="23"/>
      <c r="Y111" s="23"/>
      <c r="Z111" s="29"/>
      <c r="AA111" s="29"/>
      <c r="AB111" s="29"/>
      <c r="AC111" s="29"/>
      <c r="AD111" s="29"/>
      <c r="AE111" s="29"/>
      <c r="AF111" s="29"/>
      <c r="AG111" s="29"/>
      <c r="AH111" s="29"/>
      <c r="AI111" s="29"/>
    </row>
    <row r="112" ht="12.0" customHeight="1">
      <c r="A112" s="133" t="str">
        <f t="array" ref="A112">IFERROR(INDEX('03.Muestra'!$B$8:$B$17,SMALL(IF("Página Web"='03.Muestra'!$D$8:$D$17,ROW('03.Muestra'!$B$8:$B$17)-MIN(ROW('03.Muestra'!$D$8:$D$17))+1,""),ROW()-106)),"")</f>
        <v/>
      </c>
      <c r="B112" s="169" t="str">
        <f t="array" ref="B112">IFERROR(INDEX('03.Muestra'!$C$8:$C$17,SMALL(IF("Página Web"='03.Muestra'!$D$8:$D$17,ROW('03.Muestra'!$C$8:$C$17)-MIN(ROW('03.Muestra'!$D$8:$D$17))+1,""),ROW()-106)),"")</f>
        <v/>
      </c>
      <c r="C112" s="169" t="str">
        <f t="array" ref="C112">IFERROR(INDEX('03.Muestra'!$F$8:$F$17,SMALL(IF("Página Web"='03.Muestra'!$D$8:$D$17,ROW('03.Muestra'!$F$8:$F$17)-MIN(ROW('03.Muestra'!$D$8:$D$17))+1,""),ROW()-106)),"")</f>
        <v/>
      </c>
      <c r="D112" s="143" t="str">
        <f t="shared" si="15"/>
        <v/>
      </c>
      <c r="E112" s="95" t="str">
        <f t="shared" si="16"/>
        <v/>
      </c>
      <c r="F112" s="29"/>
      <c r="G112" s="23"/>
      <c r="H112" s="23"/>
      <c r="I112" s="23"/>
      <c r="J112" s="23"/>
      <c r="K112" s="188"/>
      <c r="L112" s="23"/>
      <c r="M112" s="23"/>
      <c r="N112" s="23"/>
      <c r="O112" s="23"/>
      <c r="P112" s="23"/>
      <c r="Q112" s="23"/>
      <c r="R112" s="23"/>
      <c r="S112" s="23"/>
      <c r="T112" s="23"/>
      <c r="U112" s="23"/>
      <c r="V112" s="23"/>
      <c r="W112" s="23"/>
      <c r="X112" s="23"/>
      <c r="Y112" s="23"/>
      <c r="Z112" s="29"/>
      <c r="AA112" s="29"/>
      <c r="AB112" s="29"/>
      <c r="AC112" s="29"/>
      <c r="AD112" s="29"/>
      <c r="AE112" s="29"/>
      <c r="AF112" s="29"/>
      <c r="AG112" s="29"/>
      <c r="AH112" s="29"/>
      <c r="AI112" s="29"/>
    </row>
    <row r="113" ht="12.0" customHeight="1">
      <c r="A113" s="133" t="str">
        <f t="array" ref="A113">IFERROR(INDEX('03.Muestra'!$B$8:$B$17,SMALL(IF("Página Web"='03.Muestra'!$D$8:$D$17,ROW('03.Muestra'!$B$8:$B$17)-MIN(ROW('03.Muestra'!$D$8:$D$17))+1,""),ROW()-106)),"")</f>
        <v/>
      </c>
      <c r="B113" s="169" t="str">
        <f t="array" ref="B113">IFERROR(INDEX('03.Muestra'!$C$8:$C$17,SMALL(IF("Página Web"='03.Muestra'!$D$8:$D$17,ROW('03.Muestra'!$C$8:$C$17)-MIN(ROW('03.Muestra'!$D$8:$D$17))+1,""),ROW()-106)),"")</f>
        <v/>
      </c>
      <c r="C113" s="169" t="str">
        <f t="array" ref="C113">IFERROR(INDEX('03.Muestra'!$F$8:$F$17,SMALL(IF("Página Web"='03.Muestra'!$D$8:$D$17,ROW('03.Muestra'!$F$8:$F$17)-MIN(ROW('03.Muestra'!$D$8:$D$17))+1,""),ROW()-106)),"")</f>
        <v/>
      </c>
      <c r="D113" s="143" t="str">
        <f t="shared" si="15"/>
        <v/>
      </c>
      <c r="E113" s="95" t="str">
        <f t="shared" si="16"/>
        <v/>
      </c>
      <c r="F113" s="23"/>
      <c r="G113" s="23"/>
      <c r="H113" s="23"/>
      <c r="I113" s="23"/>
      <c r="J113" s="23"/>
      <c r="K113" s="188"/>
      <c r="L113" s="23"/>
      <c r="M113" s="23"/>
      <c r="N113" s="23"/>
      <c r="O113" s="23"/>
      <c r="P113" s="23"/>
      <c r="Q113" s="23"/>
      <c r="R113" s="23"/>
      <c r="S113" s="23"/>
      <c r="T113" s="23"/>
      <c r="U113" s="23"/>
      <c r="V113" s="23"/>
      <c r="W113" s="23"/>
      <c r="X113" s="23"/>
      <c r="Y113" s="23"/>
      <c r="Z113" s="29"/>
      <c r="AA113" s="29"/>
      <c r="AB113" s="29"/>
      <c r="AC113" s="29"/>
      <c r="AD113" s="29"/>
      <c r="AE113" s="29"/>
      <c r="AF113" s="29"/>
      <c r="AG113" s="29"/>
      <c r="AH113" s="29"/>
      <c r="AI113" s="29"/>
    </row>
    <row r="114" ht="12.0" customHeight="1">
      <c r="A114" s="133" t="str">
        <f t="array" ref="A114">IFERROR(INDEX('03.Muestra'!$B$8:$B$17,SMALL(IF("Página Web"='03.Muestra'!$D$8:$D$17,ROW('03.Muestra'!$B$8:$B$17)-MIN(ROW('03.Muestra'!$D$8:$D$17))+1,""),ROW()-106)),"")</f>
        <v/>
      </c>
      <c r="B114" s="169" t="str">
        <f t="array" ref="B114">IFERROR(INDEX('03.Muestra'!$C$8:$C$17,SMALL(IF("Página Web"='03.Muestra'!$D$8:$D$17,ROW('03.Muestra'!$C$8:$C$17)-MIN(ROW('03.Muestra'!$D$8:$D$17))+1,""),ROW()-106)),"")</f>
        <v/>
      </c>
      <c r="C114" s="169" t="str">
        <f t="array" ref="C114">IFERROR(INDEX('03.Muestra'!$F$8:$F$17,SMALL(IF("Página Web"='03.Muestra'!$D$8:$D$17,ROW('03.Muestra'!$F$8:$F$17)-MIN(ROW('03.Muestra'!$D$8:$D$17))+1,""),ROW()-106)),"")</f>
        <v/>
      </c>
      <c r="D114" s="143" t="str">
        <f t="shared" si="15"/>
        <v/>
      </c>
      <c r="E114" s="95" t="str">
        <f t="shared" si="16"/>
        <v/>
      </c>
      <c r="F114" s="23"/>
      <c r="G114" s="23"/>
      <c r="H114" s="23"/>
      <c r="I114" s="23"/>
      <c r="J114" s="23"/>
      <c r="K114" s="188"/>
      <c r="L114" s="23"/>
      <c r="M114" s="23"/>
      <c r="N114" s="23"/>
      <c r="O114" s="23"/>
      <c r="P114" s="23"/>
      <c r="Q114" s="23"/>
      <c r="R114" s="23"/>
      <c r="S114" s="23"/>
      <c r="T114" s="23"/>
      <c r="U114" s="23"/>
      <c r="V114" s="23"/>
      <c r="W114" s="23"/>
      <c r="X114" s="23"/>
      <c r="Y114" s="23"/>
      <c r="Z114" s="29"/>
      <c r="AA114" s="29"/>
      <c r="AB114" s="29"/>
      <c r="AC114" s="29"/>
      <c r="AD114" s="29"/>
      <c r="AE114" s="29"/>
      <c r="AF114" s="29"/>
      <c r="AG114" s="29"/>
      <c r="AH114" s="29"/>
      <c r="AI114" s="29"/>
    </row>
    <row r="115" ht="12.0" customHeight="1">
      <c r="A115" s="133" t="str">
        <f t="array" ref="A115">IFERROR(INDEX('03.Muestra'!$B$8:$B$17,SMALL(IF("Página Web"='03.Muestra'!$D$8:$D$17,ROW('03.Muestra'!$B$8:$B$17)-MIN(ROW('03.Muestra'!$D$8:$D$17))+1,""),ROW()-106)),"")</f>
        <v/>
      </c>
      <c r="B115" s="169" t="str">
        <f t="array" ref="B115">IFERROR(INDEX('03.Muestra'!$C$8:$C$17,SMALL(IF("Página Web"='03.Muestra'!$D$8:$D$17,ROW('03.Muestra'!$C$8:$C$17)-MIN(ROW('03.Muestra'!$D$8:$D$17))+1,""),ROW()-106)),"")</f>
        <v/>
      </c>
      <c r="C115" s="169" t="str">
        <f t="array" ref="C115">IFERROR(INDEX('03.Muestra'!$F$8:$F$17,SMALL(IF("Página Web"='03.Muestra'!$D$8:$D$17,ROW('03.Muestra'!$F$8:$F$17)-MIN(ROW('03.Muestra'!$D$8:$D$17))+1,""),ROW()-106)),"")</f>
        <v/>
      </c>
      <c r="D115" s="143" t="str">
        <f t="shared" si="15"/>
        <v/>
      </c>
      <c r="E115" s="95" t="str">
        <f t="shared" si="16"/>
        <v/>
      </c>
      <c r="F115" s="23"/>
      <c r="G115" s="23"/>
      <c r="H115" s="23"/>
      <c r="I115" s="23"/>
      <c r="J115" s="23"/>
      <c r="K115" s="188"/>
      <c r="L115" s="23"/>
      <c r="M115" s="23"/>
      <c r="N115" s="23"/>
      <c r="O115" s="23"/>
      <c r="P115" s="23"/>
      <c r="Q115" s="23"/>
      <c r="R115" s="23"/>
      <c r="S115" s="23"/>
      <c r="T115" s="23"/>
      <c r="U115" s="23"/>
      <c r="V115" s="23"/>
      <c r="W115" s="23"/>
      <c r="X115" s="23"/>
      <c r="Y115" s="23"/>
      <c r="Z115" s="29"/>
      <c r="AA115" s="29"/>
      <c r="AB115" s="29"/>
      <c r="AC115" s="29"/>
      <c r="AD115" s="29"/>
      <c r="AE115" s="29"/>
      <c r="AF115" s="29"/>
      <c r="AG115" s="29"/>
      <c r="AH115" s="29"/>
      <c r="AI115" s="29"/>
    </row>
    <row r="116" ht="12.0" customHeight="1">
      <c r="A116" s="133" t="str">
        <f t="array" ref="A116">IFERROR(INDEX('03.Muestra'!$B$8:$B$17,SMALL(IF("Página Web"='03.Muestra'!$D$8:$D$17,ROW('03.Muestra'!$B$8:$B$17)-MIN(ROW('03.Muestra'!$D$8:$D$17))+1,""),ROW()-106)),"")</f>
        <v/>
      </c>
      <c r="B116" s="169" t="str">
        <f t="array" ref="B116">IFERROR(INDEX('03.Muestra'!$C$8:$C$17,SMALL(IF("Página Web"='03.Muestra'!$D$8:$D$17,ROW('03.Muestra'!$C$8:$C$17)-MIN(ROW('03.Muestra'!$D$8:$D$17))+1,""),ROW()-106)),"")</f>
        <v/>
      </c>
      <c r="C116" s="169" t="str">
        <f t="array" ref="C116">IFERROR(INDEX('03.Muestra'!$F$8:$F$17,SMALL(IF("Página Web"='03.Muestra'!$D$8:$D$17,ROW('03.Muestra'!$F$8:$F$17)-MIN(ROW('03.Muestra'!$D$8:$D$17))+1,""),ROW()-106)),"")</f>
        <v/>
      </c>
      <c r="D116" s="143" t="str">
        <f t="shared" si="15"/>
        <v/>
      </c>
      <c r="E116" s="95" t="str">
        <f t="shared" si="16"/>
        <v/>
      </c>
      <c r="F116" s="23"/>
      <c r="G116" s="23"/>
      <c r="H116" s="23"/>
      <c r="I116" s="23"/>
      <c r="J116" s="23"/>
      <c r="K116" s="188"/>
      <c r="L116" s="23"/>
      <c r="M116" s="23"/>
      <c r="N116" s="23"/>
      <c r="O116" s="23"/>
      <c r="P116" s="23"/>
      <c r="Q116" s="23"/>
      <c r="R116" s="23"/>
      <c r="S116" s="23"/>
      <c r="T116" s="23"/>
      <c r="U116" s="23"/>
      <c r="V116" s="23"/>
      <c r="W116" s="23"/>
      <c r="X116" s="23"/>
      <c r="Y116" s="23"/>
      <c r="Z116" s="29"/>
      <c r="AA116" s="29"/>
      <c r="AB116" s="29"/>
      <c r="AC116" s="29"/>
      <c r="AD116" s="29"/>
      <c r="AE116" s="29"/>
      <c r="AF116" s="29"/>
      <c r="AG116" s="29"/>
      <c r="AH116" s="29"/>
      <c r="AI116" s="29"/>
    </row>
    <row r="117" ht="12.0" customHeight="1">
      <c r="A117" s="92"/>
      <c r="B117" s="173"/>
      <c r="C117" s="173"/>
      <c r="D117" s="174"/>
      <c r="E117" s="95"/>
      <c r="F117" s="23"/>
      <c r="G117" s="23"/>
      <c r="H117" s="23"/>
      <c r="I117" s="23"/>
      <c r="J117" s="23"/>
      <c r="K117" s="188"/>
      <c r="L117" s="23"/>
      <c r="M117" s="23"/>
      <c r="N117" s="23"/>
      <c r="O117" s="23"/>
      <c r="P117" s="23"/>
      <c r="Q117" s="23"/>
      <c r="R117" s="23"/>
      <c r="S117" s="23"/>
      <c r="T117" s="23"/>
      <c r="U117" s="23"/>
      <c r="V117" s="23"/>
      <c r="W117" s="23"/>
      <c r="X117" s="23"/>
      <c r="Y117" s="23"/>
      <c r="Z117" s="29"/>
      <c r="AA117" s="29"/>
      <c r="AB117" s="29"/>
      <c r="AC117" s="29"/>
      <c r="AD117" s="29"/>
      <c r="AE117" s="29"/>
      <c r="AF117" s="29"/>
      <c r="AG117" s="29"/>
      <c r="AH117" s="29"/>
      <c r="AI117" s="29"/>
    </row>
    <row r="118" ht="12.0" customHeight="1">
      <c r="A118" s="92"/>
      <c r="B118" s="173"/>
      <c r="C118" s="173"/>
      <c r="D118" s="174"/>
      <c r="E118" s="95"/>
      <c r="F118" s="23"/>
      <c r="G118" s="23"/>
      <c r="H118" s="23"/>
      <c r="I118" s="23"/>
      <c r="J118" s="23"/>
      <c r="K118" s="188"/>
      <c r="L118" s="23"/>
      <c r="M118" s="23"/>
      <c r="N118" s="23"/>
      <c r="O118" s="23"/>
      <c r="P118" s="23"/>
      <c r="Q118" s="23"/>
      <c r="R118" s="23"/>
      <c r="S118" s="23"/>
      <c r="T118" s="23"/>
      <c r="U118" s="23"/>
      <c r="V118" s="23"/>
      <c r="W118" s="23"/>
      <c r="X118" s="23"/>
      <c r="Y118" s="23"/>
      <c r="Z118" s="29"/>
      <c r="AA118" s="29"/>
      <c r="AB118" s="29"/>
      <c r="AC118" s="29"/>
      <c r="AD118" s="29"/>
      <c r="AE118" s="29"/>
      <c r="AF118" s="29"/>
      <c r="AG118" s="29"/>
      <c r="AH118" s="29"/>
      <c r="AI118" s="29"/>
    </row>
    <row r="119" ht="12.75" customHeight="1">
      <c r="A119" s="151"/>
      <c r="B119" s="152"/>
      <c r="C119" s="151"/>
      <c r="D119" s="175"/>
      <c r="E119" s="95"/>
      <c r="F119" s="23"/>
      <c r="G119" s="23"/>
      <c r="H119" s="23"/>
      <c r="I119" s="23"/>
      <c r="J119" s="23"/>
      <c r="K119" s="188"/>
      <c r="L119" s="23"/>
      <c r="M119" s="23"/>
      <c r="N119" s="23"/>
      <c r="O119" s="23"/>
      <c r="P119" s="23"/>
      <c r="Q119" s="23"/>
      <c r="R119" s="23"/>
      <c r="S119" s="23"/>
      <c r="T119" s="23"/>
      <c r="U119" s="23"/>
      <c r="V119" s="23"/>
      <c r="W119" s="23"/>
      <c r="X119" s="23"/>
      <c r="Y119" s="23"/>
      <c r="Z119" s="29"/>
      <c r="AA119" s="29"/>
      <c r="AB119" s="29"/>
      <c r="AC119" s="29"/>
      <c r="AD119" s="29"/>
      <c r="AE119" s="29"/>
      <c r="AF119" s="29"/>
      <c r="AG119" s="29"/>
      <c r="AH119" s="29"/>
      <c r="AI119" s="29"/>
    </row>
    <row r="120" ht="12.0" customHeight="1">
      <c r="A120" s="149"/>
      <c r="B120" s="149"/>
      <c r="C120" s="149"/>
      <c r="D120" s="176"/>
      <c r="E120" s="95"/>
      <c r="F120" s="149"/>
      <c r="G120" s="23"/>
      <c r="H120" s="23"/>
      <c r="I120" s="23"/>
      <c r="J120" s="23"/>
      <c r="K120" s="188"/>
      <c r="L120" s="23"/>
      <c r="M120" s="23"/>
      <c r="N120" s="23"/>
      <c r="O120" s="23"/>
      <c r="P120" s="23"/>
      <c r="Q120" s="23"/>
      <c r="R120" s="23"/>
      <c r="S120" s="23"/>
      <c r="T120" s="23"/>
      <c r="U120" s="23"/>
      <c r="V120" s="23"/>
      <c r="W120" s="23"/>
      <c r="X120" s="23"/>
      <c r="Y120" s="23"/>
      <c r="Z120" s="29"/>
      <c r="AA120" s="29"/>
      <c r="AB120" s="29"/>
      <c r="AC120" s="29"/>
      <c r="AD120" s="29"/>
      <c r="AE120" s="29"/>
      <c r="AF120" s="29"/>
      <c r="AG120" s="29"/>
      <c r="AH120" s="29"/>
      <c r="AI120" s="29"/>
    </row>
    <row r="121" ht="12.0" customHeight="1">
      <c r="A121" s="29"/>
      <c r="B121" s="23"/>
      <c r="C121" s="23"/>
      <c r="D121" s="167"/>
      <c r="E121" s="95"/>
      <c r="F121" s="23"/>
      <c r="G121" s="23"/>
      <c r="H121" s="23"/>
      <c r="I121" s="23"/>
      <c r="J121" s="23"/>
      <c r="K121" s="188"/>
      <c r="L121" s="23"/>
      <c r="M121" s="23"/>
      <c r="N121" s="23"/>
      <c r="O121" s="23"/>
      <c r="P121" s="23"/>
      <c r="Q121" s="23"/>
      <c r="R121" s="23"/>
      <c r="S121" s="23"/>
      <c r="T121" s="23"/>
      <c r="U121" s="23"/>
      <c r="V121" s="23"/>
      <c r="W121" s="23"/>
      <c r="X121" s="23"/>
      <c r="Y121" s="23"/>
      <c r="Z121" s="29"/>
      <c r="AA121" s="29"/>
      <c r="AB121" s="29"/>
      <c r="AC121" s="29"/>
      <c r="AD121" s="29"/>
      <c r="AE121" s="29"/>
      <c r="AF121" s="29"/>
      <c r="AG121" s="29"/>
      <c r="AH121" s="29"/>
      <c r="AI121" s="29"/>
    </row>
    <row r="122" ht="12.0" customHeight="1">
      <c r="A122" s="29"/>
      <c r="B122" s="23"/>
      <c r="C122" s="23"/>
      <c r="D122" s="167"/>
      <c r="E122" s="137"/>
      <c r="F122" s="23"/>
      <c r="G122" s="23"/>
      <c r="H122" s="23"/>
      <c r="I122" s="23"/>
      <c r="J122" s="23"/>
      <c r="K122" s="188"/>
      <c r="L122" s="23"/>
      <c r="M122" s="23"/>
      <c r="N122" s="23"/>
      <c r="O122" s="23"/>
      <c r="P122" s="23"/>
      <c r="Q122" s="23"/>
      <c r="R122" s="23"/>
      <c r="S122" s="23"/>
      <c r="T122" s="23"/>
      <c r="U122" s="23"/>
      <c r="V122" s="23"/>
      <c r="W122" s="23"/>
      <c r="X122" s="23"/>
      <c r="Y122" s="23"/>
      <c r="Z122" s="29"/>
      <c r="AA122" s="29"/>
      <c r="AB122" s="29"/>
      <c r="AC122" s="29"/>
      <c r="AD122" s="29"/>
      <c r="AE122" s="29"/>
      <c r="AF122" s="29"/>
      <c r="AG122" s="29"/>
      <c r="AH122" s="29"/>
      <c r="AI122" s="29"/>
    </row>
    <row r="123" ht="32.25" customHeight="1">
      <c r="A123" s="126" t="s">
        <v>106</v>
      </c>
      <c r="B123" s="127" t="s">
        <v>92</v>
      </c>
      <c r="C123" s="128" t="s">
        <v>145</v>
      </c>
      <c r="D123" s="168" t="s">
        <v>112</v>
      </c>
      <c r="E123" s="154"/>
      <c r="F123" s="29"/>
      <c r="G123" s="29"/>
      <c r="H123" s="29"/>
      <c r="I123" s="29"/>
      <c r="J123" s="29"/>
      <c r="K123" s="188"/>
      <c r="L123" s="23"/>
      <c r="M123" s="23"/>
      <c r="N123" s="23"/>
      <c r="O123" s="23"/>
      <c r="P123" s="23"/>
      <c r="Q123" s="23"/>
      <c r="R123" s="23"/>
      <c r="S123" s="23"/>
      <c r="T123" s="23"/>
      <c r="U123" s="23"/>
      <c r="V123" s="23"/>
      <c r="W123" s="23"/>
      <c r="X123" s="23"/>
      <c r="Y123" s="23"/>
      <c r="Z123" s="29"/>
      <c r="AA123" s="29"/>
      <c r="AB123" s="29"/>
      <c r="AC123" s="29"/>
      <c r="AD123" s="29"/>
      <c r="AE123" s="29"/>
      <c r="AF123" s="29"/>
      <c r="AG123" s="29"/>
      <c r="AH123" s="29"/>
      <c r="AI123" s="29"/>
    </row>
    <row r="124" ht="12.0" customHeight="1">
      <c r="A124" s="133">
        <f t="array" ref="A124">IFERROR(INDEX('03.Muestra'!$B$8:$B$17,SMALL(IF("Página Web"='03.Muestra'!$D$8:$D$17,ROW('03.Muestra'!$B$8:$B$17)-MIN(ROW('03.Muestra'!$D$8:$D$17))+1,""),ROW()-123)),"")</f>
        <v>1</v>
      </c>
      <c r="B124" s="169" t="str">
        <f t="array" ref="B124">IFERROR(INDEX('03.Muestra'!$C$8:$C$17,SMALL(IF("Página Web"='03.Muestra'!$D$8:$D$17,ROW('03.Muestra'!$C$8:$C$17)-MIN(ROW('03.Muestra'!$D$8:$D$17))+1,""),ROW()-123)),"")</f>
        <v>Home</v>
      </c>
      <c r="C124" s="170" t="str">
        <f t="array" ref="C124">IFERROR(INDEX('03.Muestra'!$F$8:$F$17,SMALL(IF("Página Web"='03.Muestra'!$D$8:$D$17,ROW('03.Muestra'!$F$8:$F$17)-MIN(ROW('03.Muestra'!$D$8:$D$17))+1,""),ROW()-123)),"")</f>
        <v>https://vicengallartandres.com/</v>
      </c>
      <c r="D124" s="143" t="str">
        <f t="shared" ref="D124:D133" si="17">IF(C124="","",$D$18)</f>
        <v>N/A</v>
      </c>
      <c r="E124" s="95" t="str">
        <f t="shared" ref="E124:E133" si="18">IF(D124&lt;&gt;"",IF(AND(B124&lt;&gt;"",C124&lt;&gt;""),"","ERR"),"")</f>
        <v/>
      </c>
      <c r="F124" s="144" t="s">
        <v>95</v>
      </c>
      <c r="G124" s="121" t="s">
        <v>104</v>
      </c>
      <c r="H124" s="116" t="s">
        <v>99</v>
      </c>
      <c r="I124" s="145" t="s">
        <v>97</v>
      </c>
      <c r="J124" s="146" t="s">
        <v>93</v>
      </c>
      <c r="K124" s="171" t="s">
        <v>103</v>
      </c>
      <c r="L124" s="23"/>
      <c r="M124" s="23"/>
      <c r="N124" s="23"/>
      <c r="O124" s="23"/>
      <c r="P124" s="23"/>
      <c r="Q124" s="23"/>
      <c r="R124" s="23"/>
      <c r="S124" s="23"/>
      <c r="T124" s="23"/>
      <c r="U124" s="23"/>
      <c r="V124" s="23"/>
      <c r="W124" s="23"/>
      <c r="X124" s="23"/>
      <c r="Y124" s="23"/>
      <c r="Z124" s="29"/>
      <c r="AA124" s="29"/>
      <c r="AB124" s="29"/>
      <c r="AC124" s="29"/>
      <c r="AD124" s="29"/>
      <c r="AE124" s="29"/>
      <c r="AF124" s="29"/>
      <c r="AG124" s="29"/>
      <c r="AH124" s="29"/>
      <c r="AI124" s="29"/>
    </row>
    <row r="125" ht="12.0" customHeight="1">
      <c r="A125" s="133">
        <f t="array" ref="A125">IFERROR(INDEX('03.Muestra'!$B$8:$B$17,SMALL(IF("Página Web"='03.Muestra'!$D$8:$D$17,ROW('03.Muestra'!$B$8:$B$17)-MIN(ROW('03.Muestra'!$D$8:$D$17))+1,""),ROW()-123)),"")</f>
        <v>2</v>
      </c>
      <c r="B125" s="169" t="str">
        <f t="array" ref="B125">IFERROR(INDEX('03.Muestra'!$C$8:$C$17,SMALL(IF("Página Web"='03.Muestra'!$D$8:$D$17,ROW('03.Muestra'!$C$8:$C$17)-MIN(ROW('03.Muestra'!$D$8:$D$17))+1,""),ROW()-123)),"")</f>
        <v>Contacto</v>
      </c>
      <c r="C125" s="170" t="str">
        <f t="array" ref="C125">IFERROR(INDEX('03.Muestra'!$F$8:$F$17,SMALL(IF("Página Web"='03.Muestra'!$D$8:$D$17,ROW('03.Muestra'!$F$8:$F$17)-MIN(ROW('03.Muestra'!$D$8:$D$17))+1,""),ROW()-123)),"")</f>
        <v>https://vicengallartandres.com/contacto/</v>
      </c>
      <c r="D125" s="143" t="str">
        <f t="shared" si="17"/>
        <v>N/A</v>
      </c>
      <c r="E125" s="95" t="str">
        <f t="shared" si="18"/>
        <v/>
      </c>
      <c r="F125" s="147">
        <f>COUNTIF($D124:INDIRECT("$D" &amp;  SUM(ROW()-1,'03.Muestra'!$D$20)-1),F124)</f>
        <v>0</v>
      </c>
      <c r="G125" s="147">
        <f>COUNTIF($D124:INDIRECT("$D" &amp;  SUM(ROW()-1,'03.Muestra'!$D$20)-1),G124)</f>
        <v>0</v>
      </c>
      <c r="H125" s="147">
        <f>COUNTIF($D124:INDIRECT("$D" &amp;  SUM(ROW()-1,'03.Muestra'!$D$20)-1),H124)</f>
        <v>3</v>
      </c>
      <c r="I125" s="147">
        <f>COUNTIF($D124:INDIRECT("$D" &amp;  SUM(ROW()-1,'03.Muestra'!$D$20)-1),I124)</f>
        <v>0</v>
      </c>
      <c r="J125" s="147">
        <f>COUNTIF($D124:INDIRECT("$D" &amp;  SUM(ROW()-1,'03.Muestra'!$D$20)-1),J124)</f>
        <v>0</v>
      </c>
      <c r="K125" s="172">
        <f>IF(COUNTIF('03.Muestra'!$D$8:$D$17,"Página Web")=0,0,COUNTBLANK($D124:INDIRECT("$D" &amp;  SUM(ROW()-1,COUNTIF('03.Muestra'!$D$8:$D$17,"Página Web"))-1)))</f>
        <v>0</v>
      </c>
      <c r="L125" s="23"/>
      <c r="M125" s="23"/>
      <c r="N125" s="23"/>
      <c r="O125" s="23"/>
      <c r="P125" s="23"/>
      <c r="Q125" s="23"/>
      <c r="R125" s="23"/>
      <c r="S125" s="23"/>
      <c r="T125" s="23"/>
      <c r="U125" s="23"/>
      <c r="V125" s="23"/>
      <c r="W125" s="23"/>
      <c r="X125" s="23"/>
      <c r="Y125" s="23"/>
      <c r="Z125" s="29"/>
      <c r="AA125" s="29"/>
      <c r="AB125" s="29"/>
      <c r="AC125" s="29"/>
      <c r="AD125" s="29"/>
      <c r="AE125" s="29"/>
      <c r="AF125" s="29"/>
      <c r="AG125" s="29"/>
      <c r="AH125" s="29"/>
      <c r="AI125" s="29"/>
    </row>
    <row r="126" ht="12.0" customHeight="1">
      <c r="A126" s="133">
        <f t="array" ref="A126">IFERROR(INDEX('03.Muestra'!$B$8:$B$17,SMALL(IF("Página Web"='03.Muestra'!$D$8:$D$17,ROW('03.Muestra'!$B$8:$B$17)-MIN(ROW('03.Muestra'!$D$8:$D$17))+1,""),ROW()-123)),"")</f>
        <v>3</v>
      </c>
      <c r="B126" s="169" t="str">
        <f t="array" ref="B126">IFERROR(INDEX('03.Muestra'!$C$8:$C$17,SMALL(IF("Página Web"='03.Muestra'!$D$8:$D$17,ROW('03.Muestra'!$C$8:$C$17)-MIN(ROW('03.Muestra'!$D$8:$D$17))+1,""),ROW()-123)),"")</f>
        <v>Servicios</v>
      </c>
      <c r="C126" s="170" t="str">
        <f t="array" ref="C126">IFERROR(INDEX('03.Muestra'!$F$8:$F$17,SMALL(IF("Página Web"='03.Muestra'!$D$8:$D$17,ROW('03.Muestra'!$F$8:$F$17)-MIN(ROW('03.Muestra'!$D$8:$D$17))+1,""),ROW()-123)),"")</f>
        <v>https://vicengallartandres.com/servicios/</v>
      </c>
      <c r="D126" s="143" t="str">
        <f t="shared" si="17"/>
        <v>N/A</v>
      </c>
      <c r="E126" s="95" t="str">
        <f t="shared" si="18"/>
        <v/>
      </c>
      <c r="F126" s="29"/>
      <c r="G126" s="23"/>
      <c r="H126" s="23"/>
      <c r="I126" s="23"/>
      <c r="J126" s="23"/>
      <c r="K126" s="188"/>
      <c r="L126" s="23"/>
      <c r="M126" s="23"/>
      <c r="N126" s="23"/>
      <c r="O126" s="23"/>
      <c r="P126" s="23"/>
      <c r="Q126" s="23"/>
      <c r="R126" s="23"/>
      <c r="S126" s="23"/>
      <c r="T126" s="23"/>
      <c r="U126" s="23"/>
      <c r="V126" s="23"/>
      <c r="W126" s="23"/>
      <c r="X126" s="23"/>
      <c r="Y126" s="23"/>
      <c r="Z126" s="29"/>
      <c r="AA126" s="29"/>
      <c r="AB126" s="29"/>
      <c r="AC126" s="29"/>
      <c r="AD126" s="29"/>
      <c r="AE126" s="29"/>
      <c r="AF126" s="29"/>
      <c r="AG126" s="29"/>
      <c r="AH126" s="29"/>
      <c r="AI126" s="29"/>
    </row>
    <row r="127" ht="12.0" customHeight="1">
      <c r="A127" s="133" t="str">
        <f t="array" ref="A127">IFERROR(INDEX('03.Muestra'!$B$8:$B$17,SMALL(IF("Página Web"='03.Muestra'!$D$8:$D$17,ROW('03.Muestra'!$B$8:$B$17)-MIN(ROW('03.Muestra'!$D$8:$D$17))+1,""),ROW()-123)),"")</f>
        <v/>
      </c>
      <c r="B127" s="169" t="str">
        <f t="array" ref="B127">IFERROR(INDEX('03.Muestra'!$C$8:$C$17,SMALL(IF("Página Web"='03.Muestra'!$D$8:$D$17,ROW('03.Muestra'!$C$8:$C$17)-MIN(ROW('03.Muestra'!$D$8:$D$17))+1,""),ROW()-123)),"")</f>
        <v/>
      </c>
      <c r="C127" s="169" t="str">
        <f t="array" ref="C127">IFERROR(INDEX('03.Muestra'!$F$8:$F$17,SMALL(IF("Página Web"='03.Muestra'!$D$8:$D$17,ROW('03.Muestra'!$F$8:$F$17)-MIN(ROW('03.Muestra'!$D$8:$D$17))+1,""),ROW()-123)),"")</f>
        <v/>
      </c>
      <c r="D127" s="143" t="str">
        <f t="shared" si="17"/>
        <v/>
      </c>
      <c r="E127" s="95" t="str">
        <f t="shared" si="18"/>
        <v/>
      </c>
      <c r="F127" s="29"/>
      <c r="G127" s="23"/>
      <c r="H127" s="23"/>
      <c r="I127" s="23"/>
      <c r="J127" s="23"/>
      <c r="K127" s="188"/>
      <c r="L127" s="23"/>
      <c r="M127" s="23"/>
      <c r="N127" s="23"/>
      <c r="O127" s="23"/>
      <c r="P127" s="23"/>
      <c r="Q127" s="23"/>
      <c r="R127" s="23"/>
      <c r="S127" s="23"/>
      <c r="T127" s="23"/>
      <c r="U127" s="23"/>
      <c r="V127" s="23"/>
      <c r="W127" s="23"/>
      <c r="X127" s="23"/>
      <c r="Y127" s="23"/>
      <c r="Z127" s="29"/>
      <c r="AA127" s="29"/>
      <c r="AB127" s="29"/>
      <c r="AC127" s="29"/>
      <c r="AD127" s="29"/>
      <c r="AE127" s="29"/>
      <c r="AF127" s="29"/>
      <c r="AG127" s="29"/>
      <c r="AH127" s="29"/>
      <c r="AI127" s="29"/>
    </row>
    <row r="128" ht="12.0" customHeight="1">
      <c r="A128" s="133" t="str">
        <f t="array" ref="A128">IFERROR(INDEX('03.Muestra'!$B$8:$B$17,SMALL(IF("Página Web"='03.Muestra'!$D$8:$D$17,ROW('03.Muestra'!$B$8:$B$17)-MIN(ROW('03.Muestra'!$D$8:$D$17))+1,""),ROW()-123)),"")</f>
        <v/>
      </c>
      <c r="B128" s="169" t="str">
        <f t="array" ref="B128">IFERROR(INDEX('03.Muestra'!$C$8:$C$17,SMALL(IF("Página Web"='03.Muestra'!$D$8:$D$17,ROW('03.Muestra'!$C$8:$C$17)-MIN(ROW('03.Muestra'!$D$8:$D$17))+1,""),ROW()-123)),"")</f>
        <v/>
      </c>
      <c r="C128" s="169" t="str">
        <f t="array" ref="C128">IFERROR(INDEX('03.Muestra'!$F$8:$F$17,SMALL(IF("Página Web"='03.Muestra'!$D$8:$D$17,ROW('03.Muestra'!$F$8:$F$17)-MIN(ROW('03.Muestra'!$D$8:$D$17))+1,""),ROW()-123)),"")</f>
        <v/>
      </c>
      <c r="D128" s="143" t="str">
        <f t="shared" si="17"/>
        <v/>
      </c>
      <c r="E128" s="95" t="str">
        <f t="shared" si="18"/>
        <v/>
      </c>
      <c r="F128" s="29"/>
      <c r="G128" s="23"/>
      <c r="H128" s="23"/>
      <c r="I128" s="23"/>
      <c r="J128" s="23"/>
      <c r="K128" s="188"/>
      <c r="L128" s="23"/>
      <c r="M128" s="23"/>
      <c r="N128" s="23"/>
      <c r="O128" s="23"/>
      <c r="P128" s="23"/>
      <c r="Q128" s="23"/>
      <c r="R128" s="23"/>
      <c r="S128" s="23"/>
      <c r="T128" s="23"/>
      <c r="U128" s="23"/>
      <c r="V128" s="23"/>
      <c r="W128" s="23"/>
      <c r="X128" s="23"/>
      <c r="Y128" s="23"/>
      <c r="Z128" s="29"/>
      <c r="AA128" s="29"/>
      <c r="AB128" s="29"/>
      <c r="AC128" s="29"/>
      <c r="AD128" s="29"/>
      <c r="AE128" s="29"/>
      <c r="AF128" s="29"/>
      <c r="AG128" s="29"/>
      <c r="AH128" s="29"/>
      <c r="AI128" s="29"/>
    </row>
    <row r="129" ht="12.0" customHeight="1">
      <c r="A129" s="133" t="str">
        <f t="array" ref="A129">IFERROR(INDEX('03.Muestra'!$B$8:$B$17,SMALL(IF("Página Web"='03.Muestra'!$D$8:$D$17,ROW('03.Muestra'!$B$8:$B$17)-MIN(ROW('03.Muestra'!$D$8:$D$17))+1,""),ROW()-123)),"")</f>
        <v/>
      </c>
      <c r="B129" s="169" t="str">
        <f t="array" ref="B129">IFERROR(INDEX('03.Muestra'!$C$8:$C$17,SMALL(IF("Página Web"='03.Muestra'!$D$8:$D$17,ROW('03.Muestra'!$C$8:$C$17)-MIN(ROW('03.Muestra'!$D$8:$D$17))+1,""),ROW()-123)),"")</f>
        <v/>
      </c>
      <c r="C129" s="169" t="str">
        <f t="array" ref="C129">IFERROR(INDEX('03.Muestra'!$F$8:$F$17,SMALL(IF("Página Web"='03.Muestra'!$D$8:$D$17,ROW('03.Muestra'!$F$8:$F$17)-MIN(ROW('03.Muestra'!$D$8:$D$17))+1,""),ROW()-123)),"")</f>
        <v/>
      </c>
      <c r="D129" s="143" t="str">
        <f t="shared" si="17"/>
        <v/>
      </c>
      <c r="E129" s="95" t="str">
        <f t="shared" si="18"/>
        <v/>
      </c>
      <c r="F129" s="29"/>
      <c r="G129" s="23"/>
      <c r="H129" s="23"/>
      <c r="I129" s="23"/>
      <c r="J129" s="23"/>
      <c r="K129" s="188"/>
      <c r="L129" s="23"/>
      <c r="M129" s="23"/>
      <c r="N129" s="23"/>
      <c r="O129" s="23"/>
      <c r="P129" s="23"/>
      <c r="Q129" s="23"/>
      <c r="R129" s="23"/>
      <c r="S129" s="23"/>
      <c r="T129" s="23"/>
      <c r="U129" s="23"/>
      <c r="V129" s="23"/>
      <c r="W129" s="23"/>
      <c r="X129" s="23"/>
      <c r="Y129" s="23"/>
      <c r="Z129" s="29"/>
      <c r="AA129" s="29"/>
      <c r="AB129" s="29"/>
      <c r="AC129" s="29"/>
      <c r="AD129" s="29"/>
      <c r="AE129" s="29"/>
      <c r="AF129" s="29"/>
      <c r="AG129" s="29"/>
      <c r="AH129" s="29"/>
      <c r="AI129" s="29"/>
    </row>
    <row r="130" ht="12.0" customHeight="1">
      <c r="A130" s="133" t="str">
        <f t="array" ref="A130">IFERROR(INDEX('03.Muestra'!$B$8:$B$17,SMALL(IF("Página Web"='03.Muestra'!$D$8:$D$17,ROW('03.Muestra'!$B$8:$B$17)-MIN(ROW('03.Muestra'!$D$8:$D$17))+1,""),ROW()-123)),"")</f>
        <v/>
      </c>
      <c r="B130" s="169" t="str">
        <f t="array" ref="B130">IFERROR(INDEX('03.Muestra'!$C$8:$C$17,SMALL(IF("Página Web"='03.Muestra'!$D$8:$D$17,ROW('03.Muestra'!$C$8:$C$17)-MIN(ROW('03.Muestra'!$D$8:$D$17))+1,""),ROW()-123)),"")</f>
        <v/>
      </c>
      <c r="C130" s="169" t="str">
        <f t="array" ref="C130">IFERROR(INDEX('03.Muestra'!$F$8:$F$17,SMALL(IF("Página Web"='03.Muestra'!$D$8:$D$17,ROW('03.Muestra'!$F$8:$F$17)-MIN(ROW('03.Muestra'!$D$8:$D$17))+1,""),ROW()-123)),"")</f>
        <v/>
      </c>
      <c r="D130" s="143" t="str">
        <f t="shared" si="17"/>
        <v/>
      </c>
      <c r="E130" s="95" t="str">
        <f t="shared" si="18"/>
        <v/>
      </c>
      <c r="F130" s="23"/>
      <c r="G130" s="23"/>
      <c r="H130" s="23"/>
      <c r="I130" s="23"/>
      <c r="J130" s="23"/>
      <c r="K130" s="188"/>
      <c r="L130" s="23"/>
      <c r="M130" s="23"/>
      <c r="N130" s="23"/>
      <c r="O130" s="23"/>
      <c r="P130" s="23"/>
      <c r="Q130" s="23"/>
      <c r="R130" s="23"/>
      <c r="S130" s="23"/>
      <c r="T130" s="23"/>
      <c r="U130" s="23"/>
      <c r="V130" s="23"/>
      <c r="W130" s="23"/>
      <c r="X130" s="23"/>
      <c r="Y130" s="23"/>
      <c r="Z130" s="29"/>
      <c r="AA130" s="29"/>
      <c r="AB130" s="29"/>
      <c r="AC130" s="29"/>
      <c r="AD130" s="29"/>
      <c r="AE130" s="29"/>
      <c r="AF130" s="29"/>
      <c r="AG130" s="29"/>
      <c r="AH130" s="29"/>
      <c r="AI130" s="29"/>
    </row>
    <row r="131" ht="12.0" customHeight="1">
      <c r="A131" s="133" t="str">
        <f t="array" ref="A131">IFERROR(INDEX('03.Muestra'!$B$8:$B$17,SMALL(IF("Página Web"='03.Muestra'!$D$8:$D$17,ROW('03.Muestra'!$B$8:$B$17)-MIN(ROW('03.Muestra'!$D$8:$D$17))+1,""),ROW()-123)),"")</f>
        <v/>
      </c>
      <c r="B131" s="169" t="str">
        <f t="array" ref="B131">IFERROR(INDEX('03.Muestra'!$C$8:$C$17,SMALL(IF("Página Web"='03.Muestra'!$D$8:$D$17,ROW('03.Muestra'!$C$8:$C$17)-MIN(ROW('03.Muestra'!$D$8:$D$17))+1,""),ROW()-123)),"")</f>
        <v/>
      </c>
      <c r="C131" s="169" t="str">
        <f t="array" ref="C131">IFERROR(INDEX('03.Muestra'!$F$8:$F$17,SMALL(IF("Página Web"='03.Muestra'!$D$8:$D$17,ROW('03.Muestra'!$F$8:$F$17)-MIN(ROW('03.Muestra'!$D$8:$D$17))+1,""),ROW()-123)),"")</f>
        <v/>
      </c>
      <c r="D131" s="143" t="str">
        <f t="shared" si="17"/>
        <v/>
      </c>
      <c r="E131" s="95" t="str">
        <f t="shared" si="18"/>
        <v/>
      </c>
      <c r="F131" s="23"/>
      <c r="G131" s="23"/>
      <c r="H131" s="23"/>
      <c r="I131" s="23"/>
      <c r="J131" s="23"/>
      <c r="K131" s="188"/>
      <c r="L131" s="23"/>
      <c r="M131" s="23"/>
      <c r="N131" s="23"/>
      <c r="O131" s="23"/>
      <c r="P131" s="23"/>
      <c r="Q131" s="23"/>
      <c r="R131" s="23"/>
      <c r="S131" s="23"/>
      <c r="T131" s="23"/>
      <c r="U131" s="23"/>
      <c r="V131" s="23"/>
      <c r="W131" s="23"/>
      <c r="X131" s="23"/>
      <c r="Y131" s="23"/>
      <c r="Z131" s="29"/>
      <c r="AA131" s="29"/>
      <c r="AB131" s="29"/>
      <c r="AC131" s="29"/>
      <c r="AD131" s="29"/>
      <c r="AE131" s="29"/>
      <c r="AF131" s="29"/>
      <c r="AG131" s="29"/>
      <c r="AH131" s="29"/>
      <c r="AI131" s="29"/>
    </row>
    <row r="132" ht="12.0" customHeight="1">
      <c r="A132" s="133" t="str">
        <f t="array" ref="A132">IFERROR(INDEX('03.Muestra'!$B$8:$B$17,SMALL(IF("Página Web"='03.Muestra'!$D$8:$D$17,ROW('03.Muestra'!$B$8:$B$17)-MIN(ROW('03.Muestra'!$D$8:$D$17))+1,""),ROW()-123)),"")</f>
        <v/>
      </c>
      <c r="B132" s="169" t="str">
        <f t="array" ref="B132">IFERROR(INDEX('03.Muestra'!$C$8:$C$17,SMALL(IF("Página Web"='03.Muestra'!$D$8:$D$17,ROW('03.Muestra'!$C$8:$C$17)-MIN(ROW('03.Muestra'!$D$8:$D$17))+1,""),ROW()-123)),"")</f>
        <v/>
      </c>
      <c r="C132" s="169" t="str">
        <f t="array" ref="C132">IFERROR(INDEX('03.Muestra'!$F$8:$F$17,SMALL(IF("Página Web"='03.Muestra'!$D$8:$D$17,ROW('03.Muestra'!$F$8:$F$17)-MIN(ROW('03.Muestra'!$D$8:$D$17))+1,""),ROW()-123)),"")</f>
        <v/>
      </c>
      <c r="D132" s="143" t="str">
        <f t="shared" si="17"/>
        <v/>
      </c>
      <c r="E132" s="95" t="str">
        <f t="shared" si="18"/>
        <v/>
      </c>
      <c r="F132" s="23"/>
      <c r="G132" s="23"/>
      <c r="H132" s="23"/>
      <c r="I132" s="23"/>
      <c r="J132" s="23"/>
      <c r="K132" s="188"/>
      <c r="L132" s="23"/>
      <c r="M132" s="23"/>
      <c r="N132" s="23"/>
      <c r="O132" s="23"/>
      <c r="P132" s="23"/>
      <c r="Q132" s="23"/>
      <c r="R132" s="23"/>
      <c r="S132" s="23"/>
      <c r="T132" s="23"/>
      <c r="U132" s="23"/>
      <c r="V132" s="23"/>
      <c r="W132" s="23"/>
      <c r="X132" s="23"/>
      <c r="Y132" s="23"/>
      <c r="Z132" s="29"/>
      <c r="AA132" s="29"/>
      <c r="AB132" s="29"/>
      <c r="AC132" s="29"/>
      <c r="AD132" s="29"/>
      <c r="AE132" s="29"/>
      <c r="AF132" s="29"/>
      <c r="AG132" s="29"/>
      <c r="AH132" s="29"/>
      <c r="AI132" s="29"/>
    </row>
    <row r="133" ht="12.0" customHeight="1">
      <c r="A133" s="133" t="str">
        <f t="array" ref="A133">IFERROR(INDEX('03.Muestra'!$B$8:$B$17,SMALL(IF("Página Web"='03.Muestra'!$D$8:$D$17,ROW('03.Muestra'!$B$8:$B$17)-MIN(ROW('03.Muestra'!$D$8:$D$17))+1,""),ROW()-123)),"")</f>
        <v/>
      </c>
      <c r="B133" s="169" t="str">
        <f t="array" ref="B133">IFERROR(INDEX('03.Muestra'!$C$8:$C$17,SMALL(IF("Página Web"='03.Muestra'!$D$8:$D$17,ROW('03.Muestra'!$C$8:$C$17)-MIN(ROW('03.Muestra'!$D$8:$D$17))+1,""),ROW()-123)),"")</f>
        <v/>
      </c>
      <c r="C133" s="169" t="str">
        <f t="array" ref="C133">IFERROR(INDEX('03.Muestra'!$F$8:$F$17,SMALL(IF("Página Web"='03.Muestra'!$D$8:$D$17,ROW('03.Muestra'!$F$8:$F$17)-MIN(ROW('03.Muestra'!$D$8:$D$17))+1,""),ROW()-123)),"")</f>
        <v/>
      </c>
      <c r="D133" s="143" t="str">
        <f t="shared" si="17"/>
        <v/>
      </c>
      <c r="E133" s="95" t="str">
        <f t="shared" si="18"/>
        <v/>
      </c>
      <c r="F133" s="23"/>
      <c r="G133" s="23"/>
      <c r="H133" s="23"/>
      <c r="I133" s="23"/>
      <c r="J133" s="23"/>
      <c r="K133" s="188"/>
      <c r="L133" s="23"/>
      <c r="M133" s="23"/>
      <c r="N133" s="23"/>
      <c r="O133" s="23"/>
      <c r="P133" s="23"/>
      <c r="Q133" s="23"/>
      <c r="R133" s="23"/>
      <c r="S133" s="23"/>
      <c r="T133" s="23"/>
      <c r="U133" s="23"/>
      <c r="V133" s="23"/>
      <c r="W133" s="23"/>
      <c r="X133" s="23"/>
      <c r="Y133" s="23"/>
      <c r="Z133" s="29"/>
      <c r="AA133" s="29"/>
      <c r="AB133" s="29"/>
      <c r="AC133" s="29"/>
      <c r="AD133" s="29"/>
      <c r="AE133" s="29"/>
      <c r="AF133" s="29"/>
      <c r="AG133" s="29"/>
      <c r="AH133" s="29"/>
      <c r="AI133" s="29"/>
    </row>
    <row r="134" ht="12.0" customHeight="1">
      <c r="A134" s="92"/>
      <c r="B134" s="173"/>
      <c r="C134" s="173"/>
      <c r="D134" s="174"/>
      <c r="E134" s="95"/>
      <c r="F134" s="23"/>
      <c r="G134" s="23"/>
      <c r="H134" s="23"/>
      <c r="I134" s="23"/>
      <c r="J134" s="23"/>
      <c r="K134" s="188"/>
      <c r="L134" s="23"/>
      <c r="M134" s="23"/>
      <c r="N134" s="23"/>
      <c r="O134" s="23"/>
      <c r="P134" s="23"/>
      <c r="Q134" s="23"/>
      <c r="R134" s="23"/>
      <c r="S134" s="23"/>
      <c r="T134" s="23"/>
      <c r="U134" s="23"/>
      <c r="V134" s="23"/>
      <c r="W134" s="23"/>
      <c r="X134" s="23"/>
      <c r="Y134" s="23"/>
      <c r="Z134" s="29"/>
      <c r="AA134" s="29"/>
      <c r="AB134" s="29"/>
      <c r="AC134" s="29"/>
      <c r="AD134" s="29"/>
      <c r="AE134" s="29"/>
      <c r="AF134" s="29"/>
      <c r="AG134" s="29"/>
      <c r="AH134" s="29"/>
      <c r="AI134" s="29"/>
    </row>
    <row r="135" ht="12.0" customHeight="1">
      <c r="A135" s="92"/>
      <c r="B135" s="173"/>
      <c r="C135" s="173"/>
      <c r="D135" s="174"/>
      <c r="E135" s="95"/>
      <c r="F135" s="23"/>
      <c r="G135" s="23"/>
      <c r="H135" s="23"/>
      <c r="I135" s="23"/>
      <c r="J135" s="23"/>
      <c r="K135" s="188"/>
      <c r="L135" s="23"/>
      <c r="M135" s="23"/>
      <c r="N135" s="23"/>
      <c r="O135" s="23"/>
      <c r="P135" s="23"/>
      <c r="Q135" s="23"/>
      <c r="R135" s="23"/>
      <c r="S135" s="23"/>
      <c r="T135" s="23"/>
      <c r="U135" s="23"/>
      <c r="V135" s="23"/>
      <c r="W135" s="23"/>
      <c r="X135" s="23"/>
      <c r="Y135" s="23"/>
      <c r="Z135" s="29"/>
      <c r="AA135" s="29"/>
      <c r="AB135" s="29"/>
      <c r="AC135" s="29"/>
      <c r="AD135" s="29"/>
      <c r="AE135" s="29"/>
      <c r="AF135" s="29"/>
      <c r="AG135" s="29"/>
      <c r="AH135" s="29"/>
      <c r="AI135" s="29"/>
    </row>
    <row r="136" ht="12.75" customHeight="1">
      <c r="A136" s="151"/>
      <c r="B136" s="152"/>
      <c r="C136" s="151"/>
      <c r="D136" s="175"/>
      <c r="E136" s="95"/>
      <c r="F136" s="23"/>
      <c r="G136" s="23"/>
      <c r="H136" s="23"/>
      <c r="I136" s="23"/>
      <c r="J136" s="23"/>
      <c r="K136" s="188"/>
      <c r="L136" s="23"/>
      <c r="M136" s="23"/>
      <c r="N136" s="23"/>
      <c r="O136" s="23"/>
      <c r="P136" s="23"/>
      <c r="Q136" s="23"/>
      <c r="R136" s="23"/>
      <c r="S136" s="23"/>
      <c r="T136" s="23"/>
      <c r="U136" s="23"/>
      <c r="V136" s="23"/>
      <c r="W136" s="23"/>
      <c r="X136" s="23"/>
      <c r="Y136" s="23"/>
      <c r="Z136" s="29"/>
      <c r="AA136" s="29"/>
      <c r="AB136" s="29"/>
      <c r="AC136" s="29"/>
      <c r="AD136" s="29"/>
      <c r="AE136" s="29"/>
      <c r="AF136" s="29"/>
      <c r="AG136" s="29"/>
      <c r="AH136" s="29"/>
      <c r="AI136" s="29"/>
    </row>
    <row r="137" ht="12.0" customHeight="1">
      <c r="A137" s="149"/>
      <c r="B137" s="149"/>
      <c r="C137" s="149"/>
      <c r="D137" s="176"/>
      <c r="E137" s="95"/>
      <c r="F137" s="149"/>
      <c r="G137" s="23"/>
      <c r="H137" s="23"/>
      <c r="I137" s="23"/>
      <c r="J137" s="23"/>
      <c r="K137" s="188"/>
      <c r="L137" s="23"/>
      <c r="M137" s="23"/>
      <c r="N137" s="23"/>
      <c r="O137" s="23"/>
      <c r="P137" s="23"/>
      <c r="Q137" s="23"/>
      <c r="R137" s="23"/>
      <c r="S137" s="23"/>
      <c r="T137" s="23"/>
      <c r="U137" s="23"/>
      <c r="V137" s="23"/>
      <c r="W137" s="23"/>
      <c r="X137" s="23"/>
      <c r="Y137" s="23"/>
      <c r="Z137" s="29"/>
      <c r="AA137" s="29"/>
      <c r="AB137" s="29"/>
      <c r="AC137" s="29"/>
      <c r="AD137" s="29"/>
      <c r="AE137" s="29"/>
      <c r="AF137" s="29"/>
      <c r="AG137" s="29"/>
      <c r="AH137" s="29"/>
      <c r="AI137" s="29"/>
    </row>
    <row r="138" ht="12.0" customHeight="1">
      <c r="A138" s="29"/>
      <c r="B138" s="23"/>
      <c r="C138" s="23"/>
      <c r="D138" s="167"/>
      <c r="E138" s="95"/>
      <c r="F138" s="23"/>
      <c r="G138" s="23"/>
      <c r="H138" s="23"/>
      <c r="I138" s="23"/>
      <c r="J138" s="23"/>
      <c r="K138" s="188"/>
      <c r="L138" s="23"/>
      <c r="M138" s="23"/>
      <c r="N138" s="23"/>
      <c r="O138" s="23"/>
      <c r="P138" s="23"/>
      <c r="Q138" s="23"/>
      <c r="R138" s="23"/>
      <c r="S138" s="23"/>
      <c r="T138" s="23"/>
      <c r="U138" s="23"/>
      <c r="V138" s="23"/>
      <c r="W138" s="23"/>
      <c r="X138" s="23"/>
      <c r="Y138" s="23"/>
      <c r="Z138" s="29"/>
      <c r="AA138" s="29"/>
      <c r="AB138" s="29"/>
      <c r="AC138" s="29"/>
      <c r="AD138" s="29"/>
      <c r="AE138" s="29"/>
      <c r="AF138" s="29"/>
      <c r="AG138" s="29"/>
      <c r="AH138" s="29"/>
      <c r="AI138" s="29"/>
    </row>
    <row r="139" ht="12.0" customHeight="1">
      <c r="A139" s="29"/>
      <c r="B139" s="23"/>
      <c r="C139" s="23"/>
      <c r="D139" s="167"/>
      <c r="E139" s="137"/>
      <c r="F139" s="23"/>
      <c r="G139" s="23"/>
      <c r="H139" s="23"/>
      <c r="I139" s="23"/>
      <c r="J139" s="23"/>
      <c r="K139" s="188"/>
      <c r="L139" s="23"/>
      <c r="M139" s="23"/>
      <c r="N139" s="23"/>
      <c r="O139" s="23"/>
      <c r="P139" s="23"/>
      <c r="Q139" s="23"/>
      <c r="R139" s="23"/>
      <c r="S139" s="23"/>
      <c r="T139" s="23"/>
      <c r="U139" s="23"/>
      <c r="V139" s="23"/>
      <c r="W139" s="23"/>
      <c r="X139" s="23"/>
      <c r="Y139" s="23"/>
      <c r="Z139" s="29"/>
      <c r="AA139" s="29"/>
      <c r="AB139" s="29"/>
      <c r="AC139" s="29"/>
      <c r="AD139" s="29"/>
      <c r="AE139" s="29"/>
      <c r="AF139" s="29"/>
      <c r="AG139" s="29"/>
      <c r="AH139" s="29"/>
      <c r="AI139" s="29"/>
    </row>
    <row r="140" ht="32.25" customHeight="1">
      <c r="A140" s="126" t="s">
        <v>106</v>
      </c>
      <c r="B140" s="127" t="s">
        <v>92</v>
      </c>
      <c r="C140" s="128" t="s">
        <v>146</v>
      </c>
      <c r="D140" s="168" t="s">
        <v>112</v>
      </c>
      <c r="E140" s="154"/>
      <c r="F140" s="29"/>
      <c r="G140" s="29"/>
      <c r="H140" s="29"/>
      <c r="I140" s="29"/>
      <c r="J140" s="29"/>
      <c r="K140" s="188"/>
      <c r="L140" s="23"/>
      <c r="M140" s="23"/>
      <c r="N140" s="23"/>
      <c r="O140" s="23"/>
      <c r="P140" s="23"/>
      <c r="Q140" s="23"/>
      <c r="R140" s="23"/>
      <c r="S140" s="23"/>
      <c r="T140" s="23"/>
      <c r="U140" s="23"/>
      <c r="V140" s="23"/>
      <c r="W140" s="23"/>
      <c r="X140" s="23"/>
      <c r="Y140" s="23"/>
      <c r="Z140" s="29"/>
      <c r="AA140" s="29"/>
      <c r="AB140" s="29"/>
      <c r="AC140" s="29"/>
      <c r="AD140" s="29"/>
      <c r="AE140" s="29"/>
      <c r="AF140" s="29"/>
      <c r="AG140" s="29"/>
      <c r="AH140" s="29"/>
      <c r="AI140" s="29"/>
    </row>
    <row r="141" ht="12.0" customHeight="1">
      <c r="A141" s="133">
        <f t="array" ref="A141">IFERROR(INDEX('03.Muestra'!$B$8:$B$17,SMALL(IF("Página Web"='03.Muestra'!$D$8:$D$17,ROW('03.Muestra'!$B$8:$B$17)-MIN(ROW('03.Muestra'!$D$8:$D$17))+1,""),ROW()-140)),"")</f>
        <v>1</v>
      </c>
      <c r="B141" s="169" t="str">
        <f t="array" ref="B141">IFERROR(INDEX('03.Muestra'!$C$8:$C$17,SMALL(IF("Página Web"='03.Muestra'!$D$8:$D$17,ROW('03.Muestra'!$C$8:$C$17)-MIN(ROW('03.Muestra'!$D$8:$D$17))+1,""),ROW()-140)),"")</f>
        <v>Home</v>
      </c>
      <c r="C141" s="170" t="str">
        <f t="array" ref="C141">IFERROR(INDEX('03.Muestra'!$F$8:$F$17,SMALL(IF("Página Web"='03.Muestra'!$D$8:$D$17,ROW('03.Muestra'!$F$8:$F$17)-MIN(ROW('03.Muestra'!$D$8:$D$17))+1,""),ROW()-140)),"")</f>
        <v>https://vicengallartandres.com/</v>
      </c>
      <c r="D141" s="143" t="str">
        <f t="shared" ref="D141:D150" si="19">IF(C141="","",$D$18)</f>
        <v>N/A</v>
      </c>
      <c r="E141" s="95" t="str">
        <f t="shared" ref="E141:E150" si="20">IF(D141&lt;&gt;"",IF(AND(B141&lt;&gt;"",C141&lt;&gt;""),"","ERR"),"")</f>
        <v/>
      </c>
      <c r="F141" s="144" t="s">
        <v>95</v>
      </c>
      <c r="G141" s="121" t="s">
        <v>104</v>
      </c>
      <c r="H141" s="116" t="s">
        <v>99</v>
      </c>
      <c r="I141" s="145" t="s">
        <v>97</v>
      </c>
      <c r="J141" s="146" t="s">
        <v>93</v>
      </c>
      <c r="K141" s="171" t="s">
        <v>103</v>
      </c>
      <c r="L141" s="23"/>
      <c r="M141" s="23"/>
      <c r="N141" s="23"/>
      <c r="O141" s="23"/>
      <c r="P141" s="23"/>
      <c r="Q141" s="23"/>
      <c r="R141" s="23"/>
      <c r="S141" s="23"/>
      <c r="T141" s="23"/>
      <c r="U141" s="23"/>
      <c r="V141" s="23"/>
      <c r="W141" s="23"/>
      <c r="X141" s="23"/>
      <c r="Y141" s="23"/>
      <c r="Z141" s="29"/>
      <c r="AA141" s="29"/>
      <c r="AB141" s="29"/>
      <c r="AC141" s="29"/>
      <c r="AD141" s="29"/>
      <c r="AE141" s="29"/>
      <c r="AF141" s="29"/>
      <c r="AG141" s="29"/>
      <c r="AH141" s="29"/>
      <c r="AI141" s="29"/>
    </row>
    <row r="142" ht="12.0" customHeight="1">
      <c r="A142" s="133">
        <f t="array" ref="A142">IFERROR(INDEX('03.Muestra'!$B$8:$B$17,SMALL(IF("Página Web"='03.Muestra'!$D$8:$D$17,ROW('03.Muestra'!$B$8:$B$17)-MIN(ROW('03.Muestra'!$D$8:$D$17))+1,""),ROW()-140)),"")</f>
        <v>2</v>
      </c>
      <c r="B142" s="169" t="str">
        <f t="array" ref="B142">IFERROR(INDEX('03.Muestra'!$C$8:$C$17,SMALL(IF("Página Web"='03.Muestra'!$D$8:$D$17,ROW('03.Muestra'!$C$8:$C$17)-MIN(ROW('03.Muestra'!$D$8:$D$17))+1,""),ROW()-140)),"")</f>
        <v>Contacto</v>
      </c>
      <c r="C142" s="170" t="str">
        <f t="array" ref="C142">IFERROR(INDEX('03.Muestra'!$F$8:$F$17,SMALL(IF("Página Web"='03.Muestra'!$D$8:$D$17,ROW('03.Muestra'!$F$8:$F$17)-MIN(ROW('03.Muestra'!$D$8:$D$17))+1,""),ROW()-140)),"")</f>
        <v>https://vicengallartandres.com/contacto/</v>
      </c>
      <c r="D142" s="143" t="str">
        <f t="shared" si="19"/>
        <v>N/A</v>
      </c>
      <c r="E142" s="95" t="str">
        <f t="shared" si="20"/>
        <v/>
      </c>
      <c r="F142" s="147">
        <f>COUNTIF($D141:INDIRECT("$D" &amp;  SUM(ROW()-1,'03.Muestra'!$D$20)-1),F141)</f>
        <v>0</v>
      </c>
      <c r="G142" s="147">
        <f>COUNTIF($D141:INDIRECT("$D" &amp;  SUM(ROW()-1,'03.Muestra'!$D$20)-1),G141)</f>
        <v>0</v>
      </c>
      <c r="H142" s="147">
        <f>COUNTIF($D141:INDIRECT("$D" &amp;  SUM(ROW()-1,'03.Muestra'!$D$20)-1),H141)</f>
        <v>3</v>
      </c>
      <c r="I142" s="147">
        <f>COUNTIF($D141:INDIRECT("$D" &amp;  SUM(ROW()-1,'03.Muestra'!$D$20)-1),I141)</f>
        <v>0</v>
      </c>
      <c r="J142" s="147">
        <f>COUNTIF($D141:INDIRECT("$D" &amp;  SUM(ROW()-1,'03.Muestra'!$D$20)-1),J141)</f>
        <v>0</v>
      </c>
      <c r="K142" s="172">
        <f>IF(COUNTIF('03.Muestra'!$D$8:$D$17,"Página Web")=0,0,COUNTBLANK($D141:INDIRECT("$D" &amp;  SUM(ROW()-1,COUNTIF('03.Muestra'!$D$8:$D$17,"Página Web"))-1)))</f>
        <v>0</v>
      </c>
      <c r="L142" s="23"/>
      <c r="M142" s="23"/>
      <c r="N142" s="23"/>
      <c r="O142" s="23"/>
      <c r="P142" s="23"/>
      <c r="Q142" s="23"/>
      <c r="R142" s="23"/>
      <c r="S142" s="23"/>
      <c r="T142" s="23"/>
      <c r="U142" s="23"/>
      <c r="V142" s="23"/>
      <c r="W142" s="23"/>
      <c r="X142" s="23"/>
      <c r="Y142" s="23"/>
      <c r="Z142" s="29"/>
      <c r="AA142" s="29"/>
      <c r="AB142" s="29"/>
      <c r="AC142" s="29"/>
      <c r="AD142" s="29"/>
      <c r="AE142" s="29"/>
      <c r="AF142" s="29"/>
      <c r="AG142" s="29"/>
      <c r="AH142" s="29"/>
      <c r="AI142" s="29"/>
    </row>
    <row r="143" ht="12.0" customHeight="1">
      <c r="A143" s="133">
        <f t="array" ref="A143">IFERROR(INDEX('03.Muestra'!$B$8:$B$17,SMALL(IF("Página Web"='03.Muestra'!$D$8:$D$17,ROW('03.Muestra'!$B$8:$B$17)-MIN(ROW('03.Muestra'!$D$8:$D$17))+1,""),ROW()-140)),"")</f>
        <v>3</v>
      </c>
      <c r="B143" s="169" t="str">
        <f t="array" ref="B143">IFERROR(INDEX('03.Muestra'!$C$8:$C$17,SMALL(IF("Página Web"='03.Muestra'!$D$8:$D$17,ROW('03.Muestra'!$C$8:$C$17)-MIN(ROW('03.Muestra'!$D$8:$D$17))+1,""),ROW()-140)),"")</f>
        <v>Servicios</v>
      </c>
      <c r="C143" s="170" t="str">
        <f t="array" ref="C143">IFERROR(INDEX('03.Muestra'!$F$8:$F$17,SMALL(IF("Página Web"='03.Muestra'!$D$8:$D$17,ROW('03.Muestra'!$F$8:$F$17)-MIN(ROW('03.Muestra'!$D$8:$D$17))+1,""),ROW()-140)),"")</f>
        <v>https://vicengallartandres.com/servicios/</v>
      </c>
      <c r="D143" s="143" t="str">
        <f t="shared" si="19"/>
        <v>N/A</v>
      </c>
      <c r="E143" s="95" t="str">
        <f t="shared" si="20"/>
        <v/>
      </c>
      <c r="F143" s="29"/>
      <c r="G143" s="29"/>
      <c r="H143" s="29"/>
      <c r="I143" s="29"/>
      <c r="J143" s="29"/>
      <c r="K143" s="188"/>
      <c r="L143" s="23"/>
      <c r="M143" s="23"/>
      <c r="N143" s="23"/>
      <c r="O143" s="23"/>
      <c r="P143" s="23"/>
      <c r="Q143" s="23"/>
      <c r="R143" s="23"/>
      <c r="S143" s="23"/>
      <c r="T143" s="23"/>
      <c r="U143" s="23"/>
      <c r="V143" s="23"/>
      <c r="W143" s="23"/>
      <c r="X143" s="23"/>
      <c r="Y143" s="23"/>
      <c r="Z143" s="29"/>
      <c r="AA143" s="29"/>
      <c r="AB143" s="29"/>
      <c r="AC143" s="29"/>
      <c r="AD143" s="29"/>
      <c r="AE143" s="29"/>
      <c r="AF143" s="29"/>
      <c r="AG143" s="29"/>
      <c r="AH143" s="29"/>
      <c r="AI143" s="29"/>
    </row>
    <row r="144" ht="12.0" customHeight="1">
      <c r="A144" s="133" t="str">
        <f t="array" ref="A144">IFERROR(INDEX('03.Muestra'!$B$8:$B$17,SMALL(IF("Página Web"='03.Muestra'!$D$8:$D$17,ROW('03.Muestra'!$B$8:$B$17)-MIN(ROW('03.Muestra'!$D$8:$D$17))+1,""),ROW()-140)),"")</f>
        <v/>
      </c>
      <c r="B144" s="169" t="str">
        <f t="array" ref="B144">IFERROR(INDEX('03.Muestra'!$C$8:$C$17,SMALL(IF("Página Web"='03.Muestra'!$D$8:$D$17,ROW('03.Muestra'!$C$8:$C$17)-MIN(ROW('03.Muestra'!$D$8:$D$17))+1,""),ROW()-140)),"")</f>
        <v/>
      </c>
      <c r="C144" s="169" t="str">
        <f t="array" ref="C144">IFERROR(INDEX('03.Muestra'!$F$8:$F$17,SMALL(IF("Página Web"='03.Muestra'!$D$8:$D$17,ROW('03.Muestra'!$F$8:$F$17)-MIN(ROW('03.Muestra'!$D$8:$D$17))+1,""),ROW()-140)),"")</f>
        <v/>
      </c>
      <c r="D144" s="143" t="str">
        <f t="shared" si="19"/>
        <v/>
      </c>
      <c r="E144" s="95" t="str">
        <f t="shared" si="20"/>
        <v/>
      </c>
      <c r="F144" s="29"/>
      <c r="G144" s="23"/>
      <c r="H144" s="23"/>
      <c r="I144" s="23"/>
      <c r="J144" s="23"/>
      <c r="K144" s="188"/>
      <c r="L144" s="23"/>
      <c r="M144" s="23"/>
      <c r="N144" s="23"/>
      <c r="O144" s="23"/>
      <c r="P144" s="23"/>
      <c r="Q144" s="23"/>
      <c r="R144" s="23"/>
      <c r="S144" s="23"/>
      <c r="T144" s="23"/>
      <c r="U144" s="23"/>
      <c r="V144" s="23"/>
      <c r="W144" s="23"/>
      <c r="X144" s="23"/>
      <c r="Y144" s="23"/>
      <c r="Z144" s="29"/>
      <c r="AA144" s="29"/>
      <c r="AB144" s="29"/>
      <c r="AC144" s="29"/>
      <c r="AD144" s="29"/>
      <c r="AE144" s="29"/>
      <c r="AF144" s="29"/>
      <c r="AG144" s="29"/>
      <c r="AH144" s="29"/>
      <c r="AI144" s="29"/>
    </row>
    <row r="145" ht="12.0" customHeight="1">
      <c r="A145" s="133" t="str">
        <f t="array" ref="A145">IFERROR(INDEX('03.Muestra'!$B$8:$B$17,SMALL(IF("Página Web"='03.Muestra'!$D$8:$D$17,ROW('03.Muestra'!$B$8:$B$17)-MIN(ROW('03.Muestra'!$D$8:$D$17))+1,""),ROW()-140)),"")</f>
        <v/>
      </c>
      <c r="B145" s="169" t="str">
        <f t="array" ref="B145">IFERROR(INDEX('03.Muestra'!$C$8:$C$17,SMALL(IF("Página Web"='03.Muestra'!$D$8:$D$17,ROW('03.Muestra'!$C$8:$C$17)-MIN(ROW('03.Muestra'!$D$8:$D$17))+1,""),ROW()-140)),"")</f>
        <v/>
      </c>
      <c r="C145" s="169" t="str">
        <f t="array" ref="C145">IFERROR(INDEX('03.Muestra'!$F$8:$F$17,SMALL(IF("Página Web"='03.Muestra'!$D$8:$D$17,ROW('03.Muestra'!$F$8:$F$17)-MIN(ROW('03.Muestra'!$D$8:$D$17))+1,""),ROW()-140)),"")</f>
        <v/>
      </c>
      <c r="D145" s="143" t="str">
        <f t="shared" si="19"/>
        <v/>
      </c>
      <c r="E145" s="95" t="str">
        <f t="shared" si="20"/>
        <v/>
      </c>
      <c r="F145" s="29"/>
      <c r="G145" s="23"/>
      <c r="H145" s="23"/>
      <c r="I145" s="23"/>
      <c r="J145" s="23"/>
      <c r="K145" s="188"/>
      <c r="L145" s="23"/>
      <c r="M145" s="23"/>
      <c r="N145" s="23"/>
      <c r="O145" s="23"/>
      <c r="P145" s="23"/>
      <c r="Q145" s="23"/>
      <c r="R145" s="23"/>
      <c r="S145" s="23"/>
      <c r="T145" s="23"/>
      <c r="U145" s="23"/>
      <c r="V145" s="23"/>
      <c r="W145" s="23"/>
      <c r="X145" s="23"/>
      <c r="Y145" s="23"/>
      <c r="Z145" s="29"/>
      <c r="AA145" s="29"/>
      <c r="AB145" s="29"/>
      <c r="AC145" s="29"/>
      <c r="AD145" s="29"/>
      <c r="AE145" s="29"/>
      <c r="AF145" s="29"/>
      <c r="AG145" s="29"/>
      <c r="AH145" s="29"/>
      <c r="AI145" s="29"/>
    </row>
    <row r="146" ht="12.0" customHeight="1">
      <c r="A146" s="133" t="str">
        <f t="array" ref="A146">IFERROR(INDEX('03.Muestra'!$B$8:$B$17,SMALL(IF("Página Web"='03.Muestra'!$D$8:$D$17,ROW('03.Muestra'!$B$8:$B$17)-MIN(ROW('03.Muestra'!$D$8:$D$17))+1,""),ROW()-140)),"")</f>
        <v/>
      </c>
      <c r="B146" s="169" t="str">
        <f t="array" ref="B146">IFERROR(INDEX('03.Muestra'!$C$8:$C$17,SMALL(IF("Página Web"='03.Muestra'!$D$8:$D$17,ROW('03.Muestra'!$C$8:$C$17)-MIN(ROW('03.Muestra'!$D$8:$D$17))+1,""),ROW()-140)),"")</f>
        <v/>
      </c>
      <c r="C146" s="169" t="str">
        <f t="array" ref="C146">IFERROR(INDEX('03.Muestra'!$F$8:$F$17,SMALL(IF("Página Web"='03.Muestra'!$D$8:$D$17,ROW('03.Muestra'!$F$8:$F$17)-MIN(ROW('03.Muestra'!$D$8:$D$17))+1,""),ROW()-140)),"")</f>
        <v/>
      </c>
      <c r="D146" s="143" t="str">
        <f t="shared" si="19"/>
        <v/>
      </c>
      <c r="E146" s="95" t="str">
        <f t="shared" si="20"/>
        <v/>
      </c>
      <c r="F146" s="29"/>
      <c r="G146" s="23"/>
      <c r="H146" s="23"/>
      <c r="I146" s="23"/>
      <c r="J146" s="23"/>
      <c r="K146" s="188"/>
      <c r="L146" s="23"/>
      <c r="M146" s="23"/>
      <c r="N146" s="23"/>
      <c r="O146" s="23"/>
      <c r="P146" s="23"/>
      <c r="Q146" s="23"/>
      <c r="R146" s="23"/>
      <c r="S146" s="23"/>
      <c r="T146" s="23"/>
      <c r="U146" s="23"/>
      <c r="V146" s="23"/>
      <c r="W146" s="23"/>
      <c r="X146" s="23"/>
      <c r="Y146" s="23"/>
      <c r="Z146" s="29"/>
      <c r="AA146" s="29"/>
      <c r="AB146" s="29"/>
      <c r="AC146" s="29"/>
      <c r="AD146" s="29"/>
      <c r="AE146" s="29"/>
      <c r="AF146" s="29"/>
      <c r="AG146" s="29"/>
      <c r="AH146" s="29"/>
      <c r="AI146" s="29"/>
    </row>
    <row r="147" ht="12.0" customHeight="1">
      <c r="A147" s="133" t="str">
        <f t="array" ref="A147">IFERROR(INDEX('03.Muestra'!$B$8:$B$17,SMALL(IF("Página Web"='03.Muestra'!$D$8:$D$17,ROW('03.Muestra'!$B$8:$B$17)-MIN(ROW('03.Muestra'!$D$8:$D$17))+1,""),ROW()-140)),"")</f>
        <v/>
      </c>
      <c r="B147" s="169" t="str">
        <f t="array" ref="B147">IFERROR(INDEX('03.Muestra'!$C$8:$C$17,SMALL(IF("Página Web"='03.Muestra'!$D$8:$D$17,ROW('03.Muestra'!$C$8:$C$17)-MIN(ROW('03.Muestra'!$D$8:$D$17))+1,""),ROW()-140)),"")</f>
        <v/>
      </c>
      <c r="C147" s="169" t="str">
        <f t="array" ref="C147">IFERROR(INDEX('03.Muestra'!$F$8:$F$17,SMALL(IF("Página Web"='03.Muestra'!$D$8:$D$17,ROW('03.Muestra'!$F$8:$F$17)-MIN(ROW('03.Muestra'!$D$8:$D$17))+1,""),ROW()-140)),"")</f>
        <v/>
      </c>
      <c r="D147" s="143" t="str">
        <f t="shared" si="19"/>
        <v/>
      </c>
      <c r="E147" s="95" t="str">
        <f t="shared" si="20"/>
        <v/>
      </c>
      <c r="F147" s="23"/>
      <c r="G147" s="23"/>
      <c r="H147" s="23"/>
      <c r="I147" s="23"/>
      <c r="J147" s="23"/>
      <c r="K147" s="188"/>
      <c r="L147" s="23"/>
      <c r="M147" s="23"/>
      <c r="N147" s="23"/>
      <c r="O147" s="23"/>
      <c r="P147" s="23"/>
      <c r="Q147" s="23"/>
      <c r="R147" s="23"/>
      <c r="S147" s="23"/>
      <c r="T147" s="23"/>
      <c r="U147" s="23"/>
      <c r="V147" s="23"/>
      <c r="W147" s="23"/>
      <c r="X147" s="23"/>
      <c r="Y147" s="23"/>
      <c r="Z147" s="29"/>
      <c r="AA147" s="29"/>
      <c r="AB147" s="29"/>
      <c r="AC147" s="29"/>
      <c r="AD147" s="29"/>
      <c r="AE147" s="29"/>
      <c r="AF147" s="29"/>
      <c r="AG147" s="29"/>
      <c r="AH147" s="29"/>
      <c r="AI147" s="29"/>
    </row>
    <row r="148" ht="12.0" customHeight="1">
      <c r="A148" s="133" t="str">
        <f t="array" ref="A148">IFERROR(INDEX('03.Muestra'!$B$8:$B$17,SMALL(IF("Página Web"='03.Muestra'!$D$8:$D$17,ROW('03.Muestra'!$B$8:$B$17)-MIN(ROW('03.Muestra'!$D$8:$D$17))+1,""),ROW()-140)),"")</f>
        <v/>
      </c>
      <c r="B148" s="169" t="str">
        <f t="array" ref="B148">IFERROR(INDEX('03.Muestra'!$C$8:$C$17,SMALL(IF("Página Web"='03.Muestra'!$D$8:$D$17,ROW('03.Muestra'!$C$8:$C$17)-MIN(ROW('03.Muestra'!$D$8:$D$17))+1,""),ROW()-140)),"")</f>
        <v/>
      </c>
      <c r="C148" s="169" t="str">
        <f t="array" ref="C148">IFERROR(INDEX('03.Muestra'!$F$8:$F$17,SMALL(IF("Página Web"='03.Muestra'!$D$8:$D$17,ROW('03.Muestra'!$F$8:$F$17)-MIN(ROW('03.Muestra'!$D$8:$D$17))+1,""),ROW()-140)),"")</f>
        <v/>
      </c>
      <c r="D148" s="143" t="str">
        <f t="shared" si="19"/>
        <v/>
      </c>
      <c r="E148" s="95" t="str">
        <f t="shared" si="20"/>
        <v/>
      </c>
      <c r="F148" s="23"/>
      <c r="G148" s="23"/>
      <c r="H148" s="23"/>
      <c r="I148" s="23"/>
      <c r="J148" s="23"/>
      <c r="K148" s="188"/>
      <c r="L148" s="23"/>
      <c r="M148" s="23"/>
      <c r="N148" s="23"/>
      <c r="O148" s="23"/>
      <c r="P148" s="23"/>
      <c r="Q148" s="23"/>
      <c r="R148" s="23"/>
      <c r="S148" s="23"/>
      <c r="T148" s="23"/>
      <c r="U148" s="23"/>
      <c r="V148" s="23"/>
      <c r="W148" s="23"/>
      <c r="X148" s="23"/>
      <c r="Y148" s="23"/>
      <c r="Z148" s="29"/>
      <c r="AA148" s="29"/>
      <c r="AB148" s="29"/>
      <c r="AC148" s="29"/>
      <c r="AD148" s="29"/>
      <c r="AE148" s="29"/>
      <c r="AF148" s="29"/>
      <c r="AG148" s="29"/>
      <c r="AH148" s="29"/>
      <c r="AI148" s="29"/>
    </row>
    <row r="149" ht="12.0" customHeight="1">
      <c r="A149" s="133" t="str">
        <f t="array" ref="A149">IFERROR(INDEX('03.Muestra'!$B$8:$B$17,SMALL(IF("Página Web"='03.Muestra'!$D$8:$D$17,ROW('03.Muestra'!$B$8:$B$17)-MIN(ROW('03.Muestra'!$D$8:$D$17))+1,""),ROW()-140)),"")</f>
        <v/>
      </c>
      <c r="B149" s="169" t="str">
        <f t="array" ref="B149">IFERROR(INDEX('03.Muestra'!$C$8:$C$17,SMALL(IF("Página Web"='03.Muestra'!$D$8:$D$17,ROW('03.Muestra'!$C$8:$C$17)-MIN(ROW('03.Muestra'!$D$8:$D$17))+1,""),ROW()-140)),"")</f>
        <v/>
      </c>
      <c r="C149" s="169" t="str">
        <f t="array" ref="C149">IFERROR(INDEX('03.Muestra'!$F$8:$F$17,SMALL(IF("Página Web"='03.Muestra'!$D$8:$D$17,ROW('03.Muestra'!$F$8:$F$17)-MIN(ROW('03.Muestra'!$D$8:$D$17))+1,""),ROW()-140)),"")</f>
        <v/>
      </c>
      <c r="D149" s="143" t="str">
        <f t="shared" si="19"/>
        <v/>
      </c>
      <c r="E149" s="95" t="str">
        <f t="shared" si="20"/>
        <v/>
      </c>
      <c r="F149" s="23"/>
      <c r="G149" s="23"/>
      <c r="H149" s="23"/>
      <c r="I149" s="23"/>
      <c r="J149" s="23"/>
      <c r="K149" s="188"/>
      <c r="L149" s="23"/>
      <c r="M149" s="23"/>
      <c r="N149" s="23"/>
      <c r="O149" s="23"/>
      <c r="P149" s="23"/>
      <c r="Q149" s="23"/>
      <c r="R149" s="23"/>
      <c r="S149" s="23"/>
      <c r="T149" s="23"/>
      <c r="U149" s="23"/>
      <c r="V149" s="23"/>
      <c r="W149" s="23"/>
      <c r="X149" s="23"/>
      <c r="Y149" s="23"/>
      <c r="Z149" s="29"/>
      <c r="AA149" s="29"/>
      <c r="AB149" s="29"/>
      <c r="AC149" s="29"/>
      <c r="AD149" s="29"/>
      <c r="AE149" s="29"/>
      <c r="AF149" s="29"/>
      <c r="AG149" s="29"/>
      <c r="AH149" s="29"/>
      <c r="AI149" s="29"/>
    </row>
    <row r="150" ht="12.0" customHeight="1">
      <c r="A150" s="133" t="str">
        <f t="array" ref="A150">IFERROR(INDEX('03.Muestra'!$B$8:$B$17,SMALL(IF("Página Web"='03.Muestra'!$D$8:$D$17,ROW('03.Muestra'!$B$8:$B$17)-MIN(ROW('03.Muestra'!$D$8:$D$17))+1,""),ROW()-140)),"")</f>
        <v/>
      </c>
      <c r="B150" s="169" t="str">
        <f t="array" ref="B150">IFERROR(INDEX('03.Muestra'!$C$8:$C$17,SMALL(IF("Página Web"='03.Muestra'!$D$8:$D$17,ROW('03.Muestra'!$C$8:$C$17)-MIN(ROW('03.Muestra'!$D$8:$D$17))+1,""),ROW()-140)),"")</f>
        <v/>
      </c>
      <c r="C150" s="169" t="str">
        <f t="array" ref="C150">IFERROR(INDEX('03.Muestra'!$F$8:$F$17,SMALL(IF("Página Web"='03.Muestra'!$D$8:$D$17,ROW('03.Muestra'!$F$8:$F$17)-MIN(ROW('03.Muestra'!$D$8:$D$17))+1,""),ROW()-140)),"")</f>
        <v/>
      </c>
      <c r="D150" s="143" t="str">
        <f t="shared" si="19"/>
        <v/>
      </c>
      <c r="E150" s="95" t="str">
        <f t="shared" si="20"/>
        <v/>
      </c>
      <c r="F150" s="23"/>
      <c r="G150" s="23"/>
      <c r="H150" s="23"/>
      <c r="I150" s="23"/>
      <c r="J150" s="23"/>
      <c r="K150" s="188"/>
      <c r="L150" s="23"/>
      <c r="M150" s="23"/>
      <c r="N150" s="23"/>
      <c r="O150" s="23"/>
      <c r="P150" s="23"/>
      <c r="Q150" s="23"/>
      <c r="R150" s="23"/>
      <c r="S150" s="23"/>
      <c r="T150" s="23"/>
      <c r="U150" s="23"/>
      <c r="V150" s="23"/>
      <c r="W150" s="23"/>
      <c r="X150" s="23"/>
      <c r="Y150" s="23"/>
      <c r="Z150" s="29"/>
      <c r="AA150" s="29"/>
      <c r="AB150" s="29"/>
      <c r="AC150" s="29"/>
      <c r="AD150" s="29"/>
      <c r="AE150" s="29"/>
      <c r="AF150" s="29"/>
      <c r="AG150" s="29"/>
      <c r="AH150" s="29"/>
      <c r="AI150" s="29"/>
    </row>
    <row r="151" ht="12.0" customHeight="1">
      <c r="A151" s="92"/>
      <c r="B151" s="173"/>
      <c r="C151" s="173"/>
      <c r="D151" s="174"/>
      <c r="E151" s="95"/>
      <c r="F151" s="23"/>
      <c r="G151" s="23"/>
      <c r="H151" s="23"/>
      <c r="I151" s="23"/>
      <c r="J151" s="23"/>
      <c r="K151" s="188"/>
      <c r="L151" s="23"/>
      <c r="M151" s="23"/>
      <c r="N151" s="23"/>
      <c r="O151" s="23"/>
      <c r="P151" s="23"/>
      <c r="Q151" s="23"/>
      <c r="R151" s="23"/>
      <c r="S151" s="23"/>
      <c r="T151" s="23"/>
      <c r="U151" s="23"/>
      <c r="V151" s="23"/>
      <c r="W151" s="23"/>
      <c r="X151" s="23"/>
      <c r="Y151" s="23"/>
      <c r="Z151" s="29"/>
      <c r="AA151" s="29"/>
      <c r="AB151" s="29"/>
      <c r="AC151" s="29"/>
      <c r="AD151" s="29"/>
      <c r="AE151" s="29"/>
      <c r="AF151" s="29"/>
      <c r="AG151" s="29"/>
      <c r="AH151" s="29"/>
      <c r="AI151" s="29"/>
    </row>
    <row r="152" ht="12.0" customHeight="1">
      <c r="A152" s="92"/>
      <c r="B152" s="173"/>
      <c r="C152" s="173"/>
      <c r="D152" s="174"/>
      <c r="E152" s="95"/>
      <c r="F152" s="23"/>
      <c r="G152" s="23"/>
      <c r="H152" s="23"/>
      <c r="I152" s="23"/>
      <c r="J152" s="23"/>
      <c r="K152" s="188"/>
      <c r="L152" s="23"/>
      <c r="M152" s="23"/>
      <c r="N152" s="23"/>
      <c r="O152" s="23"/>
      <c r="P152" s="23"/>
      <c r="Q152" s="23"/>
      <c r="R152" s="23"/>
      <c r="S152" s="23"/>
      <c r="T152" s="23"/>
      <c r="U152" s="23"/>
      <c r="V152" s="23"/>
      <c r="W152" s="23"/>
      <c r="X152" s="23"/>
      <c r="Y152" s="23"/>
      <c r="Z152" s="29"/>
      <c r="AA152" s="29"/>
      <c r="AB152" s="29"/>
      <c r="AC152" s="29"/>
      <c r="AD152" s="29"/>
      <c r="AE152" s="29"/>
      <c r="AF152" s="29"/>
      <c r="AG152" s="29"/>
      <c r="AH152" s="29"/>
      <c r="AI152" s="29"/>
    </row>
    <row r="153" ht="12.75" customHeight="1">
      <c r="A153" s="151"/>
      <c r="B153" s="152"/>
      <c r="C153" s="151"/>
      <c r="D153" s="175"/>
      <c r="E153" s="95"/>
      <c r="F153" s="23"/>
      <c r="G153" s="23"/>
      <c r="H153" s="23"/>
      <c r="I153" s="23"/>
      <c r="J153" s="23"/>
      <c r="K153" s="188"/>
      <c r="L153" s="23"/>
      <c r="M153" s="23"/>
      <c r="N153" s="23"/>
      <c r="O153" s="23"/>
      <c r="P153" s="23"/>
      <c r="Q153" s="23"/>
      <c r="R153" s="23"/>
      <c r="S153" s="23"/>
      <c r="T153" s="23"/>
      <c r="U153" s="23"/>
      <c r="V153" s="23"/>
      <c r="W153" s="23"/>
      <c r="X153" s="23"/>
      <c r="Y153" s="23"/>
      <c r="Z153" s="29"/>
      <c r="AA153" s="29"/>
      <c r="AB153" s="29"/>
      <c r="AC153" s="29"/>
      <c r="AD153" s="29"/>
      <c r="AE153" s="29"/>
      <c r="AF153" s="29"/>
      <c r="AG153" s="29"/>
      <c r="AH153" s="29"/>
      <c r="AI153" s="29"/>
    </row>
    <row r="154" ht="12.0" customHeight="1">
      <c r="A154" s="149"/>
      <c r="B154" s="149"/>
      <c r="C154" s="149"/>
      <c r="D154" s="176"/>
      <c r="E154" s="95"/>
      <c r="F154" s="149"/>
      <c r="G154" s="23"/>
      <c r="H154" s="23"/>
      <c r="I154" s="23"/>
      <c r="J154" s="23"/>
      <c r="K154" s="188"/>
      <c r="L154" s="23"/>
      <c r="M154" s="23"/>
      <c r="N154" s="23"/>
      <c r="O154" s="23"/>
      <c r="P154" s="23"/>
      <c r="Q154" s="23"/>
      <c r="R154" s="23"/>
      <c r="S154" s="23"/>
      <c r="T154" s="23"/>
      <c r="U154" s="23"/>
      <c r="V154" s="23"/>
      <c r="W154" s="23"/>
      <c r="X154" s="23"/>
      <c r="Y154" s="23"/>
      <c r="Z154" s="29"/>
      <c r="AA154" s="29"/>
      <c r="AB154" s="29"/>
      <c r="AC154" s="29"/>
      <c r="AD154" s="29"/>
      <c r="AE154" s="29"/>
      <c r="AF154" s="29"/>
      <c r="AG154" s="29"/>
      <c r="AH154" s="29"/>
      <c r="AI154" s="29"/>
    </row>
    <row r="155" ht="12.0" customHeight="1">
      <c r="A155" s="29"/>
      <c r="B155" s="23"/>
      <c r="C155" s="23"/>
      <c r="D155" s="167"/>
      <c r="E155" s="95"/>
      <c r="F155" s="23"/>
      <c r="G155" s="23"/>
      <c r="H155" s="23"/>
      <c r="I155" s="23"/>
      <c r="J155" s="23"/>
      <c r="K155" s="188"/>
      <c r="L155" s="23"/>
      <c r="M155" s="23"/>
      <c r="N155" s="23"/>
      <c r="O155" s="23"/>
      <c r="P155" s="23"/>
      <c r="Q155" s="23"/>
      <c r="R155" s="23"/>
      <c r="S155" s="23"/>
      <c r="T155" s="23"/>
      <c r="U155" s="23"/>
      <c r="V155" s="23"/>
      <c r="W155" s="23"/>
      <c r="X155" s="23"/>
      <c r="Y155" s="23"/>
      <c r="Z155" s="29"/>
      <c r="AA155" s="29"/>
      <c r="AB155" s="29"/>
      <c r="AC155" s="29"/>
      <c r="AD155" s="29"/>
      <c r="AE155" s="29"/>
      <c r="AF155" s="29"/>
      <c r="AG155" s="29"/>
      <c r="AH155" s="29"/>
      <c r="AI155" s="29"/>
    </row>
    <row r="156" ht="12.0" customHeight="1">
      <c r="A156" s="29"/>
      <c r="B156" s="23"/>
      <c r="C156" s="23"/>
      <c r="D156" s="167"/>
      <c r="E156" s="137"/>
      <c r="F156" s="23"/>
      <c r="G156" s="23"/>
      <c r="H156" s="23"/>
      <c r="I156" s="23"/>
      <c r="J156" s="23"/>
      <c r="K156" s="188"/>
      <c r="L156" s="23"/>
      <c r="M156" s="23"/>
      <c r="N156" s="23"/>
      <c r="O156" s="23"/>
      <c r="P156" s="23"/>
      <c r="Q156" s="23"/>
      <c r="R156" s="23"/>
      <c r="S156" s="23"/>
      <c r="T156" s="23"/>
      <c r="U156" s="23"/>
      <c r="V156" s="23"/>
      <c r="W156" s="23"/>
      <c r="X156" s="23"/>
      <c r="Y156" s="23"/>
      <c r="Z156" s="29"/>
      <c r="AA156" s="29"/>
      <c r="AB156" s="29"/>
      <c r="AC156" s="29"/>
      <c r="AD156" s="29"/>
      <c r="AE156" s="29"/>
      <c r="AF156" s="29"/>
      <c r="AG156" s="29"/>
      <c r="AH156" s="29"/>
      <c r="AI156" s="29"/>
    </row>
    <row r="157" ht="32.25" customHeight="1">
      <c r="A157" s="126" t="s">
        <v>106</v>
      </c>
      <c r="B157" s="127" t="s">
        <v>92</v>
      </c>
      <c r="C157" s="128" t="s">
        <v>147</v>
      </c>
      <c r="D157" s="168" t="s">
        <v>112</v>
      </c>
      <c r="E157" s="154"/>
      <c r="F157" s="29"/>
      <c r="G157" s="29"/>
      <c r="H157" s="29"/>
      <c r="I157" s="29"/>
      <c r="J157" s="29"/>
      <c r="K157" s="188"/>
      <c r="L157" s="23"/>
      <c r="M157" s="23"/>
      <c r="N157" s="23"/>
      <c r="O157" s="23"/>
      <c r="P157" s="23"/>
      <c r="Q157" s="23"/>
      <c r="R157" s="23"/>
      <c r="S157" s="23"/>
      <c r="T157" s="23"/>
      <c r="U157" s="23"/>
      <c r="V157" s="23"/>
      <c r="W157" s="23"/>
      <c r="X157" s="23"/>
      <c r="Y157" s="23"/>
      <c r="Z157" s="29"/>
      <c r="AA157" s="29"/>
      <c r="AB157" s="29"/>
      <c r="AC157" s="29"/>
      <c r="AD157" s="29"/>
      <c r="AE157" s="29"/>
      <c r="AF157" s="29"/>
      <c r="AG157" s="29"/>
      <c r="AH157" s="29"/>
      <c r="AI157" s="29"/>
    </row>
    <row r="158" ht="12.0" customHeight="1">
      <c r="A158" s="133">
        <f t="array" ref="A158">IFERROR(INDEX('03.Muestra'!$B$8:$B$17,SMALL(IF("Página Web"='03.Muestra'!$D$8:$D$17,ROW('03.Muestra'!$B$8:$B$17)-MIN(ROW('03.Muestra'!$D$8:$D$17))+1,""),ROW()-157)),"")</f>
        <v>1</v>
      </c>
      <c r="B158" s="169" t="str">
        <f t="array" ref="B158">IFERROR(INDEX('03.Muestra'!$C$8:$C$17,SMALL(IF("Página Web"='03.Muestra'!$D$8:$D$17,ROW('03.Muestra'!$C$8:$C$17)-MIN(ROW('03.Muestra'!$D$8:$D$17))+1,""),ROW()-157)),"")</f>
        <v>Home</v>
      </c>
      <c r="C158" s="170" t="str">
        <f t="array" ref="C158">IFERROR(INDEX('03.Muestra'!$F$8:$F$17,SMALL(IF("Página Web"='03.Muestra'!$D$8:$D$17,ROW('03.Muestra'!$F$8:$F$17)-MIN(ROW('03.Muestra'!$D$8:$D$17))+1,""),ROW()-157)),"")</f>
        <v>https://vicengallartandres.com/</v>
      </c>
      <c r="D158" s="143" t="str">
        <f t="shared" ref="D158:D167" si="21">IF(C158="","",$D$18)</f>
        <v>N/A</v>
      </c>
      <c r="E158" s="95" t="str">
        <f t="shared" ref="E158:E167" si="22">IF(D158&lt;&gt;"",IF(AND(B158&lt;&gt;"",C158&lt;&gt;""),"","ERR"),"")</f>
        <v/>
      </c>
      <c r="F158" s="144" t="s">
        <v>95</v>
      </c>
      <c r="G158" s="121" t="s">
        <v>104</v>
      </c>
      <c r="H158" s="116" t="s">
        <v>99</v>
      </c>
      <c r="I158" s="145" t="s">
        <v>97</v>
      </c>
      <c r="J158" s="146" t="s">
        <v>93</v>
      </c>
      <c r="K158" s="171" t="s">
        <v>103</v>
      </c>
      <c r="L158" s="23"/>
      <c r="M158" s="23"/>
      <c r="N158" s="23"/>
      <c r="O158" s="23"/>
      <c r="P158" s="23"/>
      <c r="Q158" s="23"/>
      <c r="R158" s="23"/>
      <c r="S158" s="23"/>
      <c r="T158" s="23"/>
      <c r="U158" s="23"/>
      <c r="V158" s="23"/>
      <c r="W158" s="23"/>
      <c r="X158" s="23"/>
      <c r="Y158" s="23"/>
      <c r="Z158" s="29"/>
      <c r="AA158" s="29"/>
      <c r="AB158" s="29"/>
      <c r="AC158" s="29"/>
      <c r="AD158" s="29"/>
      <c r="AE158" s="29"/>
      <c r="AF158" s="29"/>
      <c r="AG158" s="29"/>
      <c r="AH158" s="29"/>
      <c r="AI158" s="29"/>
    </row>
    <row r="159" ht="12.0" customHeight="1">
      <c r="A159" s="133">
        <f t="array" ref="A159">IFERROR(INDEX('03.Muestra'!$B$8:$B$17,SMALL(IF("Página Web"='03.Muestra'!$D$8:$D$17,ROW('03.Muestra'!$B$8:$B$17)-MIN(ROW('03.Muestra'!$D$8:$D$17))+1,""),ROW()-157)),"")</f>
        <v>2</v>
      </c>
      <c r="B159" s="169" t="str">
        <f t="array" ref="B159">IFERROR(INDEX('03.Muestra'!$C$8:$C$17,SMALL(IF("Página Web"='03.Muestra'!$D$8:$D$17,ROW('03.Muestra'!$C$8:$C$17)-MIN(ROW('03.Muestra'!$D$8:$D$17))+1,""),ROW()-157)),"")</f>
        <v>Contacto</v>
      </c>
      <c r="C159" s="170" t="str">
        <f t="array" ref="C159">IFERROR(INDEX('03.Muestra'!$F$8:$F$17,SMALL(IF("Página Web"='03.Muestra'!$D$8:$D$17,ROW('03.Muestra'!$F$8:$F$17)-MIN(ROW('03.Muestra'!$D$8:$D$17))+1,""),ROW()-157)),"")</f>
        <v>https://vicengallartandres.com/contacto/</v>
      </c>
      <c r="D159" s="143" t="str">
        <f t="shared" si="21"/>
        <v>N/A</v>
      </c>
      <c r="E159" s="95" t="str">
        <f t="shared" si="22"/>
        <v/>
      </c>
      <c r="F159" s="147">
        <f>COUNTIF($D158:INDIRECT("$D" &amp;  SUM(ROW()-1,'03.Muestra'!$D$20)-1),F158)</f>
        <v>0</v>
      </c>
      <c r="G159" s="147">
        <f>COUNTIF($D158:INDIRECT("$D" &amp;  SUM(ROW()-1,'03.Muestra'!$D$20)-1),G158)</f>
        <v>0</v>
      </c>
      <c r="H159" s="147">
        <f>COUNTIF($D158:INDIRECT("$D" &amp;  SUM(ROW()-1,'03.Muestra'!$D$20)-1),H158)</f>
        <v>3</v>
      </c>
      <c r="I159" s="147">
        <f>COUNTIF($D158:INDIRECT("$D" &amp;  SUM(ROW()-1,'03.Muestra'!$D$20)-1),I158)</f>
        <v>0</v>
      </c>
      <c r="J159" s="147">
        <f>COUNTIF($D158:INDIRECT("$D" &amp;  SUM(ROW()-1,'03.Muestra'!$D$20)-1),J158)</f>
        <v>0</v>
      </c>
      <c r="K159" s="172">
        <f>IF(COUNTIF('03.Muestra'!$D$8:$D$17,"Página Web")=0,0,COUNTBLANK($D158:INDIRECT("$D" &amp;  SUM(ROW()-1,COUNTIF('03.Muestra'!$D$8:$D$17,"Página Web"))-1)))</f>
        <v>0</v>
      </c>
      <c r="L159" s="23"/>
      <c r="M159" s="23"/>
      <c r="N159" s="23"/>
      <c r="O159" s="23"/>
      <c r="P159" s="23"/>
      <c r="Q159" s="23"/>
      <c r="R159" s="23"/>
      <c r="S159" s="23"/>
      <c r="T159" s="23"/>
      <c r="U159" s="23"/>
      <c r="V159" s="23"/>
      <c r="W159" s="23"/>
      <c r="X159" s="23"/>
      <c r="Y159" s="23"/>
      <c r="Z159" s="29"/>
      <c r="AA159" s="29"/>
      <c r="AB159" s="29"/>
      <c r="AC159" s="29"/>
      <c r="AD159" s="29"/>
      <c r="AE159" s="29"/>
      <c r="AF159" s="29"/>
      <c r="AG159" s="29"/>
      <c r="AH159" s="29"/>
      <c r="AI159" s="29"/>
    </row>
    <row r="160" ht="12.0" customHeight="1">
      <c r="A160" s="133">
        <f t="array" ref="A160">IFERROR(INDEX('03.Muestra'!$B$8:$B$17,SMALL(IF("Página Web"='03.Muestra'!$D$8:$D$17,ROW('03.Muestra'!$B$8:$B$17)-MIN(ROW('03.Muestra'!$D$8:$D$17))+1,""),ROW()-157)),"")</f>
        <v>3</v>
      </c>
      <c r="B160" s="169" t="str">
        <f t="array" ref="B160">IFERROR(INDEX('03.Muestra'!$C$8:$C$17,SMALL(IF("Página Web"='03.Muestra'!$D$8:$D$17,ROW('03.Muestra'!$C$8:$C$17)-MIN(ROW('03.Muestra'!$D$8:$D$17))+1,""),ROW()-157)),"")</f>
        <v>Servicios</v>
      </c>
      <c r="C160" s="170" t="str">
        <f t="array" ref="C160">IFERROR(INDEX('03.Muestra'!$F$8:$F$17,SMALL(IF("Página Web"='03.Muestra'!$D$8:$D$17,ROW('03.Muestra'!$F$8:$F$17)-MIN(ROW('03.Muestra'!$D$8:$D$17))+1,""),ROW()-157)),"")</f>
        <v>https://vicengallartandres.com/servicios/</v>
      </c>
      <c r="D160" s="143" t="str">
        <f t="shared" si="21"/>
        <v>N/A</v>
      </c>
      <c r="E160" s="95" t="str">
        <f t="shared" si="22"/>
        <v/>
      </c>
      <c r="F160" s="29"/>
      <c r="G160" s="23"/>
      <c r="H160" s="23"/>
      <c r="I160" s="23"/>
      <c r="J160" s="23"/>
      <c r="K160" s="188"/>
      <c r="L160" s="23"/>
      <c r="M160" s="23"/>
      <c r="N160" s="23"/>
      <c r="O160" s="23"/>
      <c r="P160" s="23"/>
      <c r="Q160" s="23"/>
      <c r="R160" s="23"/>
      <c r="S160" s="23"/>
      <c r="T160" s="23"/>
      <c r="U160" s="23"/>
      <c r="V160" s="23"/>
      <c r="W160" s="23"/>
      <c r="X160" s="23"/>
      <c r="Y160" s="23"/>
      <c r="Z160" s="29"/>
      <c r="AA160" s="29"/>
      <c r="AB160" s="29"/>
      <c r="AC160" s="29"/>
      <c r="AD160" s="29"/>
      <c r="AE160" s="29"/>
      <c r="AF160" s="29"/>
      <c r="AG160" s="29"/>
      <c r="AH160" s="29"/>
      <c r="AI160" s="29"/>
    </row>
    <row r="161" ht="12.0" customHeight="1">
      <c r="A161" s="133" t="str">
        <f t="array" ref="A161">IFERROR(INDEX('03.Muestra'!$B$8:$B$17,SMALL(IF("Página Web"='03.Muestra'!$D$8:$D$17,ROW('03.Muestra'!$B$8:$B$17)-MIN(ROW('03.Muestra'!$D$8:$D$17))+1,""),ROW()-157)),"")</f>
        <v/>
      </c>
      <c r="B161" s="169" t="str">
        <f t="array" ref="B161">IFERROR(INDEX('03.Muestra'!$C$8:$C$17,SMALL(IF("Página Web"='03.Muestra'!$D$8:$D$17,ROW('03.Muestra'!$C$8:$C$17)-MIN(ROW('03.Muestra'!$D$8:$D$17))+1,""),ROW()-157)),"")</f>
        <v/>
      </c>
      <c r="C161" s="169" t="str">
        <f t="array" ref="C161">IFERROR(INDEX('03.Muestra'!$F$8:$F$17,SMALL(IF("Página Web"='03.Muestra'!$D$8:$D$17,ROW('03.Muestra'!$F$8:$F$17)-MIN(ROW('03.Muestra'!$D$8:$D$17))+1,""),ROW()-157)),"")</f>
        <v/>
      </c>
      <c r="D161" s="143" t="str">
        <f t="shared" si="21"/>
        <v/>
      </c>
      <c r="E161" s="95" t="str">
        <f t="shared" si="22"/>
        <v/>
      </c>
      <c r="F161" s="29"/>
      <c r="G161" s="23"/>
      <c r="H161" s="23"/>
      <c r="I161" s="23"/>
      <c r="J161" s="23"/>
      <c r="K161" s="188"/>
      <c r="L161" s="23"/>
      <c r="M161" s="23"/>
      <c r="N161" s="23"/>
      <c r="O161" s="23"/>
      <c r="P161" s="23"/>
      <c r="Q161" s="23"/>
      <c r="R161" s="23"/>
      <c r="S161" s="23"/>
      <c r="T161" s="23"/>
      <c r="U161" s="23"/>
      <c r="V161" s="23"/>
      <c r="W161" s="23"/>
      <c r="X161" s="23"/>
      <c r="Y161" s="23"/>
      <c r="Z161" s="29"/>
      <c r="AA161" s="29"/>
      <c r="AB161" s="29"/>
      <c r="AC161" s="29"/>
      <c r="AD161" s="29"/>
      <c r="AE161" s="29"/>
      <c r="AF161" s="29"/>
      <c r="AG161" s="29"/>
      <c r="AH161" s="29"/>
      <c r="AI161" s="29"/>
    </row>
    <row r="162" ht="12.0" customHeight="1">
      <c r="A162" s="133" t="str">
        <f t="array" ref="A162">IFERROR(INDEX('03.Muestra'!$B$8:$B$17,SMALL(IF("Página Web"='03.Muestra'!$D$8:$D$17,ROW('03.Muestra'!$B$8:$B$17)-MIN(ROW('03.Muestra'!$D$8:$D$17))+1,""),ROW()-157)),"")</f>
        <v/>
      </c>
      <c r="B162" s="169" t="str">
        <f t="array" ref="B162">IFERROR(INDEX('03.Muestra'!$C$8:$C$17,SMALL(IF("Página Web"='03.Muestra'!$D$8:$D$17,ROW('03.Muestra'!$C$8:$C$17)-MIN(ROW('03.Muestra'!$D$8:$D$17))+1,""),ROW()-157)),"")</f>
        <v/>
      </c>
      <c r="C162" s="169" t="str">
        <f t="array" ref="C162">IFERROR(INDEX('03.Muestra'!$F$8:$F$17,SMALL(IF("Página Web"='03.Muestra'!$D$8:$D$17,ROW('03.Muestra'!$F$8:$F$17)-MIN(ROW('03.Muestra'!$D$8:$D$17))+1,""),ROW()-157)),"")</f>
        <v/>
      </c>
      <c r="D162" s="143" t="str">
        <f t="shared" si="21"/>
        <v/>
      </c>
      <c r="E162" s="95" t="str">
        <f t="shared" si="22"/>
        <v/>
      </c>
      <c r="F162" s="29"/>
      <c r="G162" s="23"/>
      <c r="H162" s="23"/>
      <c r="I162" s="23"/>
      <c r="J162" s="23"/>
      <c r="K162" s="188"/>
      <c r="L162" s="23"/>
      <c r="M162" s="23"/>
      <c r="N162" s="23"/>
      <c r="O162" s="23"/>
      <c r="P162" s="23"/>
      <c r="Q162" s="23"/>
      <c r="R162" s="23"/>
      <c r="S162" s="23"/>
      <c r="T162" s="23"/>
      <c r="U162" s="23"/>
      <c r="V162" s="23"/>
      <c r="W162" s="23"/>
      <c r="X162" s="23"/>
      <c r="Y162" s="23"/>
      <c r="Z162" s="29"/>
      <c r="AA162" s="29"/>
      <c r="AB162" s="29"/>
      <c r="AC162" s="29"/>
      <c r="AD162" s="29"/>
      <c r="AE162" s="29"/>
      <c r="AF162" s="29"/>
      <c r="AG162" s="29"/>
      <c r="AH162" s="29"/>
      <c r="AI162" s="29"/>
    </row>
    <row r="163" ht="12.0" customHeight="1">
      <c r="A163" s="133" t="str">
        <f t="array" ref="A163">IFERROR(INDEX('03.Muestra'!$B$8:$B$17,SMALL(IF("Página Web"='03.Muestra'!$D$8:$D$17,ROW('03.Muestra'!$B$8:$B$17)-MIN(ROW('03.Muestra'!$D$8:$D$17))+1,""),ROW()-157)),"")</f>
        <v/>
      </c>
      <c r="B163" s="169" t="str">
        <f t="array" ref="B163">IFERROR(INDEX('03.Muestra'!$C$8:$C$17,SMALL(IF("Página Web"='03.Muestra'!$D$8:$D$17,ROW('03.Muestra'!$C$8:$C$17)-MIN(ROW('03.Muestra'!$D$8:$D$17))+1,""),ROW()-157)),"")</f>
        <v/>
      </c>
      <c r="C163" s="169" t="str">
        <f t="array" ref="C163">IFERROR(INDEX('03.Muestra'!$F$8:$F$17,SMALL(IF("Página Web"='03.Muestra'!$D$8:$D$17,ROW('03.Muestra'!$F$8:$F$17)-MIN(ROW('03.Muestra'!$D$8:$D$17))+1,""),ROW()-157)),"")</f>
        <v/>
      </c>
      <c r="D163" s="143" t="str">
        <f t="shared" si="21"/>
        <v/>
      </c>
      <c r="E163" s="95" t="str">
        <f t="shared" si="22"/>
        <v/>
      </c>
      <c r="F163" s="29"/>
      <c r="G163" s="23"/>
      <c r="H163" s="23"/>
      <c r="I163" s="23"/>
      <c r="J163" s="23"/>
      <c r="K163" s="188"/>
      <c r="L163" s="23"/>
      <c r="M163" s="23"/>
      <c r="N163" s="23"/>
      <c r="O163" s="23"/>
      <c r="P163" s="23"/>
      <c r="Q163" s="23"/>
      <c r="R163" s="23"/>
      <c r="S163" s="23"/>
      <c r="T163" s="23"/>
      <c r="U163" s="23"/>
      <c r="V163" s="23"/>
      <c r="W163" s="23"/>
      <c r="X163" s="23"/>
      <c r="Y163" s="23"/>
      <c r="Z163" s="29"/>
      <c r="AA163" s="29"/>
      <c r="AB163" s="29"/>
      <c r="AC163" s="29"/>
      <c r="AD163" s="29"/>
      <c r="AE163" s="29"/>
      <c r="AF163" s="29"/>
      <c r="AG163" s="29"/>
      <c r="AH163" s="29"/>
      <c r="AI163" s="29"/>
    </row>
    <row r="164" ht="12.0" customHeight="1">
      <c r="A164" s="133" t="str">
        <f t="array" ref="A164">IFERROR(INDEX('03.Muestra'!$B$8:$B$17,SMALL(IF("Página Web"='03.Muestra'!$D$8:$D$17,ROW('03.Muestra'!$B$8:$B$17)-MIN(ROW('03.Muestra'!$D$8:$D$17))+1,""),ROW()-157)),"")</f>
        <v/>
      </c>
      <c r="B164" s="169" t="str">
        <f t="array" ref="B164">IFERROR(INDEX('03.Muestra'!$C$8:$C$17,SMALL(IF("Página Web"='03.Muestra'!$D$8:$D$17,ROW('03.Muestra'!$C$8:$C$17)-MIN(ROW('03.Muestra'!$D$8:$D$17))+1,""),ROW()-157)),"")</f>
        <v/>
      </c>
      <c r="C164" s="169" t="str">
        <f t="array" ref="C164">IFERROR(INDEX('03.Muestra'!$F$8:$F$17,SMALL(IF("Página Web"='03.Muestra'!$D$8:$D$17,ROW('03.Muestra'!$F$8:$F$17)-MIN(ROW('03.Muestra'!$D$8:$D$17))+1,""),ROW()-157)),"")</f>
        <v/>
      </c>
      <c r="D164" s="143" t="str">
        <f t="shared" si="21"/>
        <v/>
      </c>
      <c r="E164" s="95" t="str">
        <f t="shared" si="22"/>
        <v/>
      </c>
      <c r="F164" s="23"/>
      <c r="G164" s="23"/>
      <c r="H164" s="23"/>
      <c r="I164" s="23"/>
      <c r="J164" s="23"/>
      <c r="K164" s="188"/>
      <c r="L164" s="23"/>
      <c r="M164" s="23"/>
      <c r="N164" s="23"/>
      <c r="O164" s="23"/>
      <c r="P164" s="23"/>
      <c r="Q164" s="23"/>
      <c r="R164" s="23"/>
      <c r="S164" s="23"/>
      <c r="T164" s="23"/>
      <c r="U164" s="23"/>
      <c r="V164" s="23"/>
      <c r="W164" s="23"/>
      <c r="X164" s="23"/>
      <c r="Y164" s="23"/>
      <c r="Z164" s="29"/>
      <c r="AA164" s="29"/>
      <c r="AB164" s="29"/>
      <c r="AC164" s="29"/>
      <c r="AD164" s="29"/>
      <c r="AE164" s="29"/>
      <c r="AF164" s="29"/>
      <c r="AG164" s="29"/>
      <c r="AH164" s="29"/>
      <c r="AI164" s="29"/>
    </row>
    <row r="165" ht="12.0" customHeight="1">
      <c r="A165" s="133" t="str">
        <f t="array" ref="A165">IFERROR(INDEX('03.Muestra'!$B$8:$B$17,SMALL(IF("Página Web"='03.Muestra'!$D$8:$D$17,ROW('03.Muestra'!$B$8:$B$17)-MIN(ROW('03.Muestra'!$D$8:$D$17))+1,""),ROW()-157)),"")</f>
        <v/>
      </c>
      <c r="B165" s="169" t="str">
        <f t="array" ref="B165">IFERROR(INDEX('03.Muestra'!$C$8:$C$17,SMALL(IF("Página Web"='03.Muestra'!$D$8:$D$17,ROW('03.Muestra'!$C$8:$C$17)-MIN(ROW('03.Muestra'!$D$8:$D$17))+1,""),ROW()-157)),"")</f>
        <v/>
      </c>
      <c r="C165" s="169" t="str">
        <f t="array" ref="C165">IFERROR(INDEX('03.Muestra'!$F$8:$F$17,SMALL(IF("Página Web"='03.Muestra'!$D$8:$D$17,ROW('03.Muestra'!$F$8:$F$17)-MIN(ROW('03.Muestra'!$D$8:$D$17))+1,""),ROW()-157)),"")</f>
        <v/>
      </c>
      <c r="D165" s="143" t="str">
        <f t="shared" si="21"/>
        <v/>
      </c>
      <c r="E165" s="95" t="str">
        <f t="shared" si="22"/>
        <v/>
      </c>
      <c r="F165" s="23"/>
      <c r="G165" s="23"/>
      <c r="H165" s="23"/>
      <c r="I165" s="23"/>
      <c r="J165" s="23"/>
      <c r="K165" s="188"/>
      <c r="L165" s="23"/>
      <c r="M165" s="23"/>
      <c r="N165" s="23"/>
      <c r="O165" s="23"/>
      <c r="P165" s="23"/>
      <c r="Q165" s="23"/>
      <c r="R165" s="23"/>
      <c r="S165" s="23"/>
      <c r="T165" s="23"/>
      <c r="U165" s="23"/>
      <c r="V165" s="23"/>
      <c r="W165" s="23"/>
      <c r="X165" s="23"/>
      <c r="Y165" s="23"/>
      <c r="Z165" s="29"/>
      <c r="AA165" s="29"/>
      <c r="AB165" s="29"/>
      <c r="AC165" s="29"/>
      <c r="AD165" s="29"/>
      <c r="AE165" s="29"/>
      <c r="AF165" s="29"/>
      <c r="AG165" s="29"/>
      <c r="AH165" s="29"/>
      <c r="AI165" s="29"/>
    </row>
    <row r="166" ht="12.0" customHeight="1">
      <c r="A166" s="133" t="str">
        <f t="array" ref="A166">IFERROR(INDEX('03.Muestra'!$B$8:$B$17,SMALL(IF("Página Web"='03.Muestra'!$D$8:$D$17,ROW('03.Muestra'!$B$8:$B$17)-MIN(ROW('03.Muestra'!$D$8:$D$17))+1,""),ROW()-157)),"")</f>
        <v/>
      </c>
      <c r="B166" s="169" t="str">
        <f t="array" ref="B166">IFERROR(INDEX('03.Muestra'!$C$8:$C$17,SMALL(IF("Página Web"='03.Muestra'!$D$8:$D$17,ROW('03.Muestra'!$C$8:$C$17)-MIN(ROW('03.Muestra'!$D$8:$D$17))+1,""),ROW()-157)),"")</f>
        <v/>
      </c>
      <c r="C166" s="169" t="str">
        <f t="array" ref="C166">IFERROR(INDEX('03.Muestra'!$F$8:$F$17,SMALL(IF("Página Web"='03.Muestra'!$D$8:$D$17,ROW('03.Muestra'!$F$8:$F$17)-MIN(ROW('03.Muestra'!$D$8:$D$17))+1,""),ROW()-157)),"")</f>
        <v/>
      </c>
      <c r="D166" s="143" t="str">
        <f t="shared" si="21"/>
        <v/>
      </c>
      <c r="E166" s="95" t="str">
        <f t="shared" si="22"/>
        <v/>
      </c>
      <c r="F166" s="23"/>
      <c r="G166" s="23"/>
      <c r="H166" s="23"/>
      <c r="I166" s="23"/>
      <c r="J166" s="23"/>
      <c r="K166" s="188"/>
      <c r="L166" s="23"/>
      <c r="M166" s="23"/>
      <c r="N166" s="23"/>
      <c r="O166" s="23"/>
      <c r="P166" s="23"/>
      <c r="Q166" s="23"/>
      <c r="R166" s="23"/>
      <c r="S166" s="23"/>
      <c r="T166" s="23"/>
      <c r="U166" s="23"/>
      <c r="V166" s="23"/>
      <c r="W166" s="23"/>
      <c r="X166" s="23"/>
      <c r="Y166" s="23"/>
      <c r="Z166" s="29"/>
      <c r="AA166" s="29"/>
      <c r="AB166" s="29"/>
      <c r="AC166" s="29"/>
      <c r="AD166" s="29"/>
      <c r="AE166" s="29"/>
      <c r="AF166" s="29"/>
      <c r="AG166" s="29"/>
      <c r="AH166" s="29"/>
      <c r="AI166" s="29"/>
    </row>
    <row r="167" ht="12.0" customHeight="1">
      <c r="A167" s="133" t="str">
        <f t="array" ref="A167">IFERROR(INDEX('03.Muestra'!$B$8:$B$17,SMALL(IF("Página Web"='03.Muestra'!$D$8:$D$17,ROW('03.Muestra'!$B$8:$B$17)-MIN(ROW('03.Muestra'!$D$8:$D$17))+1,""),ROW()-157)),"")</f>
        <v/>
      </c>
      <c r="B167" s="169" t="str">
        <f t="array" ref="B167">IFERROR(INDEX('03.Muestra'!$C$8:$C$17,SMALL(IF("Página Web"='03.Muestra'!$D$8:$D$17,ROW('03.Muestra'!$C$8:$C$17)-MIN(ROW('03.Muestra'!$D$8:$D$17))+1,""),ROW()-157)),"")</f>
        <v/>
      </c>
      <c r="C167" s="169" t="str">
        <f t="array" ref="C167">IFERROR(INDEX('03.Muestra'!$F$8:$F$17,SMALL(IF("Página Web"='03.Muestra'!$D$8:$D$17,ROW('03.Muestra'!$F$8:$F$17)-MIN(ROW('03.Muestra'!$D$8:$D$17))+1,""),ROW()-157)),"")</f>
        <v/>
      </c>
      <c r="D167" s="143" t="str">
        <f t="shared" si="21"/>
        <v/>
      </c>
      <c r="E167" s="95" t="str">
        <f t="shared" si="22"/>
        <v/>
      </c>
      <c r="F167" s="23"/>
      <c r="G167" s="23"/>
      <c r="H167" s="23"/>
      <c r="I167" s="23"/>
      <c r="J167" s="23"/>
      <c r="K167" s="188"/>
      <c r="L167" s="23"/>
      <c r="M167" s="23"/>
      <c r="N167" s="23"/>
      <c r="O167" s="23"/>
      <c r="P167" s="23"/>
      <c r="Q167" s="23"/>
      <c r="R167" s="23"/>
      <c r="S167" s="23"/>
      <c r="T167" s="23"/>
      <c r="U167" s="23"/>
      <c r="V167" s="23"/>
      <c r="W167" s="23"/>
      <c r="X167" s="23"/>
      <c r="Y167" s="23"/>
      <c r="Z167" s="29"/>
      <c r="AA167" s="29"/>
      <c r="AB167" s="29"/>
      <c r="AC167" s="29"/>
      <c r="AD167" s="29"/>
      <c r="AE167" s="29"/>
      <c r="AF167" s="29"/>
      <c r="AG167" s="29"/>
      <c r="AH167" s="29"/>
      <c r="AI167" s="29"/>
    </row>
    <row r="168" ht="12.0" customHeight="1">
      <c r="A168" s="29"/>
      <c r="B168" s="23"/>
      <c r="C168" s="23"/>
      <c r="D168" s="167"/>
      <c r="E168" s="95"/>
      <c r="F168" s="23"/>
      <c r="G168" s="23"/>
      <c r="H168" s="23"/>
      <c r="I168" s="23"/>
      <c r="J168" s="23"/>
      <c r="K168" s="188"/>
      <c r="L168" s="23"/>
      <c r="M168" s="23"/>
      <c r="N168" s="23"/>
      <c r="O168" s="23"/>
      <c r="P168" s="23"/>
      <c r="Q168" s="23"/>
      <c r="R168" s="23"/>
      <c r="S168" s="23"/>
      <c r="T168" s="23"/>
      <c r="U168" s="23"/>
      <c r="V168" s="23"/>
      <c r="W168" s="23"/>
      <c r="X168" s="23"/>
      <c r="Y168" s="23"/>
      <c r="Z168" s="29"/>
      <c r="AA168" s="29"/>
      <c r="AB168" s="29"/>
      <c r="AC168" s="29"/>
      <c r="AD168" s="29"/>
      <c r="AE168" s="29"/>
      <c r="AF168" s="29"/>
      <c r="AG168" s="29"/>
      <c r="AH168" s="29"/>
      <c r="AI168" s="29"/>
    </row>
    <row r="169" ht="12.0" customHeight="1">
      <c r="A169" s="29"/>
      <c r="B169" s="23"/>
      <c r="C169" s="23"/>
      <c r="D169" s="167"/>
      <c r="E169" s="95"/>
      <c r="F169" s="23"/>
      <c r="G169" s="23"/>
      <c r="H169" s="23"/>
      <c r="I169" s="23"/>
      <c r="J169" s="23"/>
      <c r="K169" s="188"/>
      <c r="L169" s="23"/>
      <c r="M169" s="23"/>
      <c r="N169" s="23"/>
      <c r="O169" s="23"/>
      <c r="P169" s="23"/>
      <c r="Q169" s="23"/>
      <c r="R169" s="23"/>
      <c r="S169" s="23"/>
      <c r="T169" s="23"/>
      <c r="U169" s="23"/>
      <c r="V169" s="23"/>
      <c r="W169" s="23"/>
      <c r="X169" s="23"/>
      <c r="Y169" s="23"/>
      <c r="Z169" s="29"/>
      <c r="AA169" s="29"/>
      <c r="AB169" s="29"/>
      <c r="AC169" s="29"/>
      <c r="AD169" s="29"/>
      <c r="AE169" s="29"/>
      <c r="AF169" s="29"/>
      <c r="AG169" s="29"/>
      <c r="AH169" s="29"/>
      <c r="AI169" s="29"/>
    </row>
    <row r="170" ht="12.0" customHeight="1">
      <c r="A170" s="29"/>
      <c r="B170" s="23"/>
      <c r="C170" s="23"/>
      <c r="D170" s="167"/>
      <c r="E170" s="95"/>
      <c r="F170" s="23"/>
      <c r="G170" s="23"/>
      <c r="H170" s="23"/>
      <c r="I170" s="23"/>
      <c r="J170" s="23"/>
      <c r="K170" s="188"/>
      <c r="L170" s="23"/>
      <c r="M170" s="23"/>
      <c r="N170" s="23"/>
      <c r="O170" s="23"/>
      <c r="P170" s="23"/>
      <c r="Q170" s="23"/>
      <c r="R170" s="23"/>
      <c r="S170" s="23"/>
      <c r="T170" s="23"/>
      <c r="U170" s="23"/>
      <c r="V170" s="23"/>
      <c r="W170" s="23"/>
      <c r="X170" s="23"/>
      <c r="Y170" s="23"/>
      <c r="Z170" s="29"/>
      <c r="AA170" s="29"/>
      <c r="AB170" s="29"/>
      <c r="AC170" s="29"/>
      <c r="AD170" s="29"/>
      <c r="AE170" s="29"/>
      <c r="AF170" s="29"/>
      <c r="AG170" s="29"/>
      <c r="AH170" s="29"/>
      <c r="AI170" s="29"/>
    </row>
    <row r="171" ht="12.0" customHeight="1">
      <c r="A171" s="29"/>
      <c r="B171" s="23"/>
      <c r="C171" s="23"/>
      <c r="D171" s="167"/>
      <c r="E171" s="95"/>
      <c r="F171" s="23"/>
      <c r="G171" s="23"/>
      <c r="H171" s="23"/>
      <c r="I171" s="23"/>
      <c r="J171" s="23"/>
      <c r="K171" s="188"/>
      <c r="L171" s="23"/>
      <c r="M171" s="23"/>
      <c r="N171" s="23"/>
      <c r="O171" s="23"/>
      <c r="P171" s="23"/>
      <c r="Q171" s="23"/>
      <c r="R171" s="23"/>
      <c r="S171" s="23"/>
      <c r="T171" s="23"/>
      <c r="U171" s="23"/>
      <c r="V171" s="23"/>
      <c r="W171" s="23"/>
      <c r="X171" s="23"/>
      <c r="Y171" s="23"/>
      <c r="Z171" s="29"/>
      <c r="AA171" s="29"/>
      <c r="AB171" s="29"/>
      <c r="AC171" s="29"/>
      <c r="AD171" s="29"/>
      <c r="AE171" s="29"/>
      <c r="AF171" s="29"/>
      <c r="AG171" s="29"/>
      <c r="AH171" s="29"/>
      <c r="AI171" s="29"/>
    </row>
    <row r="172" ht="12.0" customHeight="1">
      <c r="A172" s="29"/>
      <c r="B172" s="23"/>
      <c r="C172" s="23"/>
      <c r="D172" s="167"/>
      <c r="E172" s="95"/>
      <c r="F172" s="23"/>
      <c r="G172" s="23"/>
      <c r="H172" s="23"/>
      <c r="I172" s="23"/>
      <c r="J172" s="23"/>
      <c r="K172" s="188"/>
      <c r="L172" s="23"/>
      <c r="M172" s="23"/>
      <c r="N172" s="23"/>
      <c r="O172" s="23"/>
      <c r="P172" s="23"/>
      <c r="Q172" s="23"/>
      <c r="R172" s="23"/>
      <c r="S172" s="23"/>
      <c r="T172" s="23"/>
      <c r="U172" s="23"/>
      <c r="V172" s="23"/>
      <c r="W172" s="23"/>
      <c r="X172" s="23"/>
      <c r="Y172" s="23"/>
      <c r="Z172" s="29"/>
      <c r="AA172" s="29"/>
      <c r="AB172" s="29"/>
      <c r="AC172" s="29"/>
      <c r="AD172" s="29"/>
      <c r="AE172" s="29"/>
      <c r="AF172" s="29"/>
      <c r="AG172" s="29"/>
      <c r="AH172" s="29"/>
      <c r="AI172" s="29"/>
    </row>
    <row r="173" ht="12.0" customHeight="1">
      <c r="A173" s="29"/>
      <c r="B173" s="23"/>
      <c r="C173" s="23"/>
      <c r="D173" s="167"/>
      <c r="E173" s="95"/>
      <c r="F173" s="23"/>
      <c r="G173" s="23"/>
      <c r="H173" s="23"/>
      <c r="I173" s="23"/>
      <c r="J173" s="23"/>
      <c r="K173" s="188"/>
      <c r="L173" s="23"/>
      <c r="M173" s="23"/>
      <c r="N173" s="23"/>
      <c r="O173" s="23"/>
      <c r="P173" s="23"/>
      <c r="Q173" s="23"/>
      <c r="R173" s="23"/>
      <c r="S173" s="23"/>
      <c r="T173" s="23"/>
      <c r="U173" s="23"/>
      <c r="V173" s="23"/>
      <c r="W173" s="23"/>
      <c r="X173" s="23"/>
      <c r="Y173" s="23"/>
      <c r="Z173" s="29"/>
      <c r="AA173" s="29"/>
      <c r="AB173" s="29"/>
      <c r="AC173" s="29"/>
      <c r="AD173" s="29"/>
      <c r="AE173" s="29"/>
      <c r="AF173" s="29"/>
      <c r="AG173" s="29"/>
      <c r="AH173" s="29"/>
      <c r="AI173" s="29"/>
    </row>
    <row r="174" ht="12.0" customHeight="1">
      <c r="A174" s="29"/>
      <c r="B174" s="23"/>
      <c r="C174" s="23"/>
      <c r="D174" s="167"/>
      <c r="E174" s="95"/>
      <c r="F174" s="23"/>
      <c r="G174" s="23"/>
      <c r="H174" s="23"/>
      <c r="I174" s="23"/>
      <c r="J174" s="23"/>
      <c r="K174" s="188"/>
      <c r="L174" s="23"/>
      <c r="M174" s="23"/>
      <c r="N174" s="23"/>
      <c r="O174" s="23"/>
      <c r="P174" s="23"/>
      <c r="Q174" s="23"/>
      <c r="R174" s="23"/>
      <c r="S174" s="23"/>
      <c r="T174" s="23"/>
      <c r="U174" s="23"/>
      <c r="V174" s="23"/>
      <c r="W174" s="23"/>
      <c r="X174" s="23"/>
      <c r="Y174" s="23"/>
      <c r="Z174" s="29"/>
      <c r="AA174" s="29"/>
      <c r="AB174" s="29"/>
      <c r="AC174" s="29"/>
      <c r="AD174" s="29"/>
      <c r="AE174" s="29"/>
      <c r="AF174" s="29"/>
      <c r="AG174" s="29"/>
      <c r="AH174" s="29"/>
      <c r="AI174" s="29"/>
    </row>
    <row r="175" ht="12.0" customHeight="1">
      <c r="A175" s="29"/>
      <c r="B175" s="23"/>
      <c r="C175" s="23"/>
      <c r="D175" s="167"/>
      <c r="E175" s="95"/>
      <c r="F175" s="23"/>
      <c r="G175" s="23"/>
      <c r="H175" s="23"/>
      <c r="I175" s="23"/>
      <c r="J175" s="23"/>
      <c r="K175" s="188"/>
      <c r="L175" s="23"/>
      <c r="M175" s="23"/>
      <c r="N175" s="23"/>
      <c r="O175" s="23"/>
      <c r="P175" s="23"/>
      <c r="Q175" s="23"/>
      <c r="R175" s="23"/>
      <c r="S175" s="23"/>
      <c r="T175" s="23"/>
      <c r="U175" s="23"/>
      <c r="V175" s="23"/>
      <c r="W175" s="23"/>
      <c r="X175" s="23"/>
      <c r="Y175" s="23"/>
      <c r="Z175" s="29"/>
      <c r="AA175" s="29"/>
      <c r="AB175" s="29"/>
      <c r="AC175" s="29"/>
      <c r="AD175" s="29"/>
      <c r="AE175" s="29"/>
      <c r="AF175" s="29"/>
      <c r="AG175" s="29"/>
      <c r="AH175" s="29"/>
      <c r="AI175" s="29"/>
    </row>
    <row r="176" ht="12.0" customHeight="1">
      <c r="A176" s="29"/>
      <c r="B176" s="23"/>
      <c r="C176" s="23"/>
      <c r="D176" s="167"/>
      <c r="E176" s="95"/>
      <c r="F176" s="23"/>
      <c r="G176" s="23"/>
      <c r="H176" s="23"/>
      <c r="I176" s="23"/>
      <c r="J176" s="23"/>
      <c r="K176" s="188"/>
      <c r="L176" s="23"/>
      <c r="M176" s="23"/>
      <c r="N176" s="23"/>
      <c r="O176" s="23"/>
      <c r="P176" s="23"/>
      <c r="Q176" s="23"/>
      <c r="R176" s="23"/>
      <c r="S176" s="23"/>
      <c r="T176" s="23"/>
      <c r="U176" s="23"/>
      <c r="V176" s="23"/>
      <c r="W176" s="23"/>
      <c r="X176" s="23"/>
      <c r="Y176" s="23"/>
      <c r="Z176" s="29"/>
      <c r="AA176" s="29"/>
      <c r="AB176" s="29"/>
      <c r="AC176" s="29"/>
      <c r="AD176" s="29"/>
      <c r="AE176" s="29"/>
      <c r="AF176" s="29"/>
      <c r="AG176" s="29"/>
      <c r="AH176" s="29"/>
      <c r="AI176" s="29"/>
    </row>
    <row r="177" ht="12.0" customHeight="1">
      <c r="A177" s="29"/>
      <c r="B177" s="23"/>
      <c r="C177" s="23"/>
      <c r="D177" s="167"/>
      <c r="E177" s="95"/>
      <c r="F177" s="23"/>
      <c r="G177" s="23"/>
      <c r="H177" s="23"/>
      <c r="I177" s="23"/>
      <c r="J177" s="23"/>
      <c r="K177" s="188"/>
      <c r="L177" s="23"/>
      <c r="M177" s="23"/>
      <c r="N177" s="23"/>
      <c r="O177" s="23"/>
      <c r="P177" s="23"/>
      <c r="Q177" s="23"/>
      <c r="R177" s="23"/>
      <c r="S177" s="23"/>
      <c r="T177" s="23"/>
      <c r="U177" s="23"/>
      <c r="V177" s="23"/>
      <c r="W177" s="23"/>
      <c r="X177" s="23"/>
      <c r="Y177" s="23"/>
      <c r="Z177" s="29"/>
      <c r="AA177" s="29"/>
      <c r="AB177" s="29"/>
      <c r="AC177" s="29"/>
      <c r="AD177" s="29"/>
      <c r="AE177" s="29"/>
      <c r="AF177" s="29"/>
      <c r="AG177" s="29"/>
      <c r="AH177" s="29"/>
      <c r="AI177" s="29"/>
    </row>
    <row r="178" ht="12.0" customHeight="1">
      <c r="A178" s="29"/>
      <c r="B178" s="23"/>
      <c r="C178" s="23"/>
      <c r="D178" s="167"/>
      <c r="E178" s="95"/>
      <c r="F178" s="23"/>
      <c r="G178" s="23"/>
      <c r="H178" s="23"/>
      <c r="I178" s="23"/>
      <c r="J178" s="23"/>
      <c r="K178" s="188"/>
      <c r="L178" s="23"/>
      <c r="M178" s="23"/>
      <c r="N178" s="23"/>
      <c r="O178" s="23"/>
      <c r="P178" s="23"/>
      <c r="Q178" s="23"/>
      <c r="R178" s="23"/>
      <c r="S178" s="23"/>
      <c r="T178" s="23"/>
      <c r="U178" s="23"/>
      <c r="V178" s="23"/>
      <c r="W178" s="23"/>
      <c r="X178" s="23"/>
      <c r="Y178" s="23"/>
      <c r="Z178" s="29"/>
      <c r="AA178" s="29"/>
      <c r="AB178" s="29"/>
      <c r="AC178" s="29"/>
      <c r="AD178" s="29"/>
      <c r="AE178" s="29"/>
      <c r="AF178" s="29"/>
      <c r="AG178" s="29"/>
      <c r="AH178" s="29"/>
      <c r="AI178" s="29"/>
    </row>
    <row r="179" ht="12.0" customHeight="1">
      <c r="A179" s="29"/>
      <c r="B179" s="23"/>
      <c r="C179" s="23"/>
      <c r="D179" s="167"/>
      <c r="E179" s="95"/>
      <c r="F179" s="23"/>
      <c r="G179" s="23"/>
      <c r="H179" s="23"/>
      <c r="I179" s="23"/>
      <c r="J179" s="23"/>
      <c r="K179" s="188"/>
      <c r="L179" s="23"/>
      <c r="M179" s="23"/>
      <c r="N179" s="23"/>
      <c r="O179" s="23"/>
      <c r="P179" s="23"/>
      <c r="Q179" s="23"/>
      <c r="R179" s="23"/>
      <c r="S179" s="23"/>
      <c r="T179" s="23"/>
      <c r="U179" s="23"/>
      <c r="V179" s="23"/>
      <c r="W179" s="23"/>
      <c r="X179" s="23"/>
      <c r="Y179" s="23"/>
      <c r="Z179" s="29"/>
      <c r="AA179" s="29"/>
      <c r="AB179" s="29"/>
      <c r="AC179" s="29"/>
      <c r="AD179" s="29"/>
      <c r="AE179" s="29"/>
      <c r="AF179" s="29"/>
      <c r="AG179" s="29"/>
      <c r="AH179" s="29"/>
      <c r="AI179" s="29"/>
    </row>
    <row r="180" ht="12.0" customHeight="1">
      <c r="A180" s="29"/>
      <c r="B180" s="23"/>
      <c r="C180" s="23"/>
      <c r="D180" s="167"/>
      <c r="E180" s="95"/>
      <c r="F180" s="23"/>
      <c r="G180" s="23"/>
      <c r="H180" s="23"/>
      <c r="I180" s="23"/>
      <c r="J180" s="23"/>
      <c r="K180" s="188"/>
      <c r="L180" s="23"/>
      <c r="M180" s="23"/>
      <c r="N180" s="23"/>
      <c r="O180" s="23"/>
      <c r="P180" s="23"/>
      <c r="Q180" s="23"/>
      <c r="R180" s="23"/>
      <c r="S180" s="23"/>
      <c r="T180" s="23"/>
      <c r="U180" s="23"/>
      <c r="V180" s="23"/>
      <c r="W180" s="23"/>
      <c r="X180" s="23"/>
      <c r="Y180" s="23"/>
      <c r="Z180" s="29"/>
      <c r="AA180" s="29"/>
      <c r="AB180" s="29"/>
      <c r="AC180" s="29"/>
      <c r="AD180" s="29"/>
      <c r="AE180" s="29"/>
      <c r="AF180" s="29"/>
      <c r="AG180" s="29"/>
      <c r="AH180" s="29"/>
      <c r="AI180" s="29"/>
    </row>
    <row r="181" ht="12.0" customHeight="1">
      <c r="A181" s="29"/>
      <c r="B181" s="23"/>
      <c r="C181" s="23"/>
      <c r="D181" s="167"/>
      <c r="E181" s="95"/>
      <c r="F181" s="23"/>
      <c r="G181" s="23"/>
      <c r="H181" s="23"/>
      <c r="I181" s="23"/>
      <c r="J181" s="23"/>
      <c r="K181" s="188"/>
      <c r="L181" s="23"/>
      <c r="M181" s="23"/>
      <c r="N181" s="23"/>
      <c r="O181" s="23"/>
      <c r="P181" s="23"/>
      <c r="Q181" s="23"/>
      <c r="R181" s="23"/>
      <c r="S181" s="23"/>
      <c r="T181" s="23"/>
      <c r="U181" s="23"/>
      <c r="V181" s="23"/>
      <c r="W181" s="23"/>
      <c r="X181" s="23"/>
      <c r="Y181" s="23"/>
      <c r="Z181" s="29"/>
      <c r="AA181" s="29"/>
      <c r="AB181" s="29"/>
      <c r="AC181" s="29"/>
      <c r="AD181" s="29"/>
      <c r="AE181" s="29"/>
      <c r="AF181" s="29"/>
      <c r="AG181" s="29"/>
      <c r="AH181" s="29"/>
      <c r="AI181" s="29"/>
    </row>
    <row r="182" ht="12.0" customHeight="1">
      <c r="A182" s="29"/>
      <c r="B182" s="23"/>
      <c r="C182" s="23"/>
      <c r="D182" s="167"/>
      <c r="E182" s="95"/>
      <c r="F182" s="23"/>
      <c r="G182" s="23"/>
      <c r="H182" s="23"/>
      <c r="I182" s="23"/>
      <c r="J182" s="23"/>
      <c r="K182" s="188"/>
      <c r="L182" s="23"/>
      <c r="M182" s="23"/>
      <c r="N182" s="23"/>
      <c r="O182" s="23"/>
      <c r="P182" s="23"/>
      <c r="Q182" s="23"/>
      <c r="R182" s="23"/>
      <c r="S182" s="23"/>
      <c r="T182" s="23"/>
      <c r="U182" s="23"/>
      <c r="V182" s="23"/>
      <c r="W182" s="23"/>
      <c r="X182" s="23"/>
      <c r="Y182" s="23"/>
      <c r="Z182" s="29"/>
      <c r="AA182" s="29"/>
      <c r="AB182" s="29"/>
      <c r="AC182" s="29"/>
      <c r="AD182" s="29"/>
      <c r="AE182" s="29"/>
      <c r="AF182" s="29"/>
      <c r="AG182" s="29"/>
      <c r="AH182" s="29"/>
      <c r="AI182" s="29"/>
    </row>
    <row r="183" ht="12.0" customHeight="1">
      <c r="A183" s="29"/>
      <c r="B183" s="23"/>
      <c r="C183" s="23"/>
      <c r="D183" s="167"/>
      <c r="E183" s="95"/>
      <c r="F183" s="23"/>
      <c r="G183" s="23"/>
      <c r="H183" s="23"/>
      <c r="I183" s="23"/>
      <c r="J183" s="23"/>
      <c r="K183" s="188"/>
      <c r="L183" s="23"/>
      <c r="M183" s="23"/>
      <c r="N183" s="23"/>
      <c r="O183" s="23"/>
      <c r="P183" s="23"/>
      <c r="Q183" s="23"/>
      <c r="R183" s="23"/>
      <c r="S183" s="23"/>
      <c r="T183" s="23"/>
      <c r="U183" s="23"/>
      <c r="V183" s="23"/>
      <c r="W183" s="23"/>
      <c r="X183" s="23"/>
      <c r="Y183" s="23"/>
      <c r="Z183" s="29"/>
      <c r="AA183" s="29"/>
      <c r="AB183" s="29"/>
      <c r="AC183" s="29"/>
      <c r="AD183" s="29"/>
      <c r="AE183" s="29"/>
      <c r="AF183" s="29"/>
      <c r="AG183" s="29"/>
      <c r="AH183" s="29"/>
      <c r="AI183" s="29"/>
    </row>
    <row r="184" ht="12.0" customHeight="1">
      <c r="A184" s="29"/>
      <c r="B184" s="23"/>
      <c r="C184" s="23"/>
      <c r="D184" s="167"/>
      <c r="E184" s="95"/>
      <c r="F184" s="23"/>
      <c r="G184" s="23"/>
      <c r="H184" s="23"/>
      <c r="I184" s="23"/>
      <c r="J184" s="23"/>
      <c r="K184" s="188"/>
      <c r="L184" s="23"/>
      <c r="M184" s="23"/>
      <c r="N184" s="23"/>
      <c r="O184" s="23"/>
      <c r="P184" s="23"/>
      <c r="Q184" s="23"/>
      <c r="R184" s="23"/>
      <c r="S184" s="23"/>
      <c r="T184" s="23"/>
      <c r="U184" s="23"/>
      <c r="V184" s="23"/>
      <c r="W184" s="23"/>
      <c r="X184" s="23"/>
      <c r="Y184" s="23"/>
      <c r="Z184" s="29"/>
      <c r="AA184" s="29"/>
      <c r="AB184" s="29"/>
      <c r="AC184" s="29"/>
      <c r="AD184" s="29"/>
      <c r="AE184" s="29"/>
      <c r="AF184" s="29"/>
      <c r="AG184" s="29"/>
      <c r="AH184" s="29"/>
      <c r="AI184" s="29"/>
    </row>
    <row r="185" ht="12.0" customHeight="1">
      <c r="A185" s="29"/>
      <c r="B185" s="23"/>
      <c r="C185" s="23"/>
      <c r="D185" s="167"/>
      <c r="E185" s="95"/>
      <c r="F185" s="23"/>
      <c r="G185" s="23"/>
      <c r="H185" s="23"/>
      <c r="I185" s="23"/>
      <c r="J185" s="23"/>
      <c r="K185" s="188"/>
      <c r="L185" s="23"/>
      <c r="M185" s="23"/>
      <c r="N185" s="23"/>
      <c r="O185" s="23"/>
      <c r="P185" s="23"/>
      <c r="Q185" s="23"/>
      <c r="R185" s="23"/>
      <c r="S185" s="23"/>
      <c r="T185" s="23"/>
      <c r="U185" s="23"/>
      <c r="V185" s="23"/>
      <c r="W185" s="23"/>
      <c r="X185" s="23"/>
      <c r="Y185" s="23"/>
      <c r="Z185" s="29"/>
      <c r="AA185" s="29"/>
      <c r="AB185" s="29"/>
      <c r="AC185" s="29"/>
      <c r="AD185" s="29"/>
      <c r="AE185" s="29"/>
      <c r="AF185" s="29"/>
      <c r="AG185" s="29"/>
      <c r="AH185" s="29"/>
      <c r="AI185" s="29"/>
    </row>
    <row r="186" ht="12.0" customHeight="1">
      <c r="A186" s="29"/>
      <c r="B186" s="23"/>
      <c r="C186" s="23"/>
      <c r="D186" s="167"/>
      <c r="E186" s="95"/>
      <c r="F186" s="23"/>
      <c r="G186" s="23"/>
      <c r="H186" s="23"/>
      <c r="I186" s="23"/>
      <c r="J186" s="23"/>
      <c r="K186" s="188"/>
      <c r="L186" s="23"/>
      <c r="M186" s="23"/>
      <c r="N186" s="23"/>
      <c r="O186" s="23"/>
      <c r="P186" s="23"/>
      <c r="Q186" s="23"/>
      <c r="R186" s="23"/>
      <c r="S186" s="23"/>
      <c r="T186" s="23"/>
      <c r="U186" s="23"/>
      <c r="V186" s="23"/>
      <c r="W186" s="23"/>
      <c r="X186" s="23"/>
      <c r="Y186" s="23"/>
      <c r="Z186" s="29"/>
      <c r="AA186" s="29"/>
      <c r="AB186" s="29"/>
      <c r="AC186" s="29"/>
      <c r="AD186" s="29"/>
      <c r="AE186" s="29"/>
      <c r="AF186" s="29"/>
      <c r="AG186" s="29"/>
      <c r="AH186" s="29"/>
      <c r="AI186" s="29"/>
    </row>
    <row r="187" ht="12.0" customHeight="1">
      <c r="A187" s="29"/>
      <c r="B187" s="23"/>
      <c r="C187" s="23"/>
      <c r="D187" s="167"/>
      <c r="E187" s="95"/>
      <c r="F187" s="23"/>
      <c r="G187" s="23"/>
      <c r="H187" s="23"/>
      <c r="I187" s="23"/>
      <c r="J187" s="23"/>
      <c r="K187" s="188"/>
      <c r="L187" s="23"/>
      <c r="M187" s="23"/>
      <c r="N187" s="23"/>
      <c r="O187" s="23"/>
      <c r="P187" s="23"/>
      <c r="Q187" s="23"/>
      <c r="R187" s="23"/>
      <c r="S187" s="23"/>
      <c r="T187" s="23"/>
      <c r="U187" s="23"/>
      <c r="V187" s="23"/>
      <c r="W187" s="23"/>
      <c r="X187" s="23"/>
      <c r="Y187" s="23"/>
      <c r="Z187" s="29"/>
      <c r="AA187" s="29"/>
      <c r="AB187" s="29"/>
      <c r="AC187" s="29"/>
      <c r="AD187" s="29"/>
      <c r="AE187" s="29"/>
      <c r="AF187" s="29"/>
      <c r="AG187" s="29"/>
      <c r="AH187" s="29"/>
      <c r="AI187" s="29"/>
    </row>
    <row r="188" ht="12.0" customHeight="1">
      <c r="A188" s="29"/>
      <c r="B188" s="23"/>
      <c r="C188" s="23"/>
      <c r="D188" s="167"/>
      <c r="E188" s="95"/>
      <c r="F188" s="23"/>
      <c r="G188" s="23"/>
      <c r="H188" s="23"/>
      <c r="I188" s="23"/>
      <c r="J188" s="23"/>
      <c r="K188" s="188"/>
      <c r="L188" s="23"/>
      <c r="M188" s="23"/>
      <c r="N188" s="23"/>
      <c r="O188" s="23"/>
      <c r="P188" s="23"/>
      <c r="Q188" s="23"/>
      <c r="R188" s="23"/>
      <c r="S188" s="23"/>
      <c r="T188" s="23"/>
      <c r="U188" s="23"/>
      <c r="V188" s="23"/>
      <c r="W188" s="23"/>
      <c r="X188" s="23"/>
      <c r="Y188" s="23"/>
      <c r="Z188" s="29"/>
      <c r="AA188" s="29"/>
      <c r="AB188" s="29"/>
      <c r="AC188" s="29"/>
      <c r="AD188" s="29"/>
      <c r="AE188" s="29"/>
      <c r="AF188" s="29"/>
      <c r="AG188" s="29"/>
      <c r="AH188" s="29"/>
      <c r="AI188" s="29"/>
    </row>
    <row r="189" ht="12.0" customHeight="1">
      <c r="A189" s="29"/>
      <c r="B189" s="23"/>
      <c r="C189" s="23"/>
      <c r="D189" s="167"/>
      <c r="E189" s="95"/>
      <c r="F189" s="23"/>
      <c r="G189" s="23"/>
      <c r="H189" s="23"/>
      <c r="I189" s="23"/>
      <c r="J189" s="23"/>
      <c r="K189" s="188"/>
      <c r="L189" s="23"/>
      <c r="M189" s="23"/>
      <c r="N189" s="23"/>
      <c r="O189" s="23"/>
      <c r="P189" s="23"/>
      <c r="Q189" s="23"/>
      <c r="R189" s="23"/>
      <c r="S189" s="23"/>
      <c r="T189" s="23"/>
      <c r="U189" s="23"/>
      <c r="V189" s="23"/>
      <c r="W189" s="23"/>
      <c r="X189" s="23"/>
      <c r="Y189" s="23"/>
      <c r="Z189" s="29"/>
      <c r="AA189" s="29"/>
      <c r="AB189" s="29"/>
      <c r="AC189" s="29"/>
      <c r="AD189" s="29"/>
      <c r="AE189" s="29"/>
      <c r="AF189" s="29"/>
      <c r="AG189" s="29"/>
      <c r="AH189" s="29"/>
      <c r="AI189" s="29"/>
    </row>
    <row r="190" ht="12.0" customHeight="1">
      <c r="A190" s="29"/>
      <c r="B190" s="23"/>
      <c r="C190" s="23"/>
      <c r="D190" s="167"/>
      <c r="E190" s="95"/>
      <c r="F190" s="23"/>
      <c r="G190" s="23"/>
      <c r="H190" s="23"/>
      <c r="I190" s="23"/>
      <c r="J190" s="23"/>
      <c r="K190" s="188"/>
      <c r="L190" s="23"/>
      <c r="M190" s="23"/>
      <c r="N190" s="23"/>
      <c r="O190" s="23"/>
      <c r="P190" s="23"/>
      <c r="Q190" s="23"/>
      <c r="R190" s="23"/>
      <c r="S190" s="23"/>
      <c r="T190" s="23"/>
      <c r="U190" s="23"/>
      <c r="V190" s="23"/>
      <c r="W190" s="23"/>
      <c r="X190" s="23"/>
      <c r="Y190" s="23"/>
      <c r="Z190" s="29"/>
      <c r="AA190" s="29"/>
      <c r="AB190" s="29"/>
      <c r="AC190" s="29"/>
      <c r="AD190" s="29"/>
      <c r="AE190" s="29"/>
      <c r="AF190" s="29"/>
      <c r="AG190" s="29"/>
      <c r="AH190" s="29"/>
      <c r="AI190" s="29"/>
    </row>
    <row r="191" ht="12.0" customHeight="1">
      <c r="A191" s="29"/>
      <c r="B191" s="23"/>
      <c r="C191" s="23"/>
      <c r="D191" s="167"/>
      <c r="E191" s="95"/>
      <c r="F191" s="23"/>
      <c r="G191" s="23"/>
      <c r="H191" s="23"/>
      <c r="I191" s="23"/>
      <c r="J191" s="23"/>
      <c r="K191" s="188"/>
      <c r="L191" s="23"/>
      <c r="M191" s="23"/>
      <c r="N191" s="23"/>
      <c r="O191" s="23"/>
      <c r="P191" s="23"/>
      <c r="Q191" s="23"/>
      <c r="R191" s="23"/>
      <c r="S191" s="23"/>
      <c r="T191" s="23"/>
      <c r="U191" s="23"/>
      <c r="V191" s="23"/>
      <c r="W191" s="23"/>
      <c r="X191" s="23"/>
      <c r="Y191" s="23"/>
      <c r="Z191" s="29"/>
      <c r="AA191" s="29"/>
      <c r="AB191" s="29"/>
      <c r="AC191" s="29"/>
      <c r="AD191" s="29"/>
      <c r="AE191" s="29"/>
      <c r="AF191" s="29"/>
      <c r="AG191" s="29"/>
      <c r="AH191" s="29"/>
      <c r="AI191" s="29"/>
    </row>
    <row r="192" ht="12.0" customHeight="1">
      <c r="A192" s="29"/>
      <c r="B192" s="23"/>
      <c r="C192" s="23"/>
      <c r="D192" s="167"/>
      <c r="E192" s="95"/>
      <c r="F192" s="23"/>
      <c r="G192" s="23"/>
      <c r="H192" s="23"/>
      <c r="I192" s="23"/>
      <c r="J192" s="23"/>
      <c r="K192" s="188"/>
      <c r="L192" s="23"/>
      <c r="M192" s="23"/>
      <c r="N192" s="23"/>
      <c r="O192" s="23"/>
      <c r="P192" s="23"/>
      <c r="Q192" s="23"/>
      <c r="R192" s="23"/>
      <c r="S192" s="23"/>
      <c r="T192" s="23"/>
      <c r="U192" s="23"/>
      <c r="V192" s="23"/>
      <c r="W192" s="23"/>
      <c r="X192" s="23"/>
      <c r="Y192" s="23"/>
      <c r="Z192" s="29"/>
      <c r="AA192" s="29"/>
      <c r="AB192" s="29"/>
      <c r="AC192" s="29"/>
      <c r="AD192" s="29"/>
      <c r="AE192" s="29"/>
      <c r="AF192" s="29"/>
      <c r="AG192" s="29"/>
      <c r="AH192" s="29"/>
      <c r="AI192" s="29"/>
    </row>
    <row r="193" ht="12.0" customHeight="1">
      <c r="A193" s="29"/>
      <c r="B193" s="23"/>
      <c r="C193" s="23"/>
      <c r="D193" s="167"/>
      <c r="E193" s="95"/>
      <c r="F193" s="23"/>
      <c r="G193" s="23"/>
      <c r="H193" s="23"/>
      <c r="I193" s="23"/>
      <c r="J193" s="23"/>
      <c r="K193" s="188"/>
      <c r="L193" s="23"/>
      <c r="M193" s="23"/>
      <c r="N193" s="23"/>
      <c r="O193" s="23"/>
      <c r="P193" s="23"/>
      <c r="Q193" s="23"/>
      <c r="R193" s="23"/>
      <c r="S193" s="23"/>
      <c r="T193" s="23"/>
      <c r="U193" s="23"/>
      <c r="V193" s="23"/>
      <c r="W193" s="23"/>
      <c r="X193" s="23"/>
      <c r="Y193" s="23"/>
      <c r="Z193" s="29"/>
      <c r="AA193" s="29"/>
      <c r="AB193" s="29"/>
      <c r="AC193" s="29"/>
      <c r="AD193" s="29"/>
      <c r="AE193" s="29"/>
      <c r="AF193" s="29"/>
      <c r="AG193" s="29"/>
      <c r="AH193" s="29"/>
      <c r="AI193" s="29"/>
    </row>
    <row r="194" ht="12.0" customHeight="1">
      <c r="A194" s="29"/>
      <c r="B194" s="23"/>
      <c r="C194" s="23"/>
      <c r="D194" s="167"/>
      <c r="E194" s="95"/>
      <c r="F194" s="23"/>
      <c r="G194" s="23"/>
      <c r="H194" s="23"/>
      <c r="I194" s="23"/>
      <c r="J194" s="23"/>
      <c r="K194" s="188"/>
      <c r="L194" s="23"/>
      <c r="M194" s="23"/>
      <c r="N194" s="23"/>
      <c r="O194" s="23"/>
      <c r="P194" s="23"/>
      <c r="Q194" s="23"/>
      <c r="R194" s="23"/>
      <c r="S194" s="23"/>
      <c r="T194" s="23"/>
      <c r="U194" s="23"/>
      <c r="V194" s="23"/>
      <c r="W194" s="23"/>
      <c r="X194" s="23"/>
      <c r="Y194" s="23"/>
      <c r="Z194" s="29"/>
      <c r="AA194" s="29"/>
      <c r="AB194" s="29"/>
      <c r="AC194" s="29"/>
      <c r="AD194" s="29"/>
      <c r="AE194" s="29"/>
      <c r="AF194" s="29"/>
      <c r="AG194" s="29"/>
      <c r="AH194" s="29"/>
      <c r="AI194" s="29"/>
    </row>
    <row r="195" ht="12.0" customHeight="1">
      <c r="A195" s="29"/>
      <c r="B195" s="23"/>
      <c r="C195" s="23"/>
      <c r="D195" s="167"/>
      <c r="E195" s="95"/>
      <c r="F195" s="23"/>
      <c r="G195" s="23"/>
      <c r="H195" s="23"/>
      <c r="I195" s="23"/>
      <c r="J195" s="23"/>
      <c r="K195" s="188"/>
      <c r="L195" s="23"/>
      <c r="M195" s="23"/>
      <c r="N195" s="23"/>
      <c r="O195" s="23"/>
      <c r="P195" s="23"/>
      <c r="Q195" s="23"/>
      <c r="R195" s="23"/>
      <c r="S195" s="23"/>
      <c r="T195" s="23"/>
      <c r="U195" s="23"/>
      <c r="V195" s="23"/>
      <c r="W195" s="23"/>
      <c r="X195" s="23"/>
      <c r="Y195" s="23"/>
      <c r="Z195" s="29"/>
      <c r="AA195" s="29"/>
      <c r="AB195" s="29"/>
      <c r="AC195" s="29"/>
      <c r="AD195" s="29"/>
      <c r="AE195" s="29"/>
      <c r="AF195" s="29"/>
      <c r="AG195" s="29"/>
      <c r="AH195" s="29"/>
      <c r="AI195" s="29"/>
    </row>
    <row r="196" ht="12.0" customHeight="1">
      <c r="A196" s="29"/>
      <c r="B196" s="23"/>
      <c r="C196" s="23"/>
      <c r="D196" s="167"/>
      <c r="E196" s="95"/>
      <c r="F196" s="23"/>
      <c r="G196" s="23"/>
      <c r="H196" s="23"/>
      <c r="I196" s="23"/>
      <c r="J196" s="23"/>
      <c r="K196" s="188"/>
      <c r="L196" s="23"/>
      <c r="M196" s="23"/>
      <c r="N196" s="23"/>
      <c r="O196" s="23"/>
      <c r="P196" s="23"/>
      <c r="Q196" s="23"/>
      <c r="R196" s="23"/>
      <c r="S196" s="23"/>
      <c r="T196" s="23"/>
      <c r="U196" s="23"/>
      <c r="V196" s="23"/>
      <c r="W196" s="23"/>
      <c r="X196" s="23"/>
      <c r="Y196" s="23"/>
      <c r="Z196" s="29"/>
      <c r="AA196" s="29"/>
      <c r="AB196" s="29"/>
      <c r="AC196" s="29"/>
      <c r="AD196" s="29"/>
      <c r="AE196" s="29"/>
      <c r="AF196" s="29"/>
      <c r="AG196" s="29"/>
      <c r="AH196" s="29"/>
      <c r="AI196" s="29"/>
    </row>
    <row r="197" ht="12.0" customHeight="1">
      <c r="A197" s="29"/>
      <c r="B197" s="23"/>
      <c r="C197" s="23"/>
      <c r="D197" s="167"/>
      <c r="E197" s="95"/>
      <c r="F197" s="23"/>
      <c r="G197" s="23"/>
      <c r="H197" s="23"/>
      <c r="I197" s="23"/>
      <c r="J197" s="23"/>
      <c r="K197" s="188"/>
      <c r="L197" s="23"/>
      <c r="M197" s="23"/>
      <c r="N197" s="23"/>
      <c r="O197" s="23"/>
      <c r="P197" s="23"/>
      <c r="Q197" s="23"/>
      <c r="R197" s="23"/>
      <c r="S197" s="23"/>
      <c r="T197" s="23"/>
      <c r="U197" s="23"/>
      <c r="V197" s="23"/>
      <c r="W197" s="23"/>
      <c r="X197" s="23"/>
      <c r="Y197" s="23"/>
      <c r="Z197" s="29"/>
      <c r="AA197" s="29"/>
      <c r="AB197" s="29"/>
      <c r="AC197" s="29"/>
      <c r="AD197" s="29"/>
      <c r="AE197" s="29"/>
      <c r="AF197" s="29"/>
      <c r="AG197" s="29"/>
      <c r="AH197" s="29"/>
      <c r="AI197" s="29"/>
    </row>
    <row r="198" ht="12.0" customHeight="1">
      <c r="A198" s="29"/>
      <c r="B198" s="23"/>
      <c r="C198" s="23"/>
      <c r="D198" s="167"/>
      <c r="E198" s="95"/>
      <c r="F198" s="23"/>
      <c r="G198" s="23"/>
      <c r="H198" s="23"/>
      <c r="I198" s="23"/>
      <c r="J198" s="23"/>
      <c r="K198" s="188"/>
      <c r="L198" s="23"/>
      <c r="M198" s="23"/>
      <c r="N198" s="23"/>
      <c r="O198" s="23"/>
      <c r="P198" s="23"/>
      <c r="Q198" s="23"/>
      <c r="R198" s="23"/>
      <c r="S198" s="23"/>
      <c r="T198" s="23"/>
      <c r="U198" s="23"/>
      <c r="V198" s="23"/>
      <c r="W198" s="23"/>
      <c r="X198" s="23"/>
      <c r="Y198" s="23"/>
      <c r="Z198" s="29"/>
      <c r="AA198" s="29"/>
      <c r="AB198" s="29"/>
      <c r="AC198" s="29"/>
      <c r="AD198" s="29"/>
      <c r="AE198" s="29"/>
      <c r="AF198" s="29"/>
      <c r="AG198" s="29"/>
      <c r="AH198" s="29"/>
      <c r="AI198" s="29"/>
    </row>
    <row r="199" ht="12.0" customHeight="1">
      <c r="A199" s="29"/>
      <c r="B199" s="23"/>
      <c r="C199" s="23"/>
      <c r="D199" s="167"/>
      <c r="E199" s="95"/>
      <c r="F199" s="23"/>
      <c r="G199" s="23"/>
      <c r="H199" s="23"/>
      <c r="I199" s="23"/>
      <c r="J199" s="23"/>
      <c r="K199" s="188"/>
      <c r="L199" s="23"/>
      <c r="M199" s="23"/>
      <c r="N199" s="23"/>
      <c r="O199" s="23"/>
      <c r="P199" s="23"/>
      <c r="Q199" s="23"/>
      <c r="R199" s="23"/>
      <c r="S199" s="23"/>
      <c r="T199" s="23"/>
      <c r="U199" s="23"/>
      <c r="V199" s="23"/>
      <c r="W199" s="23"/>
      <c r="X199" s="23"/>
      <c r="Y199" s="23"/>
      <c r="Z199" s="29"/>
      <c r="AA199" s="29"/>
      <c r="AB199" s="29"/>
      <c r="AC199" s="29"/>
      <c r="AD199" s="29"/>
      <c r="AE199" s="29"/>
      <c r="AF199" s="29"/>
      <c r="AG199" s="29"/>
      <c r="AH199" s="29"/>
      <c r="AI199" s="29"/>
    </row>
    <row r="200" ht="12.0" customHeight="1">
      <c r="A200" s="29"/>
      <c r="B200" s="23"/>
      <c r="C200" s="23"/>
      <c r="D200" s="167"/>
      <c r="E200" s="95"/>
      <c r="F200" s="23"/>
      <c r="G200" s="23"/>
      <c r="H200" s="23"/>
      <c r="I200" s="23"/>
      <c r="J200" s="23"/>
      <c r="K200" s="188"/>
      <c r="L200" s="23"/>
      <c r="M200" s="23"/>
      <c r="N200" s="23"/>
      <c r="O200" s="23"/>
      <c r="P200" s="23"/>
      <c r="Q200" s="23"/>
      <c r="R200" s="23"/>
      <c r="S200" s="23"/>
      <c r="T200" s="23"/>
      <c r="U200" s="23"/>
      <c r="V200" s="23"/>
      <c r="W200" s="23"/>
      <c r="X200" s="23"/>
      <c r="Y200" s="23"/>
      <c r="Z200" s="29"/>
      <c r="AA200" s="29"/>
      <c r="AB200" s="29"/>
      <c r="AC200" s="29"/>
      <c r="AD200" s="29"/>
      <c r="AE200" s="29"/>
      <c r="AF200" s="29"/>
      <c r="AG200" s="29"/>
      <c r="AH200" s="29"/>
      <c r="AI200" s="29"/>
    </row>
    <row r="201" ht="12.0" customHeight="1">
      <c r="A201" s="29"/>
      <c r="B201" s="23"/>
      <c r="C201" s="23"/>
      <c r="D201" s="167"/>
      <c r="E201" s="95"/>
      <c r="F201" s="23"/>
      <c r="G201" s="23"/>
      <c r="H201" s="23"/>
      <c r="I201" s="23"/>
      <c r="J201" s="23"/>
      <c r="K201" s="188"/>
      <c r="L201" s="23"/>
      <c r="M201" s="23"/>
      <c r="N201" s="23"/>
      <c r="O201" s="23"/>
      <c r="P201" s="23"/>
      <c r="Q201" s="23"/>
      <c r="R201" s="23"/>
      <c r="S201" s="23"/>
      <c r="T201" s="23"/>
      <c r="U201" s="23"/>
      <c r="V201" s="23"/>
      <c r="W201" s="23"/>
      <c r="X201" s="23"/>
      <c r="Y201" s="23"/>
      <c r="Z201" s="29"/>
      <c r="AA201" s="29"/>
      <c r="AB201" s="29"/>
      <c r="AC201" s="29"/>
      <c r="AD201" s="29"/>
      <c r="AE201" s="29"/>
      <c r="AF201" s="29"/>
      <c r="AG201" s="29"/>
      <c r="AH201" s="29"/>
      <c r="AI201" s="29"/>
    </row>
    <row r="202" ht="12.0" customHeight="1">
      <c r="A202" s="29"/>
      <c r="B202" s="23"/>
      <c r="C202" s="23"/>
      <c r="D202" s="167"/>
      <c r="E202" s="95"/>
      <c r="F202" s="23"/>
      <c r="G202" s="23"/>
      <c r="H202" s="23"/>
      <c r="I202" s="23"/>
      <c r="J202" s="23"/>
      <c r="K202" s="188"/>
      <c r="L202" s="23"/>
      <c r="M202" s="23"/>
      <c r="N202" s="23"/>
      <c r="O202" s="23"/>
      <c r="P202" s="23"/>
      <c r="Q202" s="23"/>
      <c r="R202" s="23"/>
      <c r="S202" s="23"/>
      <c r="T202" s="23"/>
      <c r="U202" s="23"/>
      <c r="V202" s="23"/>
      <c r="W202" s="23"/>
      <c r="X202" s="23"/>
      <c r="Y202" s="23"/>
      <c r="Z202" s="29"/>
      <c r="AA202" s="29"/>
      <c r="AB202" s="29"/>
      <c r="AC202" s="29"/>
      <c r="AD202" s="29"/>
      <c r="AE202" s="29"/>
      <c r="AF202" s="29"/>
      <c r="AG202" s="29"/>
      <c r="AH202" s="29"/>
      <c r="AI202" s="29"/>
    </row>
    <row r="203" ht="12.0" customHeight="1">
      <c r="A203" s="29"/>
      <c r="B203" s="23"/>
      <c r="C203" s="23"/>
      <c r="D203" s="167"/>
      <c r="E203" s="95"/>
      <c r="F203" s="23"/>
      <c r="G203" s="23"/>
      <c r="H203" s="23"/>
      <c r="I203" s="23"/>
      <c r="J203" s="23"/>
      <c r="K203" s="188"/>
      <c r="L203" s="23"/>
      <c r="M203" s="23"/>
      <c r="N203" s="23"/>
      <c r="O203" s="23"/>
      <c r="P203" s="23"/>
      <c r="Q203" s="23"/>
      <c r="R203" s="23"/>
      <c r="S203" s="23"/>
      <c r="T203" s="23"/>
      <c r="U203" s="23"/>
      <c r="V203" s="23"/>
      <c r="W203" s="23"/>
      <c r="X203" s="23"/>
      <c r="Y203" s="23"/>
      <c r="Z203" s="29"/>
      <c r="AA203" s="29"/>
      <c r="AB203" s="29"/>
      <c r="AC203" s="29"/>
      <c r="AD203" s="29"/>
      <c r="AE203" s="29"/>
      <c r="AF203" s="29"/>
      <c r="AG203" s="29"/>
      <c r="AH203" s="29"/>
      <c r="AI203" s="29"/>
    </row>
    <row r="204" ht="12.0" customHeight="1">
      <c r="A204" s="29"/>
      <c r="B204" s="23"/>
      <c r="C204" s="23"/>
      <c r="D204" s="167"/>
      <c r="E204" s="95"/>
      <c r="F204" s="23"/>
      <c r="G204" s="23"/>
      <c r="H204" s="23"/>
      <c r="I204" s="23"/>
      <c r="J204" s="23"/>
      <c r="K204" s="188"/>
      <c r="L204" s="23"/>
      <c r="M204" s="23"/>
      <c r="N204" s="23"/>
      <c r="O204" s="23"/>
      <c r="P204" s="23"/>
      <c r="Q204" s="23"/>
      <c r="R204" s="23"/>
      <c r="S204" s="23"/>
      <c r="T204" s="23"/>
      <c r="U204" s="23"/>
      <c r="V204" s="23"/>
      <c r="W204" s="23"/>
      <c r="X204" s="23"/>
      <c r="Y204" s="23"/>
      <c r="Z204" s="29"/>
      <c r="AA204" s="29"/>
      <c r="AB204" s="29"/>
      <c r="AC204" s="29"/>
      <c r="AD204" s="29"/>
      <c r="AE204" s="29"/>
      <c r="AF204" s="29"/>
      <c r="AG204" s="29"/>
      <c r="AH204" s="29"/>
      <c r="AI204" s="29"/>
    </row>
    <row r="205" ht="12.0" customHeight="1">
      <c r="A205" s="29"/>
      <c r="B205" s="23"/>
      <c r="C205" s="23"/>
      <c r="D205" s="167"/>
      <c r="E205" s="95"/>
      <c r="F205" s="23"/>
      <c r="G205" s="23"/>
      <c r="H205" s="23"/>
      <c r="I205" s="23"/>
      <c r="J205" s="23"/>
      <c r="K205" s="188"/>
      <c r="L205" s="23"/>
      <c r="M205" s="23"/>
      <c r="N205" s="23"/>
      <c r="O205" s="23"/>
      <c r="P205" s="23"/>
      <c r="Q205" s="23"/>
      <c r="R205" s="23"/>
      <c r="S205" s="23"/>
      <c r="T205" s="23"/>
      <c r="U205" s="23"/>
      <c r="V205" s="23"/>
      <c r="W205" s="23"/>
      <c r="X205" s="23"/>
      <c r="Y205" s="23"/>
      <c r="Z205" s="29"/>
      <c r="AA205" s="29"/>
      <c r="AB205" s="29"/>
      <c r="AC205" s="29"/>
      <c r="AD205" s="29"/>
      <c r="AE205" s="29"/>
      <c r="AF205" s="29"/>
      <c r="AG205" s="29"/>
      <c r="AH205" s="29"/>
      <c r="AI205" s="29"/>
    </row>
    <row r="206" ht="12.0" customHeight="1">
      <c r="A206" s="29"/>
      <c r="B206" s="23"/>
      <c r="C206" s="23"/>
      <c r="D206" s="167"/>
      <c r="E206" s="95"/>
      <c r="F206" s="23"/>
      <c r="G206" s="23"/>
      <c r="H206" s="23"/>
      <c r="I206" s="23"/>
      <c r="J206" s="23"/>
      <c r="K206" s="188"/>
      <c r="L206" s="23"/>
      <c r="M206" s="23"/>
      <c r="N206" s="23"/>
      <c r="O206" s="23"/>
      <c r="P206" s="23"/>
      <c r="Q206" s="23"/>
      <c r="R206" s="23"/>
      <c r="S206" s="23"/>
      <c r="T206" s="23"/>
      <c r="U206" s="23"/>
      <c r="V206" s="23"/>
      <c r="W206" s="23"/>
      <c r="X206" s="23"/>
      <c r="Y206" s="23"/>
      <c r="Z206" s="29"/>
      <c r="AA206" s="29"/>
      <c r="AB206" s="29"/>
      <c r="AC206" s="29"/>
      <c r="AD206" s="29"/>
      <c r="AE206" s="29"/>
      <c r="AF206" s="29"/>
      <c r="AG206" s="29"/>
      <c r="AH206" s="29"/>
      <c r="AI206" s="29"/>
    </row>
    <row r="207" ht="12.0" customHeight="1">
      <c r="A207" s="29"/>
      <c r="B207" s="23"/>
      <c r="C207" s="23"/>
      <c r="D207" s="167"/>
      <c r="E207" s="95"/>
      <c r="F207" s="23"/>
      <c r="G207" s="23"/>
      <c r="H207" s="23"/>
      <c r="I207" s="23"/>
      <c r="J207" s="23"/>
      <c r="K207" s="188"/>
      <c r="L207" s="23"/>
      <c r="M207" s="23"/>
      <c r="N207" s="23"/>
      <c r="O207" s="23"/>
      <c r="P207" s="23"/>
      <c r="Q207" s="23"/>
      <c r="R207" s="23"/>
      <c r="S207" s="23"/>
      <c r="T207" s="23"/>
      <c r="U207" s="23"/>
      <c r="V207" s="23"/>
      <c r="W207" s="23"/>
      <c r="X207" s="23"/>
      <c r="Y207" s="23"/>
      <c r="Z207" s="29"/>
      <c r="AA207" s="29"/>
      <c r="AB207" s="29"/>
      <c r="AC207" s="29"/>
      <c r="AD207" s="29"/>
      <c r="AE207" s="29"/>
      <c r="AF207" s="29"/>
      <c r="AG207" s="29"/>
      <c r="AH207" s="29"/>
      <c r="AI207" s="29"/>
    </row>
    <row r="208" ht="12.0" customHeight="1">
      <c r="A208" s="29"/>
      <c r="B208" s="23"/>
      <c r="C208" s="23"/>
      <c r="D208" s="167"/>
      <c r="E208" s="95"/>
      <c r="F208" s="23"/>
      <c r="G208" s="23"/>
      <c r="H208" s="23"/>
      <c r="I208" s="23"/>
      <c r="J208" s="23"/>
      <c r="K208" s="188"/>
      <c r="L208" s="23"/>
      <c r="M208" s="23"/>
      <c r="N208" s="23"/>
      <c r="O208" s="23"/>
      <c r="P208" s="23"/>
      <c r="Q208" s="23"/>
      <c r="R208" s="23"/>
      <c r="S208" s="23"/>
      <c r="T208" s="23"/>
      <c r="U208" s="23"/>
      <c r="V208" s="23"/>
      <c r="W208" s="23"/>
      <c r="X208" s="23"/>
      <c r="Y208" s="23"/>
      <c r="Z208" s="29"/>
      <c r="AA208" s="29"/>
      <c r="AB208" s="29"/>
      <c r="AC208" s="29"/>
      <c r="AD208" s="29"/>
      <c r="AE208" s="29"/>
      <c r="AF208" s="29"/>
      <c r="AG208" s="29"/>
      <c r="AH208" s="29"/>
      <c r="AI208" s="29"/>
    </row>
    <row r="209" ht="12.0" customHeight="1">
      <c r="A209" s="29"/>
      <c r="B209" s="23"/>
      <c r="C209" s="23"/>
      <c r="D209" s="167"/>
      <c r="E209" s="95"/>
      <c r="F209" s="23"/>
      <c r="G209" s="23"/>
      <c r="H209" s="23"/>
      <c r="I209" s="23"/>
      <c r="J209" s="23"/>
      <c r="K209" s="188"/>
      <c r="L209" s="23"/>
      <c r="M209" s="23"/>
      <c r="N209" s="23"/>
      <c r="O209" s="23"/>
      <c r="P209" s="23"/>
      <c r="Q209" s="23"/>
      <c r="R209" s="23"/>
      <c r="S209" s="23"/>
      <c r="T209" s="23"/>
      <c r="U209" s="23"/>
      <c r="V209" s="23"/>
      <c r="W209" s="23"/>
      <c r="X209" s="23"/>
      <c r="Y209" s="23"/>
      <c r="Z209" s="29"/>
      <c r="AA209" s="29"/>
      <c r="AB209" s="29"/>
      <c r="AC209" s="29"/>
      <c r="AD209" s="29"/>
      <c r="AE209" s="29"/>
      <c r="AF209" s="29"/>
      <c r="AG209" s="29"/>
      <c r="AH209" s="29"/>
      <c r="AI209" s="29"/>
    </row>
    <row r="210" ht="12.0" customHeight="1">
      <c r="A210" s="29"/>
      <c r="B210" s="23"/>
      <c r="C210" s="23"/>
      <c r="D210" s="167"/>
      <c r="E210" s="95"/>
      <c r="F210" s="23"/>
      <c r="G210" s="23"/>
      <c r="H210" s="23"/>
      <c r="I210" s="23"/>
      <c r="J210" s="23"/>
      <c r="K210" s="188"/>
      <c r="L210" s="23"/>
      <c r="M210" s="23"/>
      <c r="N210" s="23"/>
      <c r="O210" s="23"/>
      <c r="P210" s="23"/>
      <c r="Q210" s="23"/>
      <c r="R210" s="23"/>
      <c r="S210" s="23"/>
      <c r="T210" s="23"/>
      <c r="U210" s="23"/>
      <c r="V210" s="23"/>
      <c r="W210" s="23"/>
      <c r="X210" s="23"/>
      <c r="Y210" s="23"/>
      <c r="Z210" s="29"/>
      <c r="AA210" s="29"/>
      <c r="AB210" s="29"/>
      <c r="AC210" s="29"/>
      <c r="AD210" s="29"/>
      <c r="AE210" s="29"/>
      <c r="AF210" s="29"/>
      <c r="AG210" s="29"/>
      <c r="AH210" s="29"/>
      <c r="AI210" s="29"/>
    </row>
    <row r="211" ht="12.0" customHeight="1">
      <c r="A211" s="29"/>
      <c r="B211" s="23"/>
      <c r="C211" s="23"/>
      <c r="D211" s="167"/>
      <c r="E211" s="95"/>
      <c r="F211" s="23"/>
      <c r="G211" s="23"/>
      <c r="H211" s="23"/>
      <c r="I211" s="23"/>
      <c r="J211" s="23"/>
      <c r="K211" s="188"/>
      <c r="L211" s="23"/>
      <c r="M211" s="23"/>
      <c r="N211" s="23"/>
      <c r="O211" s="23"/>
      <c r="P211" s="23"/>
      <c r="Q211" s="23"/>
      <c r="R211" s="23"/>
      <c r="S211" s="23"/>
      <c r="T211" s="23"/>
      <c r="U211" s="23"/>
      <c r="V211" s="23"/>
      <c r="W211" s="23"/>
      <c r="X211" s="23"/>
      <c r="Y211" s="23"/>
      <c r="Z211" s="29"/>
      <c r="AA211" s="29"/>
      <c r="AB211" s="29"/>
      <c r="AC211" s="29"/>
      <c r="AD211" s="29"/>
      <c r="AE211" s="29"/>
      <c r="AF211" s="29"/>
      <c r="AG211" s="29"/>
      <c r="AH211" s="29"/>
      <c r="AI211" s="29"/>
    </row>
    <row r="212" ht="12.0" customHeight="1">
      <c r="A212" s="29"/>
      <c r="B212" s="23"/>
      <c r="C212" s="23"/>
      <c r="D212" s="167"/>
      <c r="E212" s="95"/>
      <c r="F212" s="23"/>
      <c r="G212" s="23"/>
      <c r="H212" s="23"/>
      <c r="I212" s="23"/>
      <c r="J212" s="23"/>
      <c r="K212" s="188"/>
      <c r="L212" s="23"/>
      <c r="M212" s="23"/>
      <c r="N212" s="23"/>
      <c r="O212" s="23"/>
      <c r="P212" s="23"/>
      <c r="Q212" s="23"/>
      <c r="R212" s="23"/>
      <c r="S212" s="23"/>
      <c r="T212" s="23"/>
      <c r="U212" s="23"/>
      <c r="V212" s="23"/>
      <c r="W212" s="23"/>
      <c r="X212" s="23"/>
      <c r="Y212" s="23"/>
      <c r="Z212" s="29"/>
      <c r="AA212" s="29"/>
      <c r="AB212" s="29"/>
      <c r="AC212" s="29"/>
      <c r="AD212" s="29"/>
      <c r="AE212" s="29"/>
      <c r="AF212" s="29"/>
      <c r="AG212" s="29"/>
      <c r="AH212" s="29"/>
      <c r="AI212" s="29"/>
    </row>
    <row r="213" ht="12.0" customHeight="1">
      <c r="A213" s="29"/>
      <c r="B213" s="23"/>
      <c r="C213" s="23"/>
      <c r="D213" s="167"/>
      <c r="E213" s="95"/>
      <c r="F213" s="23"/>
      <c r="G213" s="23"/>
      <c r="H213" s="23"/>
      <c r="I213" s="23"/>
      <c r="J213" s="23"/>
      <c r="K213" s="188"/>
      <c r="L213" s="23"/>
      <c r="M213" s="23"/>
      <c r="N213" s="23"/>
      <c r="O213" s="23"/>
      <c r="P213" s="23"/>
      <c r="Q213" s="23"/>
      <c r="R213" s="23"/>
      <c r="S213" s="23"/>
      <c r="T213" s="23"/>
      <c r="U213" s="23"/>
      <c r="V213" s="23"/>
      <c r="W213" s="23"/>
      <c r="X213" s="23"/>
      <c r="Y213" s="23"/>
      <c r="Z213" s="29"/>
      <c r="AA213" s="29"/>
      <c r="AB213" s="29"/>
      <c r="AC213" s="29"/>
      <c r="AD213" s="29"/>
      <c r="AE213" s="29"/>
      <c r="AF213" s="29"/>
      <c r="AG213" s="29"/>
      <c r="AH213" s="29"/>
      <c r="AI213" s="29"/>
    </row>
    <row r="214" ht="12.0" customHeight="1">
      <c r="A214" s="29"/>
      <c r="B214" s="23"/>
      <c r="C214" s="23"/>
      <c r="D214" s="167"/>
      <c r="E214" s="95"/>
      <c r="F214" s="23"/>
      <c r="G214" s="23"/>
      <c r="H214" s="23"/>
      <c r="I214" s="23"/>
      <c r="J214" s="23"/>
      <c r="K214" s="188"/>
      <c r="L214" s="23"/>
      <c r="M214" s="23"/>
      <c r="N214" s="23"/>
      <c r="O214" s="23"/>
      <c r="P214" s="23"/>
      <c r="Q214" s="23"/>
      <c r="R214" s="23"/>
      <c r="S214" s="23"/>
      <c r="T214" s="23"/>
      <c r="U214" s="23"/>
      <c r="V214" s="23"/>
      <c r="W214" s="23"/>
      <c r="X214" s="23"/>
      <c r="Y214" s="23"/>
      <c r="Z214" s="29"/>
      <c r="AA214" s="29"/>
      <c r="AB214" s="29"/>
      <c r="AC214" s="29"/>
      <c r="AD214" s="29"/>
      <c r="AE214" s="29"/>
      <c r="AF214" s="29"/>
      <c r="AG214" s="29"/>
      <c r="AH214" s="29"/>
      <c r="AI214" s="29"/>
    </row>
    <row r="215" ht="12.0" customHeight="1">
      <c r="A215" s="29"/>
      <c r="B215" s="23"/>
      <c r="C215" s="23"/>
      <c r="D215" s="167"/>
      <c r="E215" s="95"/>
      <c r="F215" s="23"/>
      <c r="G215" s="23"/>
      <c r="H215" s="23"/>
      <c r="I215" s="23"/>
      <c r="J215" s="23"/>
      <c r="K215" s="188"/>
      <c r="L215" s="23"/>
      <c r="M215" s="23"/>
      <c r="N215" s="23"/>
      <c r="O215" s="23"/>
      <c r="P215" s="23"/>
      <c r="Q215" s="23"/>
      <c r="R215" s="23"/>
      <c r="S215" s="23"/>
      <c r="T215" s="23"/>
      <c r="U215" s="23"/>
      <c r="V215" s="23"/>
      <c r="W215" s="23"/>
      <c r="X215" s="23"/>
      <c r="Y215" s="23"/>
      <c r="Z215" s="29"/>
      <c r="AA215" s="29"/>
      <c r="AB215" s="29"/>
      <c r="AC215" s="29"/>
      <c r="AD215" s="29"/>
      <c r="AE215" s="29"/>
      <c r="AF215" s="29"/>
      <c r="AG215" s="29"/>
      <c r="AH215" s="29"/>
      <c r="AI215" s="29"/>
    </row>
    <row r="216" ht="12.0" customHeight="1">
      <c r="A216" s="29"/>
      <c r="B216" s="23"/>
      <c r="C216" s="23"/>
      <c r="D216" s="167"/>
      <c r="E216" s="95"/>
      <c r="F216" s="23"/>
      <c r="G216" s="23"/>
      <c r="H216" s="23"/>
      <c r="I216" s="23"/>
      <c r="J216" s="23"/>
      <c r="K216" s="188"/>
      <c r="L216" s="23"/>
      <c r="M216" s="23"/>
      <c r="N216" s="23"/>
      <c r="O216" s="23"/>
      <c r="P216" s="23"/>
      <c r="Q216" s="23"/>
      <c r="R216" s="23"/>
      <c r="S216" s="23"/>
      <c r="T216" s="23"/>
      <c r="U216" s="23"/>
      <c r="V216" s="23"/>
      <c r="W216" s="23"/>
      <c r="X216" s="23"/>
      <c r="Y216" s="23"/>
      <c r="Z216" s="29"/>
      <c r="AA216" s="29"/>
      <c r="AB216" s="29"/>
      <c r="AC216" s="29"/>
      <c r="AD216" s="29"/>
      <c r="AE216" s="29"/>
      <c r="AF216" s="29"/>
      <c r="AG216" s="29"/>
      <c r="AH216" s="29"/>
      <c r="AI216" s="29"/>
    </row>
    <row r="217" ht="12.0" customHeight="1">
      <c r="A217" s="29"/>
      <c r="B217" s="23"/>
      <c r="C217" s="23"/>
      <c r="D217" s="167"/>
      <c r="E217" s="95"/>
      <c r="F217" s="23"/>
      <c r="G217" s="23"/>
      <c r="H217" s="23"/>
      <c r="I217" s="23"/>
      <c r="J217" s="23"/>
      <c r="K217" s="188"/>
      <c r="L217" s="23"/>
      <c r="M217" s="23"/>
      <c r="N217" s="23"/>
      <c r="O217" s="23"/>
      <c r="P217" s="23"/>
      <c r="Q217" s="23"/>
      <c r="R217" s="23"/>
      <c r="S217" s="23"/>
      <c r="T217" s="23"/>
      <c r="U217" s="23"/>
      <c r="V217" s="23"/>
      <c r="W217" s="23"/>
      <c r="X217" s="23"/>
      <c r="Y217" s="23"/>
      <c r="Z217" s="29"/>
      <c r="AA217" s="29"/>
      <c r="AB217" s="29"/>
      <c r="AC217" s="29"/>
      <c r="AD217" s="29"/>
      <c r="AE217" s="29"/>
      <c r="AF217" s="29"/>
      <c r="AG217" s="29"/>
      <c r="AH217" s="29"/>
      <c r="AI217" s="29"/>
    </row>
    <row r="218" ht="12.0" customHeight="1">
      <c r="A218" s="29"/>
      <c r="B218" s="23"/>
      <c r="C218" s="23"/>
      <c r="D218" s="167"/>
      <c r="E218" s="95"/>
      <c r="F218" s="23"/>
      <c r="G218" s="23"/>
      <c r="H218" s="23"/>
      <c r="I218" s="23"/>
      <c r="J218" s="23"/>
      <c r="K218" s="188"/>
      <c r="L218" s="23"/>
      <c r="M218" s="23"/>
      <c r="N218" s="23"/>
      <c r="O218" s="23"/>
      <c r="P218" s="23"/>
      <c r="Q218" s="23"/>
      <c r="R218" s="23"/>
      <c r="S218" s="23"/>
      <c r="T218" s="23"/>
      <c r="U218" s="23"/>
      <c r="V218" s="23"/>
      <c r="W218" s="23"/>
      <c r="X218" s="23"/>
      <c r="Y218" s="23"/>
      <c r="Z218" s="29"/>
      <c r="AA218" s="29"/>
      <c r="AB218" s="29"/>
      <c r="AC218" s="29"/>
      <c r="AD218" s="29"/>
      <c r="AE218" s="29"/>
      <c r="AF218" s="29"/>
      <c r="AG218" s="29"/>
      <c r="AH218" s="29"/>
      <c r="AI218" s="29"/>
    </row>
    <row r="219" ht="12.0" customHeight="1">
      <c r="A219" s="29"/>
      <c r="B219" s="23"/>
      <c r="C219" s="23"/>
      <c r="D219" s="167"/>
      <c r="E219" s="95"/>
      <c r="F219" s="23"/>
      <c r="G219" s="23"/>
      <c r="H219" s="23"/>
      <c r="I219" s="23"/>
      <c r="J219" s="23"/>
      <c r="K219" s="188"/>
      <c r="L219" s="23"/>
      <c r="M219" s="23"/>
      <c r="N219" s="23"/>
      <c r="O219" s="23"/>
      <c r="P219" s="23"/>
      <c r="Q219" s="23"/>
      <c r="R219" s="23"/>
      <c r="S219" s="23"/>
      <c r="T219" s="23"/>
      <c r="U219" s="23"/>
      <c r="V219" s="23"/>
      <c r="W219" s="23"/>
      <c r="X219" s="23"/>
      <c r="Y219" s="23"/>
      <c r="Z219" s="29"/>
      <c r="AA219" s="29"/>
      <c r="AB219" s="29"/>
      <c r="AC219" s="29"/>
      <c r="AD219" s="29"/>
      <c r="AE219" s="29"/>
      <c r="AF219" s="29"/>
      <c r="AG219" s="29"/>
      <c r="AH219" s="29"/>
      <c r="AI219" s="29"/>
    </row>
    <row r="220" ht="12.0" customHeight="1">
      <c r="A220" s="29"/>
      <c r="B220" s="23"/>
      <c r="C220" s="23"/>
      <c r="D220" s="167"/>
      <c r="E220" s="95"/>
      <c r="F220" s="23"/>
      <c r="G220" s="23"/>
      <c r="H220" s="23"/>
      <c r="I220" s="23"/>
      <c r="J220" s="23"/>
      <c r="K220" s="188"/>
      <c r="L220" s="23"/>
      <c r="M220" s="23"/>
      <c r="N220" s="23"/>
      <c r="O220" s="23"/>
      <c r="P220" s="23"/>
      <c r="Q220" s="23"/>
      <c r="R220" s="23"/>
      <c r="S220" s="23"/>
      <c r="T220" s="23"/>
      <c r="U220" s="23"/>
      <c r="V220" s="23"/>
      <c r="W220" s="23"/>
      <c r="X220" s="23"/>
      <c r="Y220" s="23"/>
      <c r="Z220" s="29"/>
      <c r="AA220" s="29"/>
      <c r="AB220" s="29"/>
      <c r="AC220" s="29"/>
      <c r="AD220" s="29"/>
      <c r="AE220" s="29"/>
      <c r="AF220" s="29"/>
      <c r="AG220" s="29"/>
      <c r="AH220" s="29"/>
      <c r="AI220" s="29"/>
    </row>
    <row r="221" ht="12.0" customHeight="1">
      <c r="A221" s="29"/>
      <c r="B221" s="23"/>
      <c r="C221" s="23"/>
      <c r="D221" s="167"/>
      <c r="E221" s="95"/>
      <c r="F221" s="23"/>
      <c r="G221" s="23"/>
      <c r="H221" s="23"/>
      <c r="I221" s="23"/>
      <c r="J221" s="23"/>
      <c r="K221" s="188"/>
      <c r="L221" s="23"/>
      <c r="M221" s="23"/>
      <c r="N221" s="23"/>
      <c r="O221" s="23"/>
      <c r="P221" s="23"/>
      <c r="Q221" s="23"/>
      <c r="R221" s="23"/>
      <c r="S221" s="23"/>
      <c r="T221" s="23"/>
      <c r="U221" s="23"/>
      <c r="V221" s="23"/>
      <c r="W221" s="23"/>
      <c r="X221" s="23"/>
      <c r="Y221" s="23"/>
      <c r="Z221" s="29"/>
      <c r="AA221" s="29"/>
      <c r="AB221" s="29"/>
      <c r="AC221" s="29"/>
      <c r="AD221" s="29"/>
      <c r="AE221" s="29"/>
      <c r="AF221" s="29"/>
      <c r="AG221" s="29"/>
      <c r="AH221" s="29"/>
      <c r="AI221" s="29"/>
    </row>
    <row r="222" ht="12.0" customHeight="1">
      <c r="A222" s="29"/>
      <c r="B222" s="23"/>
      <c r="C222" s="23"/>
      <c r="D222" s="167"/>
      <c r="E222" s="95"/>
      <c r="F222" s="23"/>
      <c r="G222" s="23"/>
      <c r="H222" s="23"/>
      <c r="I222" s="23"/>
      <c r="J222" s="23"/>
      <c r="K222" s="188"/>
      <c r="L222" s="23"/>
      <c r="M222" s="23"/>
      <c r="N222" s="23"/>
      <c r="O222" s="23"/>
      <c r="P222" s="23"/>
      <c r="Q222" s="23"/>
      <c r="R222" s="23"/>
      <c r="S222" s="23"/>
      <c r="T222" s="23"/>
      <c r="U222" s="23"/>
      <c r="V222" s="23"/>
      <c r="W222" s="23"/>
      <c r="X222" s="23"/>
      <c r="Y222" s="23"/>
      <c r="Z222" s="29"/>
      <c r="AA222" s="29"/>
      <c r="AB222" s="29"/>
      <c r="AC222" s="29"/>
      <c r="AD222" s="29"/>
      <c r="AE222" s="29"/>
      <c r="AF222" s="29"/>
      <c r="AG222" s="29"/>
      <c r="AH222" s="29"/>
      <c r="AI222" s="29"/>
    </row>
    <row r="223" ht="12.0" customHeight="1">
      <c r="A223" s="29"/>
      <c r="B223" s="23"/>
      <c r="C223" s="23"/>
      <c r="D223" s="167"/>
      <c r="E223" s="95"/>
      <c r="F223" s="23"/>
      <c r="G223" s="23"/>
      <c r="H223" s="23"/>
      <c r="I223" s="23"/>
      <c r="J223" s="23"/>
      <c r="K223" s="188"/>
      <c r="L223" s="23"/>
      <c r="M223" s="23"/>
      <c r="N223" s="23"/>
      <c r="O223" s="23"/>
      <c r="P223" s="23"/>
      <c r="Q223" s="23"/>
      <c r="R223" s="23"/>
      <c r="S223" s="23"/>
      <c r="T223" s="23"/>
      <c r="U223" s="23"/>
      <c r="V223" s="23"/>
      <c r="W223" s="23"/>
      <c r="X223" s="23"/>
      <c r="Y223" s="23"/>
      <c r="Z223" s="29"/>
      <c r="AA223" s="29"/>
      <c r="AB223" s="29"/>
      <c r="AC223" s="29"/>
      <c r="AD223" s="29"/>
      <c r="AE223" s="29"/>
      <c r="AF223" s="29"/>
      <c r="AG223" s="29"/>
      <c r="AH223" s="29"/>
      <c r="AI223" s="29"/>
    </row>
    <row r="224" ht="12.0" customHeight="1">
      <c r="A224" s="29"/>
      <c r="B224" s="23"/>
      <c r="C224" s="23"/>
      <c r="D224" s="167"/>
      <c r="E224" s="95"/>
      <c r="F224" s="23"/>
      <c r="G224" s="23"/>
      <c r="H224" s="23"/>
      <c r="I224" s="23"/>
      <c r="J224" s="23"/>
      <c r="K224" s="188"/>
      <c r="L224" s="23"/>
      <c r="M224" s="23"/>
      <c r="N224" s="23"/>
      <c r="O224" s="23"/>
      <c r="P224" s="23"/>
      <c r="Q224" s="23"/>
      <c r="R224" s="23"/>
      <c r="S224" s="23"/>
      <c r="T224" s="23"/>
      <c r="U224" s="23"/>
      <c r="V224" s="23"/>
      <c r="W224" s="23"/>
      <c r="X224" s="23"/>
      <c r="Y224" s="23"/>
      <c r="Z224" s="29"/>
      <c r="AA224" s="29"/>
      <c r="AB224" s="29"/>
      <c r="AC224" s="29"/>
      <c r="AD224" s="29"/>
      <c r="AE224" s="29"/>
      <c r="AF224" s="29"/>
      <c r="AG224" s="29"/>
      <c r="AH224" s="29"/>
      <c r="AI224" s="29"/>
    </row>
    <row r="225" ht="12.0" customHeight="1">
      <c r="A225" s="29"/>
      <c r="B225" s="23"/>
      <c r="C225" s="23"/>
      <c r="D225" s="167"/>
      <c r="E225" s="95"/>
      <c r="F225" s="23"/>
      <c r="G225" s="23"/>
      <c r="H225" s="23"/>
      <c r="I225" s="23"/>
      <c r="J225" s="23"/>
      <c r="K225" s="188"/>
      <c r="L225" s="23"/>
      <c r="M225" s="23"/>
      <c r="N225" s="23"/>
      <c r="O225" s="23"/>
      <c r="P225" s="23"/>
      <c r="Q225" s="23"/>
      <c r="R225" s="23"/>
      <c r="S225" s="23"/>
      <c r="T225" s="23"/>
      <c r="U225" s="23"/>
      <c r="V225" s="23"/>
      <c r="W225" s="23"/>
      <c r="X225" s="23"/>
      <c r="Y225" s="23"/>
      <c r="Z225" s="29"/>
      <c r="AA225" s="29"/>
      <c r="AB225" s="29"/>
      <c r="AC225" s="29"/>
      <c r="AD225" s="29"/>
      <c r="AE225" s="29"/>
      <c r="AF225" s="29"/>
      <c r="AG225" s="29"/>
      <c r="AH225" s="29"/>
      <c r="AI225" s="29"/>
    </row>
    <row r="226" ht="12.0" customHeight="1">
      <c r="A226" s="29"/>
      <c r="B226" s="23"/>
      <c r="C226" s="23"/>
      <c r="D226" s="167"/>
      <c r="E226" s="95"/>
      <c r="F226" s="23"/>
      <c r="G226" s="23"/>
      <c r="H226" s="23"/>
      <c r="I226" s="23"/>
      <c r="J226" s="23"/>
      <c r="K226" s="188"/>
      <c r="L226" s="23"/>
      <c r="M226" s="23"/>
      <c r="N226" s="23"/>
      <c r="O226" s="23"/>
      <c r="P226" s="23"/>
      <c r="Q226" s="23"/>
      <c r="R226" s="23"/>
      <c r="S226" s="23"/>
      <c r="T226" s="23"/>
      <c r="U226" s="23"/>
      <c r="V226" s="23"/>
      <c r="W226" s="23"/>
      <c r="X226" s="23"/>
      <c r="Y226" s="23"/>
      <c r="Z226" s="29"/>
      <c r="AA226" s="29"/>
      <c r="AB226" s="29"/>
      <c r="AC226" s="29"/>
      <c r="AD226" s="29"/>
      <c r="AE226" s="29"/>
      <c r="AF226" s="29"/>
      <c r="AG226" s="29"/>
      <c r="AH226" s="29"/>
      <c r="AI226" s="29"/>
    </row>
    <row r="227" ht="12.0" customHeight="1">
      <c r="A227" s="29"/>
      <c r="B227" s="23"/>
      <c r="C227" s="23"/>
      <c r="D227" s="167"/>
      <c r="E227" s="95"/>
      <c r="F227" s="23"/>
      <c r="G227" s="23"/>
      <c r="H227" s="23"/>
      <c r="I227" s="23"/>
      <c r="J227" s="23"/>
      <c r="K227" s="188"/>
      <c r="L227" s="23"/>
      <c r="M227" s="23"/>
      <c r="N227" s="23"/>
      <c r="O227" s="23"/>
      <c r="P227" s="23"/>
      <c r="Q227" s="23"/>
      <c r="R227" s="23"/>
      <c r="S227" s="23"/>
      <c r="T227" s="23"/>
      <c r="U227" s="23"/>
      <c r="V227" s="23"/>
      <c r="W227" s="23"/>
      <c r="X227" s="23"/>
      <c r="Y227" s="23"/>
      <c r="Z227" s="29"/>
      <c r="AA227" s="29"/>
      <c r="AB227" s="29"/>
      <c r="AC227" s="29"/>
      <c r="AD227" s="29"/>
      <c r="AE227" s="29"/>
      <c r="AF227" s="29"/>
      <c r="AG227" s="29"/>
      <c r="AH227" s="29"/>
      <c r="AI227" s="29"/>
    </row>
    <row r="228" ht="12.0" customHeight="1">
      <c r="A228" s="29"/>
      <c r="B228" s="23"/>
      <c r="C228" s="23"/>
      <c r="D228" s="167"/>
      <c r="E228" s="95"/>
      <c r="F228" s="23"/>
      <c r="G228" s="23"/>
      <c r="H228" s="23"/>
      <c r="I228" s="23"/>
      <c r="J228" s="23"/>
      <c r="K228" s="188"/>
      <c r="L228" s="23"/>
      <c r="M228" s="23"/>
      <c r="N228" s="23"/>
      <c r="O228" s="23"/>
      <c r="P228" s="23"/>
      <c r="Q228" s="23"/>
      <c r="R228" s="23"/>
      <c r="S228" s="23"/>
      <c r="T228" s="23"/>
      <c r="U228" s="23"/>
      <c r="V228" s="23"/>
      <c r="W228" s="23"/>
      <c r="X228" s="23"/>
      <c r="Y228" s="23"/>
      <c r="Z228" s="29"/>
      <c r="AA228" s="29"/>
      <c r="AB228" s="29"/>
      <c r="AC228" s="29"/>
      <c r="AD228" s="29"/>
      <c r="AE228" s="29"/>
      <c r="AF228" s="29"/>
      <c r="AG228" s="29"/>
      <c r="AH228" s="29"/>
      <c r="AI228" s="29"/>
    </row>
    <row r="229" ht="12.0" customHeight="1">
      <c r="A229" s="29"/>
      <c r="B229" s="23"/>
      <c r="C229" s="23"/>
      <c r="D229" s="167"/>
      <c r="E229" s="95"/>
      <c r="F229" s="23"/>
      <c r="G229" s="23"/>
      <c r="H229" s="23"/>
      <c r="I229" s="23"/>
      <c r="J229" s="23"/>
      <c r="K229" s="188"/>
      <c r="L229" s="23"/>
      <c r="M229" s="23"/>
      <c r="N229" s="23"/>
      <c r="O229" s="23"/>
      <c r="P229" s="23"/>
      <c r="Q229" s="23"/>
      <c r="R229" s="23"/>
      <c r="S229" s="23"/>
      <c r="T229" s="23"/>
      <c r="U229" s="23"/>
      <c r="V229" s="23"/>
      <c r="W229" s="23"/>
      <c r="X229" s="23"/>
      <c r="Y229" s="23"/>
      <c r="Z229" s="29"/>
      <c r="AA229" s="29"/>
      <c r="AB229" s="29"/>
      <c r="AC229" s="29"/>
      <c r="AD229" s="29"/>
      <c r="AE229" s="29"/>
      <c r="AF229" s="29"/>
      <c r="AG229" s="29"/>
      <c r="AH229" s="29"/>
      <c r="AI229" s="29"/>
    </row>
    <row r="230" ht="12.0" customHeight="1">
      <c r="A230" s="29"/>
      <c r="B230" s="23"/>
      <c r="C230" s="23"/>
      <c r="D230" s="167"/>
      <c r="E230" s="95"/>
      <c r="F230" s="23"/>
      <c r="G230" s="23"/>
      <c r="H230" s="23"/>
      <c r="I230" s="23"/>
      <c r="J230" s="23"/>
      <c r="K230" s="188"/>
      <c r="L230" s="23"/>
      <c r="M230" s="23"/>
      <c r="N230" s="23"/>
      <c r="O230" s="23"/>
      <c r="P230" s="23"/>
      <c r="Q230" s="23"/>
      <c r="R230" s="23"/>
      <c r="S230" s="23"/>
      <c r="T230" s="23"/>
      <c r="U230" s="23"/>
      <c r="V230" s="23"/>
      <c r="W230" s="23"/>
      <c r="X230" s="23"/>
      <c r="Y230" s="23"/>
      <c r="Z230" s="29"/>
      <c r="AA230" s="29"/>
      <c r="AB230" s="29"/>
      <c r="AC230" s="29"/>
      <c r="AD230" s="29"/>
      <c r="AE230" s="29"/>
      <c r="AF230" s="29"/>
      <c r="AG230" s="29"/>
      <c r="AH230" s="29"/>
      <c r="AI230" s="29"/>
    </row>
    <row r="231" ht="12.0" customHeight="1">
      <c r="A231" s="29"/>
      <c r="B231" s="23"/>
      <c r="C231" s="23"/>
      <c r="D231" s="167"/>
      <c r="E231" s="95"/>
      <c r="F231" s="23"/>
      <c r="G231" s="23"/>
      <c r="H231" s="23"/>
      <c r="I231" s="23"/>
      <c r="J231" s="23"/>
      <c r="K231" s="188"/>
      <c r="L231" s="23"/>
      <c r="M231" s="23"/>
      <c r="N231" s="23"/>
      <c r="O231" s="23"/>
      <c r="P231" s="23"/>
      <c r="Q231" s="23"/>
      <c r="R231" s="23"/>
      <c r="S231" s="23"/>
      <c r="T231" s="23"/>
      <c r="U231" s="23"/>
      <c r="V231" s="23"/>
      <c r="W231" s="23"/>
      <c r="X231" s="23"/>
      <c r="Y231" s="23"/>
      <c r="Z231" s="29"/>
      <c r="AA231" s="29"/>
      <c r="AB231" s="29"/>
      <c r="AC231" s="29"/>
      <c r="AD231" s="29"/>
      <c r="AE231" s="29"/>
      <c r="AF231" s="29"/>
      <c r="AG231" s="29"/>
      <c r="AH231" s="29"/>
      <c r="AI231" s="29"/>
    </row>
    <row r="232" ht="12.0" customHeight="1">
      <c r="A232" s="29"/>
      <c r="B232" s="23"/>
      <c r="C232" s="23"/>
      <c r="D232" s="167"/>
      <c r="E232" s="95"/>
      <c r="F232" s="23"/>
      <c r="G232" s="23"/>
      <c r="H232" s="23"/>
      <c r="I232" s="23"/>
      <c r="J232" s="23"/>
      <c r="K232" s="188"/>
      <c r="L232" s="23"/>
      <c r="M232" s="23"/>
      <c r="N232" s="23"/>
      <c r="O232" s="23"/>
      <c r="P232" s="23"/>
      <c r="Q232" s="23"/>
      <c r="R232" s="23"/>
      <c r="S232" s="23"/>
      <c r="T232" s="23"/>
      <c r="U232" s="23"/>
      <c r="V232" s="23"/>
      <c r="W232" s="23"/>
      <c r="X232" s="23"/>
      <c r="Y232" s="23"/>
      <c r="Z232" s="29"/>
      <c r="AA232" s="29"/>
      <c r="AB232" s="29"/>
      <c r="AC232" s="29"/>
      <c r="AD232" s="29"/>
      <c r="AE232" s="29"/>
      <c r="AF232" s="29"/>
      <c r="AG232" s="29"/>
      <c r="AH232" s="29"/>
      <c r="AI232" s="29"/>
    </row>
    <row r="233" ht="12.0" customHeight="1">
      <c r="A233" s="29"/>
      <c r="B233" s="23"/>
      <c r="C233" s="23"/>
      <c r="D233" s="167"/>
      <c r="E233" s="95"/>
      <c r="F233" s="23"/>
      <c r="G233" s="23"/>
      <c r="H233" s="23"/>
      <c r="I233" s="23"/>
      <c r="J233" s="23"/>
      <c r="K233" s="188"/>
      <c r="L233" s="23"/>
      <c r="M233" s="23"/>
      <c r="N233" s="23"/>
      <c r="O233" s="23"/>
      <c r="P233" s="23"/>
      <c r="Q233" s="23"/>
      <c r="R233" s="23"/>
      <c r="S233" s="23"/>
      <c r="T233" s="23"/>
      <c r="U233" s="23"/>
      <c r="V233" s="23"/>
      <c r="W233" s="23"/>
      <c r="X233" s="23"/>
      <c r="Y233" s="23"/>
      <c r="Z233" s="29"/>
      <c r="AA233" s="29"/>
      <c r="AB233" s="29"/>
      <c r="AC233" s="29"/>
      <c r="AD233" s="29"/>
      <c r="AE233" s="29"/>
      <c r="AF233" s="29"/>
      <c r="AG233" s="29"/>
      <c r="AH233" s="29"/>
      <c r="AI233" s="29"/>
    </row>
    <row r="234" ht="12.0" customHeight="1">
      <c r="A234" s="29"/>
      <c r="B234" s="23"/>
      <c r="C234" s="23"/>
      <c r="D234" s="167"/>
      <c r="E234" s="95"/>
      <c r="F234" s="23"/>
      <c r="G234" s="23"/>
      <c r="H234" s="23"/>
      <c r="I234" s="23"/>
      <c r="J234" s="23"/>
      <c r="K234" s="188"/>
      <c r="L234" s="23"/>
      <c r="M234" s="23"/>
      <c r="N234" s="23"/>
      <c r="O234" s="23"/>
      <c r="P234" s="23"/>
      <c r="Q234" s="23"/>
      <c r="R234" s="23"/>
      <c r="S234" s="23"/>
      <c r="T234" s="23"/>
      <c r="U234" s="23"/>
      <c r="V234" s="23"/>
      <c r="W234" s="23"/>
      <c r="X234" s="23"/>
      <c r="Y234" s="23"/>
      <c r="Z234" s="29"/>
      <c r="AA234" s="29"/>
      <c r="AB234" s="29"/>
      <c r="AC234" s="29"/>
      <c r="AD234" s="29"/>
      <c r="AE234" s="29"/>
      <c r="AF234" s="29"/>
      <c r="AG234" s="29"/>
      <c r="AH234" s="29"/>
      <c r="AI234" s="29"/>
    </row>
    <row r="235" ht="12.0" customHeight="1">
      <c r="A235" s="29"/>
      <c r="B235" s="23"/>
      <c r="C235" s="23"/>
      <c r="D235" s="167"/>
      <c r="E235" s="95"/>
      <c r="F235" s="23"/>
      <c r="G235" s="23"/>
      <c r="H235" s="23"/>
      <c r="I235" s="23"/>
      <c r="J235" s="23"/>
      <c r="K235" s="188"/>
      <c r="L235" s="23"/>
      <c r="M235" s="23"/>
      <c r="N235" s="23"/>
      <c r="O235" s="23"/>
      <c r="P235" s="23"/>
      <c r="Q235" s="23"/>
      <c r="R235" s="23"/>
      <c r="S235" s="23"/>
      <c r="T235" s="23"/>
      <c r="U235" s="23"/>
      <c r="V235" s="23"/>
      <c r="W235" s="23"/>
      <c r="X235" s="23"/>
      <c r="Y235" s="23"/>
      <c r="Z235" s="29"/>
      <c r="AA235" s="29"/>
      <c r="AB235" s="29"/>
      <c r="AC235" s="29"/>
      <c r="AD235" s="29"/>
      <c r="AE235" s="29"/>
      <c r="AF235" s="29"/>
      <c r="AG235" s="29"/>
      <c r="AH235" s="29"/>
      <c r="AI235" s="29"/>
    </row>
    <row r="236" ht="12.0" customHeight="1">
      <c r="A236" s="29"/>
      <c r="B236" s="23"/>
      <c r="C236" s="23"/>
      <c r="D236" s="167"/>
      <c r="E236" s="95"/>
      <c r="F236" s="23"/>
      <c r="G236" s="23"/>
      <c r="H236" s="23"/>
      <c r="I236" s="23"/>
      <c r="J236" s="23"/>
      <c r="K236" s="188"/>
      <c r="L236" s="23"/>
      <c r="M236" s="23"/>
      <c r="N236" s="23"/>
      <c r="O236" s="23"/>
      <c r="P236" s="23"/>
      <c r="Q236" s="23"/>
      <c r="R236" s="23"/>
      <c r="S236" s="23"/>
      <c r="T236" s="23"/>
      <c r="U236" s="23"/>
      <c r="V236" s="23"/>
      <c r="W236" s="23"/>
      <c r="X236" s="23"/>
      <c r="Y236" s="23"/>
      <c r="Z236" s="29"/>
      <c r="AA236" s="29"/>
      <c r="AB236" s="29"/>
      <c r="AC236" s="29"/>
      <c r="AD236" s="29"/>
      <c r="AE236" s="29"/>
      <c r="AF236" s="29"/>
      <c r="AG236" s="29"/>
      <c r="AH236" s="29"/>
      <c r="AI236" s="29"/>
    </row>
    <row r="237" ht="12.0" customHeight="1">
      <c r="A237" s="29"/>
      <c r="B237" s="23"/>
      <c r="C237" s="23"/>
      <c r="D237" s="167"/>
      <c r="E237" s="95"/>
      <c r="F237" s="23"/>
      <c r="G237" s="23"/>
      <c r="H237" s="23"/>
      <c r="I237" s="23"/>
      <c r="J237" s="23"/>
      <c r="K237" s="188"/>
      <c r="L237" s="23"/>
      <c r="M237" s="23"/>
      <c r="N237" s="23"/>
      <c r="O237" s="23"/>
      <c r="P237" s="23"/>
      <c r="Q237" s="23"/>
      <c r="R237" s="23"/>
      <c r="S237" s="23"/>
      <c r="T237" s="23"/>
      <c r="U237" s="23"/>
      <c r="V237" s="23"/>
      <c r="W237" s="23"/>
      <c r="X237" s="23"/>
      <c r="Y237" s="23"/>
      <c r="Z237" s="29"/>
      <c r="AA237" s="29"/>
      <c r="AB237" s="29"/>
      <c r="AC237" s="29"/>
      <c r="AD237" s="29"/>
      <c r="AE237" s="29"/>
      <c r="AF237" s="29"/>
      <c r="AG237" s="29"/>
      <c r="AH237" s="29"/>
      <c r="AI237" s="29"/>
    </row>
    <row r="238" ht="12.0" customHeight="1">
      <c r="A238" s="29"/>
      <c r="B238" s="23"/>
      <c r="C238" s="23"/>
      <c r="D238" s="167"/>
      <c r="E238" s="95"/>
      <c r="F238" s="23"/>
      <c r="G238" s="23"/>
      <c r="H238" s="23"/>
      <c r="I238" s="23"/>
      <c r="J238" s="23"/>
      <c r="K238" s="188"/>
      <c r="L238" s="23"/>
      <c r="M238" s="23"/>
      <c r="N238" s="23"/>
      <c r="O238" s="23"/>
      <c r="P238" s="23"/>
      <c r="Q238" s="23"/>
      <c r="R238" s="23"/>
      <c r="S238" s="23"/>
      <c r="T238" s="23"/>
      <c r="U238" s="23"/>
      <c r="V238" s="23"/>
      <c r="W238" s="23"/>
      <c r="X238" s="23"/>
      <c r="Y238" s="23"/>
      <c r="Z238" s="29"/>
      <c r="AA238" s="29"/>
      <c r="AB238" s="29"/>
      <c r="AC238" s="29"/>
      <c r="AD238" s="29"/>
      <c r="AE238" s="29"/>
      <c r="AF238" s="29"/>
      <c r="AG238" s="29"/>
      <c r="AH238" s="29"/>
      <c r="AI238" s="29"/>
    </row>
    <row r="239" ht="12.0" customHeight="1">
      <c r="A239" s="29"/>
      <c r="B239" s="23"/>
      <c r="C239" s="23"/>
      <c r="D239" s="167"/>
      <c r="E239" s="95"/>
      <c r="F239" s="23"/>
      <c r="G239" s="23"/>
      <c r="H239" s="23"/>
      <c r="I239" s="23"/>
      <c r="J239" s="23"/>
      <c r="K239" s="188"/>
      <c r="L239" s="23"/>
      <c r="M239" s="23"/>
      <c r="N239" s="23"/>
      <c r="O239" s="23"/>
      <c r="P239" s="23"/>
      <c r="Q239" s="23"/>
      <c r="R239" s="23"/>
      <c r="S239" s="23"/>
      <c r="T239" s="23"/>
      <c r="U239" s="23"/>
      <c r="V239" s="23"/>
      <c r="W239" s="23"/>
      <c r="X239" s="23"/>
      <c r="Y239" s="23"/>
      <c r="Z239" s="29"/>
      <c r="AA239" s="29"/>
      <c r="AB239" s="29"/>
      <c r="AC239" s="29"/>
      <c r="AD239" s="29"/>
      <c r="AE239" s="29"/>
      <c r="AF239" s="29"/>
      <c r="AG239" s="29"/>
      <c r="AH239" s="29"/>
      <c r="AI239" s="29"/>
    </row>
    <row r="240" ht="12.0" customHeight="1">
      <c r="A240" s="29"/>
      <c r="B240" s="23"/>
      <c r="C240" s="23"/>
      <c r="D240" s="167"/>
      <c r="E240" s="95"/>
      <c r="F240" s="23"/>
      <c r="G240" s="23"/>
      <c r="H240" s="23"/>
      <c r="I240" s="23"/>
      <c r="J240" s="23"/>
      <c r="K240" s="188"/>
      <c r="L240" s="23"/>
      <c r="M240" s="23"/>
      <c r="N240" s="23"/>
      <c r="O240" s="23"/>
      <c r="P240" s="23"/>
      <c r="Q240" s="23"/>
      <c r="R240" s="23"/>
      <c r="S240" s="23"/>
      <c r="T240" s="23"/>
      <c r="U240" s="23"/>
      <c r="V240" s="23"/>
      <c r="W240" s="23"/>
      <c r="X240" s="23"/>
      <c r="Y240" s="23"/>
      <c r="Z240" s="29"/>
      <c r="AA240" s="29"/>
      <c r="AB240" s="29"/>
      <c r="AC240" s="29"/>
      <c r="AD240" s="29"/>
      <c r="AE240" s="29"/>
      <c r="AF240" s="29"/>
      <c r="AG240" s="29"/>
      <c r="AH240" s="29"/>
      <c r="AI240" s="29"/>
    </row>
    <row r="241" ht="12.0" customHeight="1">
      <c r="A241" s="29"/>
      <c r="B241" s="23"/>
      <c r="C241" s="23"/>
      <c r="D241" s="167"/>
      <c r="E241" s="95"/>
      <c r="F241" s="23"/>
      <c r="G241" s="23"/>
      <c r="H241" s="23"/>
      <c r="I241" s="23"/>
      <c r="J241" s="23"/>
      <c r="K241" s="188"/>
      <c r="L241" s="23"/>
      <c r="M241" s="23"/>
      <c r="N241" s="23"/>
      <c r="O241" s="23"/>
      <c r="P241" s="23"/>
      <c r="Q241" s="23"/>
      <c r="R241" s="23"/>
      <c r="S241" s="23"/>
      <c r="T241" s="23"/>
      <c r="U241" s="23"/>
      <c r="V241" s="23"/>
      <c r="W241" s="23"/>
      <c r="X241" s="23"/>
      <c r="Y241" s="23"/>
      <c r="Z241" s="29"/>
      <c r="AA241" s="29"/>
      <c r="AB241" s="29"/>
      <c r="AC241" s="29"/>
      <c r="AD241" s="29"/>
      <c r="AE241" s="29"/>
      <c r="AF241" s="29"/>
      <c r="AG241" s="29"/>
      <c r="AH241" s="29"/>
      <c r="AI241" s="29"/>
    </row>
    <row r="242" ht="12.0" customHeight="1">
      <c r="A242" s="29"/>
      <c r="B242" s="23"/>
      <c r="C242" s="23"/>
      <c r="D242" s="167"/>
      <c r="E242" s="95"/>
      <c r="F242" s="23"/>
      <c r="G242" s="23"/>
      <c r="H242" s="23"/>
      <c r="I242" s="23"/>
      <c r="J242" s="23"/>
      <c r="K242" s="188"/>
      <c r="L242" s="23"/>
      <c r="M242" s="23"/>
      <c r="N242" s="23"/>
      <c r="O242" s="23"/>
      <c r="P242" s="23"/>
      <c r="Q242" s="23"/>
      <c r="R242" s="23"/>
      <c r="S242" s="23"/>
      <c r="T242" s="23"/>
      <c r="U242" s="23"/>
      <c r="V242" s="23"/>
      <c r="W242" s="23"/>
      <c r="X242" s="23"/>
      <c r="Y242" s="23"/>
      <c r="Z242" s="29"/>
      <c r="AA242" s="29"/>
      <c r="AB242" s="29"/>
      <c r="AC242" s="29"/>
      <c r="AD242" s="29"/>
      <c r="AE242" s="29"/>
      <c r="AF242" s="29"/>
      <c r="AG242" s="29"/>
      <c r="AH242" s="29"/>
      <c r="AI242" s="29"/>
    </row>
    <row r="243" ht="12.0" customHeight="1">
      <c r="A243" s="29"/>
      <c r="B243" s="23"/>
      <c r="C243" s="23"/>
      <c r="D243" s="167"/>
      <c r="E243" s="95"/>
      <c r="F243" s="23"/>
      <c r="G243" s="23"/>
      <c r="H243" s="23"/>
      <c r="I243" s="23"/>
      <c r="J243" s="23"/>
      <c r="K243" s="188"/>
      <c r="L243" s="23"/>
      <c r="M243" s="23"/>
      <c r="N243" s="23"/>
      <c r="O243" s="23"/>
      <c r="P243" s="23"/>
      <c r="Q243" s="23"/>
      <c r="R243" s="23"/>
      <c r="S243" s="23"/>
      <c r="T243" s="23"/>
      <c r="U243" s="23"/>
      <c r="V243" s="23"/>
      <c r="W243" s="23"/>
      <c r="X243" s="23"/>
      <c r="Y243" s="23"/>
      <c r="Z243" s="29"/>
      <c r="AA243" s="29"/>
      <c r="AB243" s="29"/>
      <c r="AC243" s="29"/>
      <c r="AD243" s="29"/>
      <c r="AE243" s="29"/>
      <c r="AF243" s="29"/>
      <c r="AG243" s="29"/>
      <c r="AH243" s="29"/>
      <c r="AI243" s="29"/>
    </row>
    <row r="244" ht="12.0" customHeight="1">
      <c r="A244" s="29"/>
      <c r="B244" s="23"/>
      <c r="C244" s="23"/>
      <c r="D244" s="167"/>
      <c r="E244" s="95"/>
      <c r="F244" s="23"/>
      <c r="G244" s="23"/>
      <c r="H244" s="23"/>
      <c r="I244" s="23"/>
      <c r="J244" s="23"/>
      <c r="K244" s="188"/>
      <c r="L244" s="23"/>
      <c r="M244" s="23"/>
      <c r="N244" s="23"/>
      <c r="O244" s="23"/>
      <c r="P244" s="23"/>
      <c r="Q244" s="23"/>
      <c r="R244" s="23"/>
      <c r="S244" s="23"/>
      <c r="T244" s="23"/>
      <c r="U244" s="23"/>
      <c r="V244" s="23"/>
      <c r="W244" s="23"/>
      <c r="X244" s="23"/>
      <c r="Y244" s="23"/>
      <c r="Z244" s="29"/>
      <c r="AA244" s="29"/>
      <c r="AB244" s="29"/>
      <c r="AC244" s="29"/>
      <c r="AD244" s="29"/>
      <c r="AE244" s="29"/>
      <c r="AF244" s="29"/>
      <c r="AG244" s="29"/>
      <c r="AH244" s="29"/>
      <c r="AI244" s="29"/>
    </row>
    <row r="245" ht="12.0" customHeight="1">
      <c r="A245" s="29"/>
      <c r="B245" s="23"/>
      <c r="C245" s="23"/>
      <c r="D245" s="167"/>
      <c r="E245" s="95"/>
      <c r="F245" s="23"/>
      <c r="G245" s="23"/>
      <c r="H245" s="23"/>
      <c r="I245" s="23"/>
      <c r="J245" s="23"/>
      <c r="K245" s="188"/>
      <c r="L245" s="23"/>
      <c r="M245" s="23"/>
      <c r="N245" s="23"/>
      <c r="O245" s="23"/>
      <c r="P245" s="23"/>
      <c r="Q245" s="23"/>
      <c r="R245" s="23"/>
      <c r="S245" s="23"/>
      <c r="T245" s="23"/>
      <c r="U245" s="23"/>
      <c r="V245" s="23"/>
      <c r="W245" s="23"/>
      <c r="X245" s="23"/>
      <c r="Y245" s="23"/>
      <c r="Z245" s="29"/>
      <c r="AA245" s="29"/>
      <c r="AB245" s="29"/>
      <c r="AC245" s="29"/>
      <c r="AD245" s="29"/>
      <c r="AE245" s="29"/>
      <c r="AF245" s="29"/>
      <c r="AG245" s="29"/>
      <c r="AH245" s="29"/>
      <c r="AI245" s="29"/>
    </row>
    <row r="246" ht="12.0" customHeight="1">
      <c r="A246" s="29"/>
      <c r="B246" s="23"/>
      <c r="C246" s="23"/>
      <c r="D246" s="167"/>
      <c r="E246" s="95"/>
      <c r="F246" s="23"/>
      <c r="G246" s="23"/>
      <c r="H246" s="23"/>
      <c r="I246" s="23"/>
      <c r="J246" s="23"/>
      <c r="K246" s="188"/>
      <c r="L246" s="23"/>
      <c r="M246" s="23"/>
      <c r="N246" s="23"/>
      <c r="O246" s="23"/>
      <c r="P246" s="23"/>
      <c r="Q246" s="23"/>
      <c r="R246" s="23"/>
      <c r="S246" s="23"/>
      <c r="T246" s="23"/>
      <c r="U246" s="23"/>
      <c r="V246" s="23"/>
      <c r="W246" s="23"/>
      <c r="X246" s="23"/>
      <c r="Y246" s="23"/>
      <c r="Z246" s="29"/>
      <c r="AA246" s="29"/>
      <c r="AB246" s="29"/>
      <c r="AC246" s="29"/>
      <c r="AD246" s="29"/>
      <c r="AE246" s="29"/>
      <c r="AF246" s="29"/>
      <c r="AG246" s="29"/>
      <c r="AH246" s="29"/>
      <c r="AI246" s="29"/>
    </row>
    <row r="247" ht="12.0" customHeight="1">
      <c r="A247" s="29"/>
      <c r="B247" s="23"/>
      <c r="C247" s="23"/>
      <c r="D247" s="167"/>
      <c r="E247" s="95"/>
      <c r="F247" s="23"/>
      <c r="G247" s="23"/>
      <c r="H247" s="23"/>
      <c r="I247" s="23"/>
      <c r="J247" s="23"/>
      <c r="K247" s="188"/>
      <c r="L247" s="23"/>
      <c r="M247" s="23"/>
      <c r="N247" s="23"/>
      <c r="O247" s="23"/>
      <c r="P247" s="23"/>
      <c r="Q247" s="23"/>
      <c r="R247" s="23"/>
      <c r="S247" s="23"/>
      <c r="T247" s="23"/>
      <c r="U247" s="23"/>
      <c r="V247" s="23"/>
      <c r="W247" s="23"/>
      <c r="X247" s="23"/>
      <c r="Y247" s="23"/>
      <c r="Z247" s="29"/>
      <c r="AA247" s="29"/>
      <c r="AB247" s="29"/>
      <c r="AC247" s="29"/>
      <c r="AD247" s="29"/>
      <c r="AE247" s="29"/>
      <c r="AF247" s="29"/>
      <c r="AG247" s="29"/>
      <c r="AH247" s="29"/>
      <c r="AI247" s="29"/>
    </row>
    <row r="248" ht="12.0" customHeight="1">
      <c r="A248" s="29"/>
      <c r="B248" s="23"/>
      <c r="C248" s="23"/>
      <c r="D248" s="167"/>
      <c r="E248" s="95"/>
      <c r="F248" s="23"/>
      <c r="G248" s="23"/>
      <c r="H248" s="23"/>
      <c r="I248" s="23"/>
      <c r="J248" s="23"/>
      <c r="K248" s="188"/>
      <c r="L248" s="23"/>
      <c r="M248" s="23"/>
      <c r="N248" s="23"/>
      <c r="O248" s="23"/>
      <c r="P248" s="23"/>
      <c r="Q248" s="23"/>
      <c r="R248" s="23"/>
      <c r="S248" s="23"/>
      <c r="T248" s="23"/>
      <c r="U248" s="23"/>
      <c r="V248" s="23"/>
      <c r="W248" s="23"/>
      <c r="X248" s="23"/>
      <c r="Y248" s="23"/>
      <c r="Z248" s="29"/>
      <c r="AA248" s="29"/>
      <c r="AB248" s="29"/>
      <c r="AC248" s="29"/>
      <c r="AD248" s="29"/>
      <c r="AE248" s="29"/>
      <c r="AF248" s="29"/>
      <c r="AG248" s="29"/>
      <c r="AH248" s="29"/>
      <c r="AI248" s="29"/>
    </row>
    <row r="249" ht="12.0" customHeight="1">
      <c r="A249" s="29"/>
      <c r="B249" s="23"/>
      <c r="C249" s="23"/>
      <c r="D249" s="167"/>
      <c r="E249" s="95"/>
      <c r="F249" s="23"/>
      <c r="G249" s="23"/>
      <c r="H249" s="23"/>
      <c r="I249" s="23"/>
      <c r="J249" s="23"/>
      <c r="K249" s="188"/>
      <c r="L249" s="23"/>
      <c r="M249" s="23"/>
      <c r="N249" s="23"/>
      <c r="O249" s="23"/>
      <c r="P249" s="23"/>
      <c r="Q249" s="23"/>
      <c r="R249" s="23"/>
      <c r="S249" s="23"/>
      <c r="T249" s="23"/>
      <c r="U249" s="23"/>
      <c r="V249" s="23"/>
      <c r="W249" s="23"/>
      <c r="X249" s="23"/>
      <c r="Y249" s="23"/>
      <c r="Z249" s="29"/>
      <c r="AA249" s="29"/>
      <c r="AB249" s="29"/>
      <c r="AC249" s="29"/>
      <c r="AD249" s="29"/>
      <c r="AE249" s="29"/>
      <c r="AF249" s="29"/>
      <c r="AG249" s="29"/>
      <c r="AH249" s="29"/>
      <c r="AI249" s="29"/>
    </row>
    <row r="250" ht="12.0" customHeight="1">
      <c r="A250" s="29"/>
      <c r="B250" s="23"/>
      <c r="C250" s="23"/>
      <c r="D250" s="167"/>
      <c r="E250" s="95"/>
      <c r="F250" s="23"/>
      <c r="G250" s="23"/>
      <c r="H250" s="23"/>
      <c r="I250" s="23"/>
      <c r="J250" s="23"/>
      <c r="K250" s="188"/>
      <c r="L250" s="23"/>
      <c r="M250" s="23"/>
      <c r="N250" s="23"/>
      <c r="O250" s="23"/>
      <c r="P250" s="23"/>
      <c r="Q250" s="23"/>
      <c r="R250" s="23"/>
      <c r="S250" s="23"/>
      <c r="T250" s="23"/>
      <c r="U250" s="23"/>
      <c r="V250" s="23"/>
      <c r="W250" s="23"/>
      <c r="X250" s="23"/>
      <c r="Y250" s="23"/>
      <c r="Z250" s="29"/>
      <c r="AA250" s="29"/>
      <c r="AB250" s="29"/>
      <c r="AC250" s="29"/>
      <c r="AD250" s="29"/>
      <c r="AE250" s="29"/>
      <c r="AF250" s="29"/>
      <c r="AG250" s="29"/>
      <c r="AH250" s="29"/>
      <c r="AI250" s="29"/>
    </row>
    <row r="251" ht="12.0" customHeight="1">
      <c r="A251" s="29"/>
      <c r="B251" s="23"/>
      <c r="C251" s="23"/>
      <c r="D251" s="167"/>
      <c r="E251" s="95"/>
      <c r="F251" s="23"/>
      <c r="G251" s="23"/>
      <c r="H251" s="23"/>
      <c r="I251" s="23"/>
      <c r="J251" s="23"/>
      <c r="K251" s="188"/>
      <c r="L251" s="23"/>
      <c r="M251" s="23"/>
      <c r="N251" s="23"/>
      <c r="O251" s="23"/>
      <c r="P251" s="23"/>
      <c r="Q251" s="23"/>
      <c r="R251" s="23"/>
      <c r="S251" s="23"/>
      <c r="T251" s="23"/>
      <c r="U251" s="23"/>
      <c r="V251" s="23"/>
      <c r="W251" s="23"/>
      <c r="X251" s="23"/>
      <c r="Y251" s="23"/>
      <c r="Z251" s="29"/>
      <c r="AA251" s="29"/>
      <c r="AB251" s="29"/>
      <c r="AC251" s="29"/>
      <c r="AD251" s="29"/>
      <c r="AE251" s="29"/>
      <c r="AF251" s="29"/>
      <c r="AG251" s="29"/>
      <c r="AH251" s="29"/>
      <c r="AI251" s="29"/>
    </row>
    <row r="252" ht="12.0" customHeight="1">
      <c r="A252" s="29"/>
      <c r="B252" s="23"/>
      <c r="C252" s="23"/>
      <c r="D252" s="167"/>
      <c r="E252" s="95"/>
      <c r="F252" s="23"/>
      <c r="G252" s="23"/>
      <c r="H252" s="23"/>
      <c r="I252" s="23"/>
      <c r="J252" s="23"/>
      <c r="K252" s="188"/>
      <c r="L252" s="23"/>
      <c r="M252" s="23"/>
      <c r="N252" s="23"/>
      <c r="O252" s="23"/>
      <c r="P252" s="23"/>
      <c r="Q252" s="23"/>
      <c r="R252" s="23"/>
      <c r="S252" s="23"/>
      <c r="T252" s="23"/>
      <c r="U252" s="23"/>
      <c r="V252" s="23"/>
      <c r="W252" s="23"/>
      <c r="X252" s="23"/>
      <c r="Y252" s="23"/>
      <c r="Z252" s="29"/>
      <c r="AA252" s="29"/>
      <c r="AB252" s="29"/>
      <c r="AC252" s="29"/>
      <c r="AD252" s="29"/>
      <c r="AE252" s="29"/>
      <c r="AF252" s="29"/>
      <c r="AG252" s="29"/>
      <c r="AH252" s="29"/>
      <c r="AI252" s="29"/>
    </row>
    <row r="253" ht="12.0" customHeight="1">
      <c r="A253" s="29"/>
      <c r="B253" s="23"/>
      <c r="C253" s="23"/>
      <c r="D253" s="167"/>
      <c r="E253" s="95"/>
      <c r="F253" s="23"/>
      <c r="G253" s="23"/>
      <c r="H253" s="23"/>
      <c r="I253" s="23"/>
      <c r="J253" s="23"/>
      <c r="K253" s="188"/>
      <c r="L253" s="23"/>
      <c r="M253" s="23"/>
      <c r="N253" s="23"/>
      <c r="O253" s="23"/>
      <c r="P253" s="23"/>
      <c r="Q253" s="23"/>
      <c r="R253" s="23"/>
      <c r="S253" s="23"/>
      <c r="T253" s="23"/>
      <c r="U253" s="23"/>
      <c r="V253" s="23"/>
      <c r="W253" s="23"/>
      <c r="X253" s="23"/>
      <c r="Y253" s="23"/>
      <c r="Z253" s="29"/>
      <c r="AA253" s="29"/>
      <c r="AB253" s="29"/>
      <c r="AC253" s="29"/>
      <c r="AD253" s="29"/>
      <c r="AE253" s="29"/>
      <c r="AF253" s="29"/>
      <c r="AG253" s="29"/>
      <c r="AH253" s="29"/>
      <c r="AI253" s="29"/>
    </row>
    <row r="254" ht="12.0" customHeight="1">
      <c r="A254" s="29"/>
      <c r="B254" s="23"/>
      <c r="C254" s="23"/>
      <c r="D254" s="167"/>
      <c r="E254" s="95"/>
      <c r="F254" s="23"/>
      <c r="G254" s="23"/>
      <c r="H254" s="23"/>
      <c r="I254" s="23"/>
      <c r="J254" s="23"/>
      <c r="K254" s="188"/>
      <c r="L254" s="23"/>
      <c r="M254" s="23"/>
      <c r="N254" s="23"/>
      <c r="O254" s="23"/>
      <c r="P254" s="23"/>
      <c r="Q254" s="23"/>
      <c r="R254" s="23"/>
      <c r="S254" s="23"/>
      <c r="T254" s="23"/>
      <c r="U254" s="23"/>
      <c r="V254" s="23"/>
      <c r="W254" s="23"/>
      <c r="X254" s="23"/>
      <c r="Y254" s="23"/>
      <c r="Z254" s="29"/>
      <c r="AA254" s="29"/>
      <c r="AB254" s="29"/>
      <c r="AC254" s="29"/>
      <c r="AD254" s="29"/>
      <c r="AE254" s="29"/>
      <c r="AF254" s="29"/>
      <c r="AG254" s="29"/>
      <c r="AH254" s="29"/>
      <c r="AI254" s="29"/>
    </row>
    <row r="255" ht="12.0" customHeight="1">
      <c r="A255" s="29"/>
      <c r="B255" s="23"/>
      <c r="C255" s="23"/>
      <c r="D255" s="167"/>
      <c r="E255" s="95"/>
      <c r="F255" s="23"/>
      <c r="G255" s="23"/>
      <c r="H255" s="23"/>
      <c r="I255" s="23"/>
      <c r="J255" s="23"/>
      <c r="K255" s="188"/>
      <c r="L255" s="23"/>
      <c r="M255" s="23"/>
      <c r="N255" s="23"/>
      <c r="O255" s="23"/>
      <c r="P255" s="23"/>
      <c r="Q255" s="23"/>
      <c r="R255" s="23"/>
      <c r="S255" s="23"/>
      <c r="T255" s="23"/>
      <c r="U255" s="23"/>
      <c r="V255" s="23"/>
      <c r="W255" s="23"/>
      <c r="X255" s="23"/>
      <c r="Y255" s="23"/>
      <c r="Z255" s="29"/>
      <c r="AA255" s="29"/>
      <c r="AB255" s="29"/>
      <c r="AC255" s="29"/>
      <c r="AD255" s="29"/>
      <c r="AE255" s="29"/>
      <c r="AF255" s="29"/>
      <c r="AG255" s="29"/>
      <c r="AH255" s="29"/>
      <c r="AI255" s="29"/>
    </row>
    <row r="256" ht="12.0" customHeight="1">
      <c r="A256" s="29"/>
      <c r="B256" s="23"/>
      <c r="C256" s="23"/>
      <c r="D256" s="167"/>
      <c r="E256" s="95"/>
      <c r="F256" s="23"/>
      <c r="G256" s="23"/>
      <c r="H256" s="23"/>
      <c r="I256" s="23"/>
      <c r="J256" s="23"/>
      <c r="K256" s="188"/>
      <c r="L256" s="23"/>
      <c r="M256" s="23"/>
      <c r="N256" s="23"/>
      <c r="O256" s="23"/>
      <c r="P256" s="23"/>
      <c r="Q256" s="23"/>
      <c r="R256" s="23"/>
      <c r="S256" s="23"/>
      <c r="T256" s="23"/>
      <c r="U256" s="23"/>
      <c r="V256" s="23"/>
      <c r="W256" s="23"/>
      <c r="X256" s="23"/>
      <c r="Y256" s="23"/>
      <c r="Z256" s="29"/>
      <c r="AA256" s="29"/>
      <c r="AB256" s="29"/>
      <c r="AC256" s="29"/>
      <c r="AD256" s="29"/>
      <c r="AE256" s="29"/>
      <c r="AF256" s="29"/>
      <c r="AG256" s="29"/>
      <c r="AH256" s="29"/>
      <c r="AI256" s="29"/>
    </row>
    <row r="257" ht="12.0" customHeight="1">
      <c r="A257" s="29"/>
      <c r="B257" s="23"/>
      <c r="C257" s="23"/>
      <c r="D257" s="167"/>
      <c r="E257" s="95"/>
      <c r="F257" s="23"/>
      <c r="G257" s="23"/>
      <c r="H257" s="23"/>
      <c r="I257" s="23"/>
      <c r="J257" s="23"/>
      <c r="K257" s="188"/>
      <c r="L257" s="23"/>
      <c r="M257" s="23"/>
      <c r="N257" s="23"/>
      <c r="O257" s="23"/>
      <c r="P257" s="23"/>
      <c r="Q257" s="23"/>
      <c r="R257" s="23"/>
      <c r="S257" s="23"/>
      <c r="T257" s="23"/>
      <c r="U257" s="23"/>
      <c r="V257" s="23"/>
      <c r="W257" s="23"/>
      <c r="X257" s="23"/>
      <c r="Y257" s="23"/>
      <c r="Z257" s="29"/>
      <c r="AA257" s="29"/>
      <c r="AB257" s="29"/>
      <c r="AC257" s="29"/>
      <c r="AD257" s="29"/>
      <c r="AE257" s="29"/>
      <c r="AF257" s="29"/>
      <c r="AG257" s="29"/>
      <c r="AH257" s="29"/>
      <c r="AI257" s="29"/>
    </row>
    <row r="258" ht="12.0" customHeight="1">
      <c r="A258" s="29"/>
      <c r="B258" s="23"/>
      <c r="C258" s="23"/>
      <c r="D258" s="167"/>
      <c r="E258" s="95"/>
      <c r="F258" s="23"/>
      <c r="G258" s="23"/>
      <c r="H258" s="23"/>
      <c r="I258" s="23"/>
      <c r="J258" s="23"/>
      <c r="K258" s="188"/>
      <c r="L258" s="23"/>
      <c r="M258" s="23"/>
      <c r="N258" s="23"/>
      <c r="O258" s="23"/>
      <c r="P258" s="23"/>
      <c r="Q258" s="23"/>
      <c r="R258" s="23"/>
      <c r="S258" s="23"/>
      <c r="T258" s="23"/>
      <c r="U258" s="23"/>
      <c r="V258" s="23"/>
      <c r="W258" s="23"/>
      <c r="X258" s="23"/>
      <c r="Y258" s="23"/>
      <c r="Z258" s="29"/>
      <c r="AA258" s="29"/>
      <c r="AB258" s="29"/>
      <c r="AC258" s="29"/>
      <c r="AD258" s="29"/>
      <c r="AE258" s="29"/>
      <c r="AF258" s="29"/>
      <c r="AG258" s="29"/>
      <c r="AH258" s="29"/>
      <c r="AI258" s="29"/>
    </row>
    <row r="259" ht="12.0" customHeight="1">
      <c r="A259" s="29"/>
      <c r="B259" s="23"/>
      <c r="C259" s="23"/>
      <c r="D259" s="167"/>
      <c r="E259" s="95"/>
      <c r="F259" s="23"/>
      <c r="G259" s="23"/>
      <c r="H259" s="23"/>
      <c r="I259" s="23"/>
      <c r="J259" s="23"/>
      <c r="K259" s="188"/>
      <c r="L259" s="23"/>
      <c r="M259" s="23"/>
      <c r="N259" s="23"/>
      <c r="O259" s="23"/>
      <c r="P259" s="23"/>
      <c r="Q259" s="23"/>
      <c r="R259" s="23"/>
      <c r="S259" s="23"/>
      <c r="T259" s="23"/>
      <c r="U259" s="23"/>
      <c r="V259" s="23"/>
      <c r="W259" s="23"/>
      <c r="X259" s="23"/>
      <c r="Y259" s="23"/>
      <c r="Z259" s="29"/>
      <c r="AA259" s="29"/>
      <c r="AB259" s="29"/>
      <c r="AC259" s="29"/>
      <c r="AD259" s="29"/>
      <c r="AE259" s="29"/>
      <c r="AF259" s="29"/>
      <c r="AG259" s="29"/>
      <c r="AH259" s="29"/>
      <c r="AI259" s="29"/>
    </row>
    <row r="260" ht="12.0" customHeight="1">
      <c r="A260" s="29"/>
      <c r="B260" s="23"/>
      <c r="C260" s="23"/>
      <c r="D260" s="167"/>
      <c r="E260" s="95"/>
      <c r="F260" s="23"/>
      <c r="G260" s="23"/>
      <c r="H260" s="23"/>
      <c r="I260" s="23"/>
      <c r="J260" s="23"/>
      <c r="K260" s="188"/>
      <c r="L260" s="23"/>
      <c r="M260" s="23"/>
      <c r="N260" s="23"/>
      <c r="O260" s="23"/>
      <c r="P260" s="23"/>
      <c r="Q260" s="23"/>
      <c r="R260" s="23"/>
      <c r="S260" s="23"/>
      <c r="T260" s="23"/>
      <c r="U260" s="23"/>
      <c r="V260" s="23"/>
      <c r="W260" s="23"/>
      <c r="X260" s="23"/>
      <c r="Y260" s="23"/>
      <c r="Z260" s="29"/>
      <c r="AA260" s="29"/>
      <c r="AB260" s="29"/>
      <c r="AC260" s="29"/>
      <c r="AD260" s="29"/>
      <c r="AE260" s="29"/>
      <c r="AF260" s="29"/>
      <c r="AG260" s="29"/>
      <c r="AH260" s="29"/>
      <c r="AI260" s="29"/>
    </row>
    <row r="261" ht="12.0" customHeight="1">
      <c r="A261" s="29"/>
      <c r="B261" s="23"/>
      <c r="C261" s="23"/>
      <c r="D261" s="167"/>
      <c r="E261" s="95"/>
      <c r="F261" s="23"/>
      <c r="G261" s="23"/>
      <c r="H261" s="23"/>
      <c r="I261" s="23"/>
      <c r="J261" s="23"/>
      <c r="K261" s="188"/>
      <c r="L261" s="23"/>
      <c r="M261" s="23"/>
      <c r="N261" s="23"/>
      <c r="O261" s="23"/>
      <c r="P261" s="23"/>
      <c r="Q261" s="23"/>
      <c r="R261" s="23"/>
      <c r="S261" s="23"/>
      <c r="T261" s="23"/>
      <c r="U261" s="23"/>
      <c r="V261" s="23"/>
      <c r="W261" s="23"/>
      <c r="X261" s="23"/>
      <c r="Y261" s="23"/>
      <c r="Z261" s="29"/>
      <c r="AA261" s="29"/>
      <c r="AB261" s="29"/>
      <c r="AC261" s="29"/>
      <c r="AD261" s="29"/>
      <c r="AE261" s="29"/>
      <c r="AF261" s="29"/>
      <c r="AG261" s="29"/>
      <c r="AH261" s="29"/>
      <c r="AI261" s="29"/>
    </row>
    <row r="262" ht="12.0" customHeight="1">
      <c r="A262" s="29"/>
      <c r="B262" s="23"/>
      <c r="C262" s="23"/>
      <c r="D262" s="167"/>
      <c r="E262" s="95"/>
      <c r="F262" s="23"/>
      <c r="G262" s="23"/>
      <c r="H262" s="23"/>
      <c r="I262" s="23"/>
      <c r="J262" s="23"/>
      <c r="K262" s="188"/>
      <c r="L262" s="23"/>
      <c r="M262" s="23"/>
      <c r="N262" s="23"/>
      <c r="O262" s="23"/>
      <c r="P262" s="23"/>
      <c r="Q262" s="23"/>
      <c r="R262" s="23"/>
      <c r="S262" s="23"/>
      <c r="T262" s="23"/>
      <c r="U262" s="23"/>
      <c r="V262" s="23"/>
      <c r="W262" s="23"/>
      <c r="X262" s="23"/>
      <c r="Y262" s="23"/>
      <c r="Z262" s="29"/>
      <c r="AA262" s="29"/>
      <c r="AB262" s="29"/>
      <c r="AC262" s="29"/>
      <c r="AD262" s="29"/>
      <c r="AE262" s="29"/>
      <c r="AF262" s="29"/>
      <c r="AG262" s="29"/>
      <c r="AH262" s="29"/>
      <c r="AI262" s="29"/>
    </row>
    <row r="263" ht="12.0" customHeight="1">
      <c r="A263" s="29"/>
      <c r="B263" s="23"/>
      <c r="C263" s="23"/>
      <c r="D263" s="167"/>
      <c r="E263" s="95"/>
      <c r="F263" s="23"/>
      <c r="G263" s="23"/>
      <c r="H263" s="23"/>
      <c r="I263" s="23"/>
      <c r="J263" s="23"/>
      <c r="K263" s="188"/>
      <c r="L263" s="23"/>
      <c r="M263" s="23"/>
      <c r="N263" s="23"/>
      <c r="O263" s="23"/>
      <c r="P263" s="23"/>
      <c r="Q263" s="23"/>
      <c r="R263" s="23"/>
      <c r="S263" s="23"/>
      <c r="T263" s="23"/>
      <c r="U263" s="23"/>
      <c r="V263" s="23"/>
      <c r="W263" s="23"/>
      <c r="X263" s="23"/>
      <c r="Y263" s="23"/>
      <c r="Z263" s="29"/>
      <c r="AA263" s="29"/>
      <c r="AB263" s="29"/>
      <c r="AC263" s="29"/>
      <c r="AD263" s="29"/>
      <c r="AE263" s="29"/>
      <c r="AF263" s="29"/>
      <c r="AG263" s="29"/>
      <c r="AH263" s="29"/>
      <c r="AI263" s="29"/>
    </row>
    <row r="264" ht="12.0" customHeight="1">
      <c r="A264" s="29"/>
      <c r="B264" s="23"/>
      <c r="C264" s="23"/>
      <c r="D264" s="167"/>
      <c r="E264" s="95"/>
      <c r="F264" s="23"/>
      <c r="G264" s="23"/>
      <c r="H264" s="23"/>
      <c r="I264" s="23"/>
      <c r="J264" s="23"/>
      <c r="K264" s="188"/>
      <c r="L264" s="23"/>
      <c r="M264" s="23"/>
      <c r="N264" s="23"/>
      <c r="O264" s="23"/>
      <c r="P264" s="23"/>
      <c r="Q264" s="23"/>
      <c r="R264" s="23"/>
      <c r="S264" s="23"/>
      <c r="T264" s="23"/>
      <c r="U264" s="23"/>
      <c r="V264" s="23"/>
      <c r="W264" s="23"/>
      <c r="X264" s="23"/>
      <c r="Y264" s="23"/>
      <c r="Z264" s="29"/>
      <c r="AA264" s="29"/>
      <c r="AB264" s="29"/>
      <c r="AC264" s="29"/>
      <c r="AD264" s="29"/>
      <c r="AE264" s="29"/>
      <c r="AF264" s="29"/>
      <c r="AG264" s="29"/>
      <c r="AH264" s="29"/>
      <c r="AI264" s="29"/>
    </row>
    <row r="265" ht="12.0" customHeight="1">
      <c r="A265" s="29"/>
      <c r="B265" s="23"/>
      <c r="C265" s="23"/>
      <c r="D265" s="167"/>
      <c r="E265" s="95"/>
      <c r="F265" s="23"/>
      <c r="G265" s="23"/>
      <c r="H265" s="23"/>
      <c r="I265" s="23"/>
      <c r="J265" s="23"/>
      <c r="K265" s="188"/>
      <c r="L265" s="23"/>
      <c r="M265" s="23"/>
      <c r="N265" s="23"/>
      <c r="O265" s="23"/>
      <c r="P265" s="23"/>
      <c r="Q265" s="23"/>
      <c r="R265" s="23"/>
      <c r="S265" s="23"/>
      <c r="T265" s="23"/>
      <c r="U265" s="23"/>
      <c r="V265" s="23"/>
      <c r="W265" s="23"/>
      <c r="X265" s="23"/>
      <c r="Y265" s="23"/>
      <c r="Z265" s="29"/>
      <c r="AA265" s="29"/>
      <c r="AB265" s="29"/>
      <c r="AC265" s="29"/>
      <c r="AD265" s="29"/>
      <c r="AE265" s="29"/>
      <c r="AF265" s="29"/>
      <c r="AG265" s="29"/>
      <c r="AH265" s="29"/>
      <c r="AI265" s="29"/>
    </row>
    <row r="266" ht="12.0" customHeight="1">
      <c r="A266" s="29"/>
      <c r="B266" s="23"/>
      <c r="C266" s="23"/>
      <c r="D266" s="167"/>
      <c r="E266" s="95"/>
      <c r="F266" s="23"/>
      <c r="G266" s="23"/>
      <c r="H266" s="23"/>
      <c r="I266" s="23"/>
      <c r="J266" s="23"/>
      <c r="K266" s="188"/>
      <c r="L266" s="23"/>
      <c r="M266" s="23"/>
      <c r="N266" s="23"/>
      <c r="O266" s="23"/>
      <c r="P266" s="23"/>
      <c r="Q266" s="23"/>
      <c r="R266" s="23"/>
      <c r="S266" s="23"/>
      <c r="T266" s="23"/>
      <c r="U266" s="23"/>
      <c r="V266" s="23"/>
      <c r="W266" s="23"/>
      <c r="X266" s="23"/>
      <c r="Y266" s="23"/>
      <c r="Z266" s="29"/>
      <c r="AA266" s="29"/>
      <c r="AB266" s="29"/>
      <c r="AC266" s="29"/>
      <c r="AD266" s="29"/>
      <c r="AE266" s="29"/>
      <c r="AF266" s="29"/>
      <c r="AG266" s="29"/>
      <c r="AH266" s="29"/>
      <c r="AI266" s="29"/>
    </row>
    <row r="267" ht="12.0" customHeight="1">
      <c r="A267" s="29"/>
      <c r="B267" s="23"/>
      <c r="C267" s="23"/>
      <c r="D267" s="167"/>
      <c r="E267" s="95"/>
      <c r="F267" s="23"/>
      <c r="G267" s="23"/>
      <c r="H267" s="23"/>
      <c r="I267" s="23"/>
      <c r="J267" s="23"/>
      <c r="K267" s="188"/>
      <c r="L267" s="23"/>
      <c r="M267" s="23"/>
      <c r="N267" s="23"/>
      <c r="O267" s="23"/>
      <c r="P267" s="23"/>
      <c r="Q267" s="23"/>
      <c r="R267" s="23"/>
      <c r="S267" s="23"/>
      <c r="T267" s="23"/>
      <c r="U267" s="23"/>
      <c r="V267" s="23"/>
      <c r="W267" s="23"/>
      <c r="X267" s="23"/>
      <c r="Y267" s="23"/>
      <c r="Z267" s="29"/>
      <c r="AA267" s="29"/>
      <c r="AB267" s="29"/>
      <c r="AC267" s="29"/>
      <c r="AD267" s="29"/>
      <c r="AE267" s="29"/>
      <c r="AF267" s="29"/>
      <c r="AG267" s="29"/>
      <c r="AH267" s="29"/>
      <c r="AI267" s="29"/>
    </row>
    <row r="268" ht="12.0" customHeight="1">
      <c r="A268" s="29"/>
      <c r="B268" s="23"/>
      <c r="C268" s="23"/>
      <c r="D268" s="167"/>
      <c r="E268" s="95"/>
      <c r="F268" s="23"/>
      <c r="G268" s="23"/>
      <c r="H268" s="23"/>
      <c r="I268" s="23"/>
      <c r="J268" s="23"/>
      <c r="K268" s="188"/>
      <c r="L268" s="23"/>
      <c r="M268" s="23"/>
      <c r="N268" s="23"/>
      <c r="O268" s="23"/>
      <c r="P268" s="23"/>
      <c r="Q268" s="23"/>
      <c r="R268" s="23"/>
      <c r="S268" s="23"/>
      <c r="T268" s="23"/>
      <c r="U268" s="23"/>
      <c r="V268" s="23"/>
      <c r="W268" s="23"/>
      <c r="X268" s="23"/>
      <c r="Y268" s="23"/>
      <c r="Z268" s="29"/>
      <c r="AA268" s="29"/>
      <c r="AB268" s="29"/>
      <c r="AC268" s="29"/>
      <c r="AD268" s="29"/>
      <c r="AE268" s="29"/>
      <c r="AF268" s="29"/>
      <c r="AG268" s="29"/>
      <c r="AH268" s="29"/>
      <c r="AI268" s="29"/>
    </row>
    <row r="269" ht="12.0" customHeight="1">
      <c r="A269" s="29"/>
      <c r="B269" s="23"/>
      <c r="C269" s="23"/>
      <c r="D269" s="167"/>
      <c r="E269" s="95"/>
      <c r="F269" s="23"/>
      <c r="G269" s="23"/>
      <c r="H269" s="23"/>
      <c r="I269" s="23"/>
      <c r="J269" s="23"/>
      <c r="K269" s="188"/>
      <c r="L269" s="23"/>
      <c r="M269" s="23"/>
      <c r="N269" s="23"/>
      <c r="O269" s="23"/>
      <c r="P269" s="23"/>
      <c r="Q269" s="23"/>
      <c r="R269" s="23"/>
      <c r="S269" s="23"/>
      <c r="T269" s="23"/>
      <c r="U269" s="23"/>
      <c r="V269" s="23"/>
      <c r="W269" s="23"/>
      <c r="X269" s="23"/>
      <c r="Y269" s="23"/>
      <c r="Z269" s="29"/>
      <c r="AA269" s="29"/>
      <c r="AB269" s="29"/>
      <c r="AC269" s="29"/>
      <c r="AD269" s="29"/>
      <c r="AE269" s="29"/>
      <c r="AF269" s="29"/>
      <c r="AG269" s="29"/>
      <c r="AH269" s="29"/>
      <c r="AI269" s="29"/>
    </row>
    <row r="270" ht="12.0" customHeight="1">
      <c r="A270" s="29"/>
      <c r="B270" s="23"/>
      <c r="C270" s="23"/>
      <c r="D270" s="167"/>
      <c r="E270" s="95"/>
      <c r="F270" s="23"/>
      <c r="G270" s="23"/>
      <c r="H270" s="23"/>
      <c r="I270" s="23"/>
      <c r="J270" s="23"/>
      <c r="K270" s="188"/>
      <c r="L270" s="23"/>
      <c r="M270" s="23"/>
      <c r="N270" s="23"/>
      <c r="O270" s="23"/>
      <c r="P270" s="23"/>
      <c r="Q270" s="23"/>
      <c r="R270" s="23"/>
      <c r="S270" s="23"/>
      <c r="T270" s="23"/>
      <c r="U270" s="23"/>
      <c r="V270" s="23"/>
      <c r="W270" s="23"/>
      <c r="X270" s="23"/>
      <c r="Y270" s="23"/>
      <c r="Z270" s="29"/>
      <c r="AA270" s="29"/>
      <c r="AB270" s="29"/>
      <c r="AC270" s="29"/>
      <c r="AD270" s="29"/>
      <c r="AE270" s="29"/>
      <c r="AF270" s="29"/>
      <c r="AG270" s="29"/>
      <c r="AH270" s="29"/>
      <c r="AI270" s="29"/>
    </row>
    <row r="271" ht="12.0" customHeight="1">
      <c r="A271" s="29"/>
      <c r="B271" s="23"/>
      <c r="C271" s="23"/>
      <c r="D271" s="167"/>
      <c r="E271" s="95"/>
      <c r="F271" s="23"/>
      <c r="G271" s="23"/>
      <c r="H271" s="23"/>
      <c r="I271" s="23"/>
      <c r="J271" s="23"/>
      <c r="K271" s="188"/>
      <c r="L271" s="23"/>
      <c r="M271" s="23"/>
      <c r="N271" s="23"/>
      <c r="O271" s="23"/>
      <c r="P271" s="23"/>
      <c r="Q271" s="23"/>
      <c r="R271" s="23"/>
      <c r="S271" s="23"/>
      <c r="T271" s="23"/>
      <c r="U271" s="23"/>
      <c r="V271" s="23"/>
      <c r="W271" s="23"/>
      <c r="X271" s="23"/>
      <c r="Y271" s="23"/>
      <c r="Z271" s="29"/>
      <c r="AA271" s="29"/>
      <c r="AB271" s="29"/>
      <c r="AC271" s="29"/>
      <c r="AD271" s="29"/>
      <c r="AE271" s="29"/>
      <c r="AF271" s="29"/>
      <c r="AG271" s="29"/>
      <c r="AH271" s="29"/>
      <c r="AI271" s="29"/>
    </row>
    <row r="272" ht="12.0" customHeight="1">
      <c r="A272" s="29"/>
      <c r="B272" s="23"/>
      <c r="C272" s="23"/>
      <c r="D272" s="167"/>
      <c r="E272" s="95"/>
      <c r="F272" s="23"/>
      <c r="G272" s="23"/>
      <c r="H272" s="23"/>
      <c r="I272" s="23"/>
      <c r="J272" s="23"/>
      <c r="K272" s="188"/>
      <c r="L272" s="23"/>
      <c r="M272" s="23"/>
      <c r="N272" s="23"/>
      <c r="O272" s="23"/>
      <c r="P272" s="23"/>
      <c r="Q272" s="23"/>
      <c r="R272" s="23"/>
      <c r="S272" s="23"/>
      <c r="T272" s="23"/>
      <c r="U272" s="23"/>
      <c r="V272" s="23"/>
      <c r="W272" s="23"/>
      <c r="X272" s="23"/>
      <c r="Y272" s="23"/>
      <c r="Z272" s="29"/>
      <c r="AA272" s="29"/>
      <c r="AB272" s="29"/>
      <c r="AC272" s="29"/>
      <c r="AD272" s="29"/>
      <c r="AE272" s="29"/>
      <c r="AF272" s="29"/>
      <c r="AG272" s="29"/>
      <c r="AH272" s="29"/>
      <c r="AI272" s="29"/>
    </row>
    <row r="273" ht="12.0" customHeight="1">
      <c r="A273" s="29"/>
      <c r="B273" s="23"/>
      <c r="C273" s="23"/>
      <c r="D273" s="167"/>
      <c r="E273" s="95"/>
      <c r="F273" s="23"/>
      <c r="G273" s="23"/>
      <c r="H273" s="23"/>
      <c r="I273" s="23"/>
      <c r="J273" s="23"/>
      <c r="K273" s="188"/>
      <c r="L273" s="23"/>
      <c r="M273" s="23"/>
      <c r="N273" s="23"/>
      <c r="O273" s="23"/>
      <c r="P273" s="23"/>
      <c r="Q273" s="23"/>
      <c r="R273" s="23"/>
      <c r="S273" s="23"/>
      <c r="T273" s="23"/>
      <c r="U273" s="23"/>
      <c r="V273" s="23"/>
      <c r="W273" s="23"/>
      <c r="X273" s="23"/>
      <c r="Y273" s="23"/>
      <c r="Z273" s="29"/>
      <c r="AA273" s="29"/>
      <c r="AB273" s="29"/>
      <c r="AC273" s="29"/>
      <c r="AD273" s="29"/>
      <c r="AE273" s="29"/>
      <c r="AF273" s="29"/>
      <c r="AG273" s="29"/>
      <c r="AH273" s="29"/>
      <c r="AI273" s="29"/>
    </row>
    <row r="274" ht="12.0" customHeight="1">
      <c r="A274" s="29"/>
      <c r="B274" s="23"/>
      <c r="C274" s="23"/>
      <c r="D274" s="167"/>
      <c r="E274" s="95"/>
      <c r="F274" s="23"/>
      <c r="G274" s="23"/>
      <c r="H274" s="23"/>
      <c r="I274" s="23"/>
      <c r="J274" s="23"/>
      <c r="K274" s="188"/>
      <c r="L274" s="23"/>
      <c r="M274" s="23"/>
      <c r="N274" s="23"/>
      <c r="O274" s="23"/>
      <c r="P274" s="23"/>
      <c r="Q274" s="23"/>
      <c r="R274" s="23"/>
      <c r="S274" s="23"/>
      <c r="T274" s="23"/>
      <c r="U274" s="23"/>
      <c r="V274" s="23"/>
      <c r="W274" s="23"/>
      <c r="X274" s="23"/>
      <c r="Y274" s="23"/>
      <c r="Z274" s="29"/>
      <c r="AA274" s="29"/>
      <c r="AB274" s="29"/>
      <c r="AC274" s="29"/>
      <c r="AD274" s="29"/>
      <c r="AE274" s="29"/>
      <c r="AF274" s="29"/>
      <c r="AG274" s="29"/>
      <c r="AH274" s="29"/>
      <c r="AI274" s="29"/>
    </row>
    <row r="275" ht="12.0" customHeight="1">
      <c r="A275" s="29"/>
      <c r="B275" s="23"/>
      <c r="C275" s="23"/>
      <c r="D275" s="167"/>
      <c r="E275" s="95"/>
      <c r="F275" s="23"/>
      <c r="G275" s="23"/>
      <c r="H275" s="23"/>
      <c r="I275" s="23"/>
      <c r="J275" s="23"/>
      <c r="K275" s="188"/>
      <c r="L275" s="23"/>
      <c r="M275" s="23"/>
      <c r="N275" s="23"/>
      <c r="O275" s="23"/>
      <c r="P275" s="23"/>
      <c r="Q275" s="23"/>
      <c r="R275" s="23"/>
      <c r="S275" s="23"/>
      <c r="T275" s="23"/>
      <c r="U275" s="23"/>
      <c r="V275" s="23"/>
      <c r="W275" s="23"/>
      <c r="X275" s="23"/>
      <c r="Y275" s="23"/>
      <c r="Z275" s="29"/>
      <c r="AA275" s="29"/>
      <c r="AB275" s="29"/>
      <c r="AC275" s="29"/>
      <c r="AD275" s="29"/>
      <c r="AE275" s="29"/>
      <c r="AF275" s="29"/>
      <c r="AG275" s="29"/>
      <c r="AH275" s="29"/>
      <c r="AI275" s="29"/>
    </row>
    <row r="276" ht="12.0" customHeight="1">
      <c r="A276" s="29"/>
      <c r="B276" s="23"/>
      <c r="C276" s="23"/>
      <c r="D276" s="167"/>
      <c r="E276" s="95"/>
      <c r="F276" s="23"/>
      <c r="G276" s="23"/>
      <c r="H276" s="23"/>
      <c r="I276" s="23"/>
      <c r="J276" s="23"/>
      <c r="K276" s="188"/>
      <c r="L276" s="23"/>
      <c r="M276" s="23"/>
      <c r="N276" s="23"/>
      <c r="O276" s="23"/>
      <c r="P276" s="23"/>
      <c r="Q276" s="23"/>
      <c r="R276" s="23"/>
      <c r="S276" s="23"/>
      <c r="T276" s="23"/>
      <c r="U276" s="23"/>
      <c r="V276" s="23"/>
      <c r="W276" s="23"/>
      <c r="X276" s="23"/>
      <c r="Y276" s="23"/>
      <c r="Z276" s="29"/>
      <c r="AA276" s="29"/>
      <c r="AB276" s="29"/>
      <c r="AC276" s="29"/>
      <c r="AD276" s="29"/>
      <c r="AE276" s="29"/>
      <c r="AF276" s="29"/>
      <c r="AG276" s="29"/>
      <c r="AH276" s="29"/>
      <c r="AI276" s="29"/>
    </row>
    <row r="277" ht="12.0" customHeight="1">
      <c r="A277" s="29"/>
      <c r="B277" s="23"/>
      <c r="C277" s="23"/>
      <c r="D277" s="167"/>
      <c r="E277" s="95"/>
      <c r="F277" s="23"/>
      <c r="G277" s="23"/>
      <c r="H277" s="23"/>
      <c r="I277" s="23"/>
      <c r="J277" s="23"/>
      <c r="K277" s="188"/>
      <c r="L277" s="23"/>
      <c r="M277" s="23"/>
      <c r="N277" s="23"/>
      <c r="O277" s="23"/>
      <c r="P277" s="23"/>
      <c r="Q277" s="23"/>
      <c r="R277" s="23"/>
      <c r="S277" s="23"/>
      <c r="T277" s="23"/>
      <c r="U277" s="23"/>
      <c r="V277" s="23"/>
      <c r="W277" s="23"/>
      <c r="X277" s="23"/>
      <c r="Y277" s="23"/>
      <c r="Z277" s="29"/>
      <c r="AA277" s="29"/>
      <c r="AB277" s="29"/>
      <c r="AC277" s="29"/>
      <c r="AD277" s="29"/>
      <c r="AE277" s="29"/>
      <c r="AF277" s="29"/>
      <c r="AG277" s="29"/>
      <c r="AH277" s="29"/>
      <c r="AI277" s="29"/>
    </row>
    <row r="278" ht="12.0" customHeight="1">
      <c r="A278" s="29"/>
      <c r="B278" s="23"/>
      <c r="C278" s="23"/>
      <c r="D278" s="167"/>
      <c r="E278" s="95"/>
      <c r="F278" s="23"/>
      <c r="G278" s="23"/>
      <c r="H278" s="23"/>
      <c r="I278" s="23"/>
      <c r="J278" s="23"/>
      <c r="K278" s="188"/>
      <c r="L278" s="23"/>
      <c r="M278" s="23"/>
      <c r="N278" s="23"/>
      <c r="O278" s="23"/>
      <c r="P278" s="23"/>
      <c r="Q278" s="23"/>
      <c r="R278" s="23"/>
      <c r="S278" s="23"/>
      <c r="T278" s="23"/>
      <c r="U278" s="23"/>
      <c r="V278" s="23"/>
      <c r="W278" s="23"/>
      <c r="X278" s="23"/>
      <c r="Y278" s="23"/>
      <c r="Z278" s="29"/>
      <c r="AA278" s="29"/>
      <c r="AB278" s="29"/>
      <c r="AC278" s="29"/>
      <c r="AD278" s="29"/>
      <c r="AE278" s="29"/>
      <c r="AF278" s="29"/>
      <c r="AG278" s="29"/>
      <c r="AH278" s="29"/>
      <c r="AI278" s="29"/>
    </row>
    <row r="279" ht="12.0" customHeight="1">
      <c r="A279" s="29"/>
      <c r="B279" s="23"/>
      <c r="C279" s="23"/>
      <c r="D279" s="167"/>
      <c r="E279" s="95"/>
      <c r="F279" s="23"/>
      <c r="G279" s="23"/>
      <c r="H279" s="23"/>
      <c r="I279" s="23"/>
      <c r="J279" s="23"/>
      <c r="K279" s="188"/>
      <c r="L279" s="23"/>
      <c r="M279" s="23"/>
      <c r="N279" s="23"/>
      <c r="O279" s="23"/>
      <c r="P279" s="23"/>
      <c r="Q279" s="23"/>
      <c r="R279" s="23"/>
      <c r="S279" s="23"/>
      <c r="T279" s="23"/>
      <c r="U279" s="23"/>
      <c r="V279" s="23"/>
      <c r="W279" s="23"/>
      <c r="X279" s="23"/>
      <c r="Y279" s="23"/>
      <c r="Z279" s="29"/>
      <c r="AA279" s="29"/>
      <c r="AB279" s="29"/>
      <c r="AC279" s="29"/>
      <c r="AD279" s="29"/>
      <c r="AE279" s="29"/>
      <c r="AF279" s="29"/>
      <c r="AG279" s="29"/>
      <c r="AH279" s="29"/>
      <c r="AI279" s="29"/>
    </row>
    <row r="280" ht="12.0" customHeight="1">
      <c r="A280" s="29"/>
      <c r="B280" s="23"/>
      <c r="C280" s="23"/>
      <c r="D280" s="167"/>
      <c r="E280" s="95"/>
      <c r="F280" s="23"/>
      <c r="G280" s="23"/>
      <c r="H280" s="23"/>
      <c r="I280" s="23"/>
      <c r="J280" s="23"/>
      <c r="K280" s="188"/>
      <c r="L280" s="23"/>
      <c r="M280" s="23"/>
      <c r="N280" s="23"/>
      <c r="O280" s="23"/>
      <c r="P280" s="23"/>
      <c r="Q280" s="23"/>
      <c r="R280" s="23"/>
      <c r="S280" s="23"/>
      <c r="T280" s="23"/>
      <c r="U280" s="23"/>
      <c r="V280" s="23"/>
      <c r="W280" s="23"/>
      <c r="X280" s="23"/>
      <c r="Y280" s="23"/>
      <c r="Z280" s="29"/>
      <c r="AA280" s="29"/>
      <c r="AB280" s="29"/>
      <c r="AC280" s="29"/>
      <c r="AD280" s="29"/>
      <c r="AE280" s="29"/>
      <c r="AF280" s="29"/>
      <c r="AG280" s="29"/>
      <c r="AH280" s="29"/>
      <c r="AI280" s="29"/>
    </row>
    <row r="281" ht="12.0" customHeight="1">
      <c r="A281" s="29"/>
      <c r="B281" s="23"/>
      <c r="C281" s="23"/>
      <c r="D281" s="167"/>
      <c r="E281" s="95"/>
      <c r="F281" s="23"/>
      <c r="G281" s="23"/>
      <c r="H281" s="23"/>
      <c r="I281" s="23"/>
      <c r="J281" s="23"/>
      <c r="K281" s="188"/>
      <c r="L281" s="23"/>
      <c r="M281" s="23"/>
      <c r="N281" s="23"/>
      <c r="O281" s="23"/>
      <c r="P281" s="23"/>
      <c r="Q281" s="23"/>
      <c r="R281" s="23"/>
      <c r="S281" s="23"/>
      <c r="T281" s="23"/>
      <c r="U281" s="23"/>
      <c r="V281" s="23"/>
      <c r="W281" s="23"/>
      <c r="X281" s="23"/>
      <c r="Y281" s="23"/>
      <c r="Z281" s="29"/>
      <c r="AA281" s="29"/>
      <c r="AB281" s="29"/>
      <c r="AC281" s="29"/>
      <c r="AD281" s="29"/>
      <c r="AE281" s="29"/>
      <c r="AF281" s="29"/>
      <c r="AG281" s="29"/>
      <c r="AH281" s="29"/>
      <c r="AI281" s="29"/>
    </row>
    <row r="282" ht="12.0" customHeight="1">
      <c r="A282" s="29"/>
      <c r="B282" s="23"/>
      <c r="C282" s="23"/>
      <c r="D282" s="167"/>
      <c r="E282" s="95"/>
      <c r="F282" s="23"/>
      <c r="G282" s="23"/>
      <c r="H282" s="23"/>
      <c r="I282" s="23"/>
      <c r="J282" s="23"/>
      <c r="K282" s="188"/>
      <c r="L282" s="23"/>
      <c r="M282" s="23"/>
      <c r="N282" s="23"/>
      <c r="O282" s="23"/>
      <c r="P282" s="23"/>
      <c r="Q282" s="23"/>
      <c r="R282" s="23"/>
      <c r="S282" s="23"/>
      <c r="T282" s="23"/>
      <c r="U282" s="23"/>
      <c r="V282" s="23"/>
      <c r="W282" s="23"/>
      <c r="X282" s="23"/>
      <c r="Y282" s="23"/>
      <c r="Z282" s="29"/>
      <c r="AA282" s="29"/>
      <c r="AB282" s="29"/>
      <c r="AC282" s="29"/>
      <c r="AD282" s="29"/>
      <c r="AE282" s="29"/>
      <c r="AF282" s="29"/>
      <c r="AG282" s="29"/>
      <c r="AH282" s="29"/>
      <c r="AI282" s="29"/>
    </row>
    <row r="283" ht="12.0" customHeight="1">
      <c r="A283" s="29"/>
      <c r="B283" s="23"/>
      <c r="C283" s="23"/>
      <c r="D283" s="167"/>
      <c r="E283" s="95"/>
      <c r="F283" s="23"/>
      <c r="G283" s="23"/>
      <c r="H283" s="23"/>
      <c r="I283" s="23"/>
      <c r="J283" s="23"/>
      <c r="K283" s="188"/>
      <c r="L283" s="23"/>
      <c r="M283" s="23"/>
      <c r="N283" s="23"/>
      <c r="O283" s="23"/>
      <c r="P283" s="23"/>
      <c r="Q283" s="23"/>
      <c r="R283" s="23"/>
      <c r="S283" s="23"/>
      <c r="T283" s="23"/>
      <c r="U283" s="23"/>
      <c r="V283" s="23"/>
      <c r="W283" s="23"/>
      <c r="X283" s="23"/>
      <c r="Y283" s="23"/>
      <c r="Z283" s="29"/>
      <c r="AA283" s="29"/>
      <c r="AB283" s="29"/>
      <c r="AC283" s="29"/>
      <c r="AD283" s="29"/>
      <c r="AE283" s="29"/>
      <c r="AF283" s="29"/>
      <c r="AG283" s="29"/>
      <c r="AH283" s="29"/>
      <c r="AI283" s="29"/>
    </row>
    <row r="284" ht="12.0" customHeight="1">
      <c r="A284" s="29"/>
      <c r="B284" s="23"/>
      <c r="C284" s="23"/>
      <c r="D284" s="167"/>
      <c r="E284" s="95"/>
      <c r="F284" s="23"/>
      <c r="G284" s="23"/>
      <c r="H284" s="23"/>
      <c r="I284" s="23"/>
      <c r="J284" s="23"/>
      <c r="K284" s="188"/>
      <c r="L284" s="23"/>
      <c r="M284" s="23"/>
      <c r="N284" s="23"/>
      <c r="O284" s="23"/>
      <c r="P284" s="23"/>
      <c r="Q284" s="23"/>
      <c r="R284" s="23"/>
      <c r="S284" s="23"/>
      <c r="T284" s="23"/>
      <c r="U284" s="23"/>
      <c r="V284" s="23"/>
      <c r="W284" s="23"/>
      <c r="X284" s="23"/>
      <c r="Y284" s="23"/>
      <c r="Z284" s="29"/>
      <c r="AA284" s="29"/>
      <c r="AB284" s="29"/>
      <c r="AC284" s="29"/>
      <c r="AD284" s="29"/>
      <c r="AE284" s="29"/>
      <c r="AF284" s="29"/>
      <c r="AG284" s="29"/>
      <c r="AH284" s="29"/>
      <c r="AI284" s="29"/>
    </row>
    <row r="285" ht="12.0" customHeight="1">
      <c r="A285" s="29"/>
      <c r="B285" s="23"/>
      <c r="C285" s="23"/>
      <c r="D285" s="167"/>
      <c r="E285" s="95"/>
      <c r="F285" s="23"/>
      <c r="G285" s="23"/>
      <c r="H285" s="23"/>
      <c r="I285" s="23"/>
      <c r="J285" s="23"/>
      <c r="K285" s="188"/>
      <c r="L285" s="23"/>
      <c r="M285" s="23"/>
      <c r="N285" s="23"/>
      <c r="O285" s="23"/>
      <c r="P285" s="23"/>
      <c r="Q285" s="23"/>
      <c r="R285" s="23"/>
      <c r="S285" s="23"/>
      <c r="T285" s="23"/>
      <c r="U285" s="23"/>
      <c r="V285" s="23"/>
      <c r="W285" s="23"/>
      <c r="X285" s="23"/>
      <c r="Y285" s="23"/>
      <c r="Z285" s="29"/>
      <c r="AA285" s="29"/>
      <c r="AB285" s="29"/>
      <c r="AC285" s="29"/>
      <c r="AD285" s="29"/>
      <c r="AE285" s="29"/>
      <c r="AF285" s="29"/>
      <c r="AG285" s="29"/>
      <c r="AH285" s="29"/>
      <c r="AI285" s="29"/>
    </row>
    <row r="286" ht="12.0" customHeight="1">
      <c r="A286" s="29"/>
      <c r="B286" s="23"/>
      <c r="C286" s="23"/>
      <c r="D286" s="167"/>
      <c r="E286" s="95"/>
      <c r="F286" s="23"/>
      <c r="G286" s="23"/>
      <c r="H286" s="23"/>
      <c r="I286" s="23"/>
      <c r="J286" s="23"/>
      <c r="K286" s="188"/>
      <c r="L286" s="23"/>
      <c r="M286" s="23"/>
      <c r="N286" s="23"/>
      <c r="O286" s="23"/>
      <c r="P286" s="23"/>
      <c r="Q286" s="23"/>
      <c r="R286" s="23"/>
      <c r="S286" s="23"/>
      <c r="T286" s="23"/>
      <c r="U286" s="23"/>
      <c r="V286" s="23"/>
      <c r="W286" s="23"/>
      <c r="X286" s="23"/>
      <c r="Y286" s="23"/>
      <c r="Z286" s="29"/>
      <c r="AA286" s="29"/>
      <c r="AB286" s="29"/>
      <c r="AC286" s="29"/>
      <c r="AD286" s="29"/>
      <c r="AE286" s="29"/>
      <c r="AF286" s="29"/>
      <c r="AG286" s="29"/>
      <c r="AH286" s="29"/>
      <c r="AI286" s="29"/>
    </row>
    <row r="287" ht="12.0" customHeight="1">
      <c r="A287" s="29"/>
      <c r="B287" s="23"/>
      <c r="C287" s="23"/>
      <c r="D287" s="167"/>
      <c r="E287" s="95"/>
      <c r="F287" s="23"/>
      <c r="G287" s="23"/>
      <c r="H287" s="23"/>
      <c r="I287" s="23"/>
      <c r="J287" s="23"/>
      <c r="K287" s="188"/>
      <c r="L287" s="23"/>
      <c r="M287" s="23"/>
      <c r="N287" s="23"/>
      <c r="O287" s="23"/>
      <c r="P287" s="23"/>
      <c r="Q287" s="23"/>
      <c r="R287" s="23"/>
      <c r="S287" s="23"/>
      <c r="T287" s="23"/>
      <c r="U287" s="23"/>
      <c r="V287" s="23"/>
      <c r="W287" s="23"/>
      <c r="X287" s="23"/>
      <c r="Y287" s="23"/>
      <c r="Z287" s="29"/>
      <c r="AA287" s="29"/>
      <c r="AB287" s="29"/>
      <c r="AC287" s="29"/>
      <c r="AD287" s="29"/>
      <c r="AE287" s="29"/>
      <c r="AF287" s="29"/>
      <c r="AG287" s="29"/>
      <c r="AH287" s="29"/>
      <c r="AI287" s="29"/>
    </row>
    <row r="288" ht="12.0" customHeight="1">
      <c r="A288" s="29"/>
      <c r="B288" s="23"/>
      <c r="C288" s="23"/>
      <c r="D288" s="167"/>
      <c r="E288" s="95"/>
      <c r="F288" s="23"/>
      <c r="G288" s="23"/>
      <c r="H288" s="23"/>
      <c r="I288" s="23"/>
      <c r="J288" s="23"/>
      <c r="K288" s="188"/>
      <c r="L288" s="23"/>
      <c r="M288" s="23"/>
      <c r="N288" s="23"/>
      <c r="O288" s="23"/>
      <c r="P288" s="23"/>
      <c r="Q288" s="23"/>
      <c r="R288" s="23"/>
      <c r="S288" s="23"/>
      <c r="T288" s="23"/>
      <c r="U288" s="23"/>
      <c r="V288" s="23"/>
      <c r="W288" s="23"/>
      <c r="X288" s="23"/>
      <c r="Y288" s="23"/>
      <c r="Z288" s="29"/>
      <c r="AA288" s="29"/>
      <c r="AB288" s="29"/>
      <c r="AC288" s="29"/>
      <c r="AD288" s="29"/>
      <c r="AE288" s="29"/>
      <c r="AF288" s="29"/>
      <c r="AG288" s="29"/>
      <c r="AH288" s="29"/>
      <c r="AI288" s="29"/>
    </row>
    <row r="289" ht="12.0" customHeight="1">
      <c r="A289" s="29"/>
      <c r="B289" s="23"/>
      <c r="C289" s="23"/>
      <c r="D289" s="167"/>
      <c r="E289" s="95"/>
      <c r="F289" s="23"/>
      <c r="G289" s="23"/>
      <c r="H289" s="23"/>
      <c r="I289" s="23"/>
      <c r="J289" s="23"/>
      <c r="K289" s="188"/>
      <c r="L289" s="23"/>
      <c r="M289" s="23"/>
      <c r="N289" s="23"/>
      <c r="O289" s="23"/>
      <c r="P289" s="23"/>
      <c r="Q289" s="23"/>
      <c r="R289" s="23"/>
      <c r="S289" s="23"/>
      <c r="T289" s="23"/>
      <c r="U289" s="23"/>
      <c r="V289" s="23"/>
      <c r="W289" s="23"/>
      <c r="X289" s="23"/>
      <c r="Y289" s="23"/>
      <c r="Z289" s="29"/>
      <c r="AA289" s="29"/>
      <c r="AB289" s="29"/>
      <c r="AC289" s="29"/>
      <c r="AD289" s="29"/>
      <c r="AE289" s="29"/>
      <c r="AF289" s="29"/>
      <c r="AG289" s="29"/>
      <c r="AH289" s="29"/>
      <c r="AI289" s="29"/>
    </row>
    <row r="290" ht="12.0" customHeight="1">
      <c r="A290" s="29"/>
      <c r="B290" s="23"/>
      <c r="C290" s="23"/>
      <c r="D290" s="167"/>
      <c r="E290" s="95"/>
      <c r="F290" s="23"/>
      <c r="G290" s="23"/>
      <c r="H290" s="23"/>
      <c r="I290" s="23"/>
      <c r="J290" s="23"/>
      <c r="K290" s="188"/>
      <c r="L290" s="23"/>
      <c r="M290" s="23"/>
      <c r="N290" s="23"/>
      <c r="O290" s="23"/>
      <c r="P290" s="23"/>
      <c r="Q290" s="23"/>
      <c r="R290" s="23"/>
      <c r="S290" s="23"/>
      <c r="T290" s="23"/>
      <c r="U290" s="23"/>
      <c r="V290" s="23"/>
      <c r="W290" s="23"/>
      <c r="X290" s="23"/>
      <c r="Y290" s="23"/>
      <c r="Z290" s="29"/>
      <c r="AA290" s="29"/>
      <c r="AB290" s="29"/>
      <c r="AC290" s="29"/>
      <c r="AD290" s="29"/>
      <c r="AE290" s="29"/>
      <c r="AF290" s="29"/>
      <c r="AG290" s="29"/>
      <c r="AH290" s="29"/>
      <c r="AI290" s="29"/>
    </row>
    <row r="291" ht="12.0" customHeight="1">
      <c r="A291" s="29"/>
      <c r="B291" s="23"/>
      <c r="C291" s="23"/>
      <c r="D291" s="167"/>
      <c r="E291" s="95"/>
      <c r="F291" s="23"/>
      <c r="G291" s="23"/>
      <c r="H291" s="23"/>
      <c r="I291" s="23"/>
      <c r="J291" s="23"/>
      <c r="K291" s="188"/>
      <c r="L291" s="23"/>
      <c r="M291" s="23"/>
      <c r="N291" s="23"/>
      <c r="O291" s="23"/>
      <c r="P291" s="23"/>
      <c r="Q291" s="23"/>
      <c r="R291" s="23"/>
      <c r="S291" s="23"/>
      <c r="T291" s="23"/>
      <c r="U291" s="23"/>
      <c r="V291" s="23"/>
      <c r="W291" s="23"/>
      <c r="X291" s="23"/>
      <c r="Y291" s="23"/>
      <c r="Z291" s="29"/>
      <c r="AA291" s="29"/>
      <c r="AB291" s="29"/>
      <c r="AC291" s="29"/>
      <c r="AD291" s="29"/>
      <c r="AE291" s="29"/>
      <c r="AF291" s="29"/>
      <c r="AG291" s="29"/>
      <c r="AH291" s="29"/>
      <c r="AI291" s="29"/>
    </row>
    <row r="292" ht="12.0" customHeight="1">
      <c r="A292" s="29"/>
      <c r="B292" s="23"/>
      <c r="C292" s="23"/>
      <c r="D292" s="167"/>
      <c r="E292" s="95"/>
      <c r="F292" s="23"/>
      <c r="G292" s="23"/>
      <c r="H292" s="23"/>
      <c r="I292" s="23"/>
      <c r="J292" s="23"/>
      <c r="K292" s="188"/>
      <c r="L292" s="23"/>
      <c r="M292" s="23"/>
      <c r="N292" s="23"/>
      <c r="O292" s="23"/>
      <c r="P292" s="23"/>
      <c r="Q292" s="23"/>
      <c r="R292" s="23"/>
      <c r="S292" s="23"/>
      <c r="T292" s="23"/>
      <c r="U292" s="23"/>
      <c r="V292" s="23"/>
      <c r="W292" s="23"/>
      <c r="X292" s="23"/>
      <c r="Y292" s="23"/>
      <c r="Z292" s="29"/>
      <c r="AA292" s="29"/>
      <c r="AB292" s="29"/>
      <c r="AC292" s="29"/>
      <c r="AD292" s="29"/>
      <c r="AE292" s="29"/>
      <c r="AF292" s="29"/>
      <c r="AG292" s="29"/>
      <c r="AH292" s="29"/>
      <c r="AI292" s="29"/>
    </row>
    <row r="293" ht="12.0" customHeight="1">
      <c r="A293" s="29"/>
      <c r="B293" s="23"/>
      <c r="C293" s="23"/>
      <c r="D293" s="167"/>
      <c r="E293" s="95"/>
      <c r="F293" s="23"/>
      <c r="G293" s="23"/>
      <c r="H293" s="23"/>
      <c r="I293" s="23"/>
      <c r="J293" s="23"/>
      <c r="K293" s="188"/>
      <c r="L293" s="23"/>
      <c r="M293" s="23"/>
      <c r="N293" s="23"/>
      <c r="O293" s="23"/>
      <c r="P293" s="23"/>
      <c r="Q293" s="23"/>
      <c r="R293" s="23"/>
      <c r="S293" s="23"/>
      <c r="T293" s="23"/>
      <c r="U293" s="23"/>
      <c r="V293" s="23"/>
      <c r="W293" s="23"/>
      <c r="X293" s="23"/>
      <c r="Y293" s="23"/>
      <c r="Z293" s="29"/>
      <c r="AA293" s="29"/>
      <c r="AB293" s="29"/>
      <c r="AC293" s="29"/>
      <c r="AD293" s="29"/>
      <c r="AE293" s="29"/>
      <c r="AF293" s="29"/>
      <c r="AG293" s="29"/>
      <c r="AH293" s="29"/>
      <c r="AI293" s="29"/>
    </row>
    <row r="294" ht="12.0" customHeight="1">
      <c r="A294" s="29"/>
      <c r="B294" s="23"/>
      <c r="C294" s="23"/>
      <c r="D294" s="167"/>
      <c r="E294" s="95"/>
      <c r="F294" s="23"/>
      <c r="G294" s="23"/>
      <c r="H294" s="23"/>
      <c r="I294" s="23"/>
      <c r="J294" s="23"/>
      <c r="K294" s="188"/>
      <c r="L294" s="23"/>
      <c r="M294" s="23"/>
      <c r="N294" s="23"/>
      <c r="O294" s="23"/>
      <c r="P294" s="23"/>
      <c r="Q294" s="23"/>
      <c r="R294" s="23"/>
      <c r="S294" s="23"/>
      <c r="T294" s="23"/>
      <c r="U294" s="23"/>
      <c r="V294" s="23"/>
      <c r="W294" s="23"/>
      <c r="X294" s="23"/>
      <c r="Y294" s="23"/>
      <c r="Z294" s="29"/>
      <c r="AA294" s="29"/>
      <c r="AB294" s="29"/>
      <c r="AC294" s="29"/>
      <c r="AD294" s="29"/>
      <c r="AE294" s="29"/>
      <c r="AF294" s="29"/>
      <c r="AG294" s="29"/>
      <c r="AH294" s="29"/>
      <c r="AI294" s="29"/>
    </row>
    <row r="295" ht="12.0" customHeight="1">
      <c r="A295" s="29"/>
      <c r="B295" s="23"/>
      <c r="C295" s="23"/>
      <c r="D295" s="167"/>
      <c r="E295" s="95"/>
      <c r="F295" s="23"/>
      <c r="G295" s="23"/>
      <c r="H295" s="23"/>
      <c r="I295" s="23"/>
      <c r="J295" s="23"/>
      <c r="K295" s="188"/>
      <c r="L295" s="23"/>
      <c r="M295" s="23"/>
      <c r="N295" s="23"/>
      <c r="O295" s="23"/>
      <c r="P295" s="23"/>
      <c r="Q295" s="23"/>
      <c r="R295" s="23"/>
      <c r="S295" s="23"/>
      <c r="T295" s="23"/>
      <c r="U295" s="23"/>
      <c r="V295" s="23"/>
      <c r="W295" s="23"/>
      <c r="X295" s="23"/>
      <c r="Y295" s="23"/>
      <c r="Z295" s="29"/>
      <c r="AA295" s="29"/>
      <c r="AB295" s="29"/>
      <c r="AC295" s="29"/>
      <c r="AD295" s="29"/>
      <c r="AE295" s="29"/>
      <c r="AF295" s="29"/>
      <c r="AG295" s="29"/>
      <c r="AH295" s="29"/>
      <c r="AI295" s="29"/>
    </row>
    <row r="296" ht="12.0" customHeight="1">
      <c r="A296" s="29"/>
      <c r="B296" s="23"/>
      <c r="C296" s="23"/>
      <c r="D296" s="167"/>
      <c r="E296" s="95"/>
      <c r="F296" s="23"/>
      <c r="G296" s="23"/>
      <c r="H296" s="23"/>
      <c r="I296" s="23"/>
      <c r="J296" s="23"/>
      <c r="K296" s="188"/>
      <c r="L296" s="23"/>
      <c r="M296" s="23"/>
      <c r="N296" s="23"/>
      <c r="O296" s="23"/>
      <c r="P296" s="23"/>
      <c r="Q296" s="23"/>
      <c r="R296" s="23"/>
      <c r="S296" s="23"/>
      <c r="T296" s="23"/>
      <c r="U296" s="23"/>
      <c r="V296" s="23"/>
      <c r="W296" s="23"/>
      <c r="X296" s="23"/>
      <c r="Y296" s="23"/>
      <c r="Z296" s="29"/>
      <c r="AA296" s="29"/>
      <c r="AB296" s="29"/>
      <c r="AC296" s="29"/>
      <c r="AD296" s="29"/>
      <c r="AE296" s="29"/>
      <c r="AF296" s="29"/>
      <c r="AG296" s="29"/>
      <c r="AH296" s="29"/>
      <c r="AI296" s="29"/>
    </row>
    <row r="297" ht="12.0" customHeight="1">
      <c r="A297" s="29"/>
      <c r="B297" s="23"/>
      <c r="C297" s="23"/>
      <c r="D297" s="167"/>
      <c r="E297" s="95"/>
      <c r="F297" s="23"/>
      <c r="G297" s="23"/>
      <c r="H297" s="23"/>
      <c r="I297" s="23"/>
      <c r="J297" s="23"/>
      <c r="K297" s="188"/>
      <c r="L297" s="23"/>
      <c r="M297" s="23"/>
      <c r="N297" s="23"/>
      <c r="O297" s="23"/>
      <c r="P297" s="23"/>
      <c r="Q297" s="23"/>
      <c r="R297" s="23"/>
      <c r="S297" s="23"/>
      <c r="T297" s="23"/>
      <c r="U297" s="23"/>
      <c r="V297" s="23"/>
      <c r="W297" s="23"/>
      <c r="X297" s="23"/>
      <c r="Y297" s="23"/>
      <c r="Z297" s="29"/>
      <c r="AA297" s="29"/>
      <c r="AB297" s="29"/>
      <c r="AC297" s="29"/>
      <c r="AD297" s="29"/>
      <c r="AE297" s="29"/>
      <c r="AF297" s="29"/>
      <c r="AG297" s="29"/>
      <c r="AH297" s="29"/>
      <c r="AI297" s="29"/>
    </row>
    <row r="298" ht="12.0" customHeight="1">
      <c r="A298" s="29"/>
      <c r="B298" s="23"/>
      <c r="C298" s="23"/>
      <c r="D298" s="167"/>
      <c r="E298" s="95"/>
      <c r="F298" s="23"/>
      <c r="G298" s="23"/>
      <c r="H298" s="23"/>
      <c r="I298" s="23"/>
      <c r="J298" s="23"/>
      <c r="K298" s="188"/>
      <c r="L298" s="23"/>
      <c r="M298" s="23"/>
      <c r="N298" s="23"/>
      <c r="O298" s="23"/>
      <c r="P298" s="23"/>
      <c r="Q298" s="23"/>
      <c r="R298" s="23"/>
      <c r="S298" s="23"/>
      <c r="T298" s="23"/>
      <c r="U298" s="23"/>
      <c r="V298" s="23"/>
      <c r="W298" s="23"/>
      <c r="X298" s="23"/>
      <c r="Y298" s="23"/>
      <c r="Z298" s="29"/>
      <c r="AA298" s="29"/>
      <c r="AB298" s="29"/>
      <c r="AC298" s="29"/>
      <c r="AD298" s="29"/>
      <c r="AE298" s="29"/>
      <c r="AF298" s="29"/>
      <c r="AG298" s="29"/>
      <c r="AH298" s="29"/>
      <c r="AI298" s="29"/>
    </row>
    <row r="299" ht="12.0" customHeight="1">
      <c r="A299" s="29"/>
      <c r="B299" s="23"/>
      <c r="C299" s="23"/>
      <c r="D299" s="167"/>
      <c r="E299" s="95"/>
      <c r="F299" s="23"/>
      <c r="G299" s="23"/>
      <c r="H299" s="23"/>
      <c r="I299" s="23"/>
      <c r="J299" s="23"/>
      <c r="K299" s="188"/>
      <c r="L299" s="23"/>
      <c r="M299" s="23"/>
      <c r="N299" s="23"/>
      <c r="O299" s="23"/>
      <c r="P299" s="23"/>
      <c r="Q299" s="23"/>
      <c r="R299" s="23"/>
      <c r="S299" s="23"/>
      <c r="T299" s="23"/>
      <c r="U299" s="23"/>
      <c r="V299" s="23"/>
      <c r="W299" s="23"/>
      <c r="X299" s="23"/>
      <c r="Y299" s="23"/>
      <c r="Z299" s="29"/>
      <c r="AA299" s="29"/>
      <c r="AB299" s="29"/>
      <c r="AC299" s="29"/>
      <c r="AD299" s="29"/>
      <c r="AE299" s="29"/>
      <c r="AF299" s="29"/>
      <c r="AG299" s="29"/>
      <c r="AH299" s="29"/>
      <c r="AI299" s="29"/>
    </row>
    <row r="300" ht="12.0" customHeight="1">
      <c r="A300" s="29"/>
      <c r="B300" s="23"/>
      <c r="C300" s="23"/>
      <c r="D300" s="167"/>
      <c r="E300" s="95"/>
      <c r="F300" s="23"/>
      <c r="G300" s="23"/>
      <c r="H300" s="23"/>
      <c r="I300" s="23"/>
      <c r="J300" s="23"/>
      <c r="K300" s="188"/>
      <c r="L300" s="23"/>
      <c r="M300" s="23"/>
      <c r="N300" s="23"/>
      <c r="O300" s="23"/>
      <c r="P300" s="23"/>
      <c r="Q300" s="23"/>
      <c r="R300" s="23"/>
      <c r="S300" s="23"/>
      <c r="T300" s="23"/>
      <c r="U300" s="23"/>
      <c r="V300" s="23"/>
      <c r="W300" s="23"/>
      <c r="X300" s="23"/>
      <c r="Y300" s="23"/>
      <c r="Z300" s="29"/>
      <c r="AA300" s="29"/>
      <c r="AB300" s="29"/>
      <c r="AC300" s="29"/>
      <c r="AD300" s="29"/>
      <c r="AE300" s="29"/>
      <c r="AF300" s="29"/>
      <c r="AG300" s="29"/>
      <c r="AH300" s="29"/>
      <c r="AI300" s="29"/>
    </row>
    <row r="301" ht="12.0" customHeight="1">
      <c r="A301" s="29"/>
      <c r="B301" s="23"/>
      <c r="C301" s="23"/>
      <c r="D301" s="167"/>
      <c r="E301" s="95"/>
      <c r="F301" s="23"/>
      <c r="G301" s="23"/>
      <c r="H301" s="23"/>
      <c r="I301" s="23"/>
      <c r="J301" s="23"/>
      <c r="K301" s="188"/>
      <c r="L301" s="23"/>
      <c r="M301" s="23"/>
      <c r="N301" s="23"/>
      <c r="O301" s="23"/>
      <c r="P301" s="23"/>
      <c r="Q301" s="23"/>
      <c r="R301" s="23"/>
      <c r="S301" s="23"/>
      <c r="T301" s="23"/>
      <c r="U301" s="23"/>
      <c r="V301" s="23"/>
      <c r="W301" s="23"/>
      <c r="X301" s="23"/>
      <c r="Y301" s="23"/>
      <c r="Z301" s="29"/>
      <c r="AA301" s="29"/>
      <c r="AB301" s="29"/>
      <c r="AC301" s="29"/>
      <c r="AD301" s="29"/>
      <c r="AE301" s="29"/>
      <c r="AF301" s="29"/>
      <c r="AG301" s="29"/>
      <c r="AH301" s="29"/>
      <c r="AI301" s="29"/>
    </row>
    <row r="302" ht="12.0" customHeight="1">
      <c r="A302" s="29"/>
      <c r="B302" s="23"/>
      <c r="C302" s="23"/>
      <c r="D302" s="167"/>
      <c r="E302" s="95"/>
      <c r="F302" s="23"/>
      <c r="G302" s="23"/>
      <c r="H302" s="23"/>
      <c r="I302" s="23"/>
      <c r="J302" s="23"/>
      <c r="K302" s="188"/>
      <c r="L302" s="23"/>
      <c r="M302" s="23"/>
      <c r="N302" s="23"/>
      <c r="O302" s="23"/>
      <c r="P302" s="23"/>
      <c r="Q302" s="23"/>
      <c r="R302" s="23"/>
      <c r="S302" s="23"/>
      <c r="T302" s="23"/>
      <c r="U302" s="23"/>
      <c r="V302" s="23"/>
      <c r="W302" s="23"/>
      <c r="X302" s="23"/>
      <c r="Y302" s="23"/>
      <c r="Z302" s="29"/>
      <c r="AA302" s="29"/>
      <c r="AB302" s="29"/>
      <c r="AC302" s="29"/>
      <c r="AD302" s="29"/>
      <c r="AE302" s="29"/>
      <c r="AF302" s="29"/>
      <c r="AG302" s="29"/>
      <c r="AH302" s="29"/>
      <c r="AI302" s="29"/>
    </row>
    <row r="303" ht="12.0" customHeight="1">
      <c r="A303" s="29"/>
      <c r="B303" s="23"/>
      <c r="C303" s="23"/>
      <c r="D303" s="167"/>
      <c r="E303" s="95"/>
      <c r="F303" s="23"/>
      <c r="G303" s="23"/>
      <c r="H303" s="23"/>
      <c r="I303" s="23"/>
      <c r="J303" s="23"/>
      <c r="K303" s="188"/>
      <c r="L303" s="23"/>
      <c r="M303" s="23"/>
      <c r="N303" s="23"/>
      <c r="O303" s="23"/>
      <c r="P303" s="23"/>
      <c r="Q303" s="23"/>
      <c r="R303" s="23"/>
      <c r="S303" s="23"/>
      <c r="T303" s="23"/>
      <c r="U303" s="23"/>
      <c r="V303" s="23"/>
      <c r="W303" s="23"/>
      <c r="X303" s="23"/>
      <c r="Y303" s="23"/>
      <c r="Z303" s="29"/>
      <c r="AA303" s="29"/>
      <c r="AB303" s="29"/>
      <c r="AC303" s="29"/>
      <c r="AD303" s="29"/>
      <c r="AE303" s="29"/>
      <c r="AF303" s="29"/>
      <c r="AG303" s="29"/>
      <c r="AH303" s="29"/>
      <c r="AI303" s="29"/>
    </row>
    <row r="304" ht="12.0" customHeight="1">
      <c r="A304" s="29"/>
      <c r="B304" s="23"/>
      <c r="C304" s="23"/>
      <c r="D304" s="167"/>
      <c r="E304" s="95"/>
      <c r="F304" s="23"/>
      <c r="G304" s="23"/>
      <c r="H304" s="23"/>
      <c r="I304" s="23"/>
      <c r="J304" s="23"/>
      <c r="K304" s="188"/>
      <c r="L304" s="23"/>
      <c r="M304" s="23"/>
      <c r="N304" s="23"/>
      <c r="O304" s="23"/>
      <c r="P304" s="23"/>
      <c r="Q304" s="23"/>
      <c r="R304" s="23"/>
      <c r="S304" s="23"/>
      <c r="T304" s="23"/>
      <c r="U304" s="23"/>
      <c r="V304" s="23"/>
      <c r="W304" s="23"/>
      <c r="X304" s="23"/>
      <c r="Y304" s="23"/>
      <c r="Z304" s="29"/>
      <c r="AA304" s="29"/>
      <c r="AB304" s="29"/>
      <c r="AC304" s="29"/>
      <c r="AD304" s="29"/>
      <c r="AE304" s="29"/>
      <c r="AF304" s="29"/>
      <c r="AG304" s="29"/>
      <c r="AH304" s="29"/>
      <c r="AI304" s="29"/>
    </row>
    <row r="305" ht="12.0" customHeight="1">
      <c r="A305" s="29"/>
      <c r="B305" s="23"/>
      <c r="C305" s="23"/>
      <c r="D305" s="167"/>
      <c r="E305" s="95"/>
      <c r="F305" s="23"/>
      <c r="G305" s="23"/>
      <c r="H305" s="23"/>
      <c r="I305" s="23"/>
      <c r="J305" s="23"/>
      <c r="K305" s="188"/>
      <c r="L305" s="23"/>
      <c r="M305" s="23"/>
      <c r="N305" s="23"/>
      <c r="O305" s="23"/>
      <c r="P305" s="23"/>
      <c r="Q305" s="23"/>
      <c r="R305" s="23"/>
      <c r="S305" s="23"/>
      <c r="T305" s="23"/>
      <c r="U305" s="23"/>
      <c r="V305" s="23"/>
      <c r="W305" s="23"/>
      <c r="X305" s="23"/>
      <c r="Y305" s="23"/>
      <c r="Z305" s="29"/>
      <c r="AA305" s="29"/>
      <c r="AB305" s="29"/>
      <c r="AC305" s="29"/>
      <c r="AD305" s="29"/>
      <c r="AE305" s="29"/>
      <c r="AF305" s="29"/>
      <c r="AG305" s="29"/>
      <c r="AH305" s="29"/>
      <c r="AI305" s="29"/>
    </row>
    <row r="306" ht="12.0" customHeight="1">
      <c r="A306" s="29"/>
      <c r="B306" s="23"/>
      <c r="C306" s="23"/>
      <c r="D306" s="167"/>
      <c r="E306" s="95"/>
      <c r="F306" s="23"/>
      <c r="G306" s="23"/>
      <c r="H306" s="23"/>
      <c r="I306" s="23"/>
      <c r="J306" s="23"/>
      <c r="K306" s="188"/>
      <c r="L306" s="23"/>
      <c r="M306" s="23"/>
      <c r="N306" s="23"/>
      <c r="O306" s="23"/>
      <c r="P306" s="23"/>
      <c r="Q306" s="23"/>
      <c r="R306" s="23"/>
      <c r="S306" s="23"/>
      <c r="T306" s="23"/>
      <c r="U306" s="23"/>
      <c r="V306" s="23"/>
      <c r="W306" s="23"/>
      <c r="X306" s="23"/>
      <c r="Y306" s="23"/>
      <c r="Z306" s="29"/>
      <c r="AA306" s="29"/>
      <c r="AB306" s="29"/>
      <c r="AC306" s="29"/>
      <c r="AD306" s="29"/>
      <c r="AE306" s="29"/>
      <c r="AF306" s="29"/>
      <c r="AG306" s="29"/>
      <c r="AH306" s="29"/>
      <c r="AI306" s="29"/>
    </row>
    <row r="307" ht="12.0" customHeight="1">
      <c r="A307" s="29"/>
      <c r="B307" s="23"/>
      <c r="C307" s="23"/>
      <c r="D307" s="167"/>
      <c r="E307" s="95"/>
      <c r="F307" s="23"/>
      <c r="G307" s="23"/>
      <c r="H307" s="23"/>
      <c r="I307" s="23"/>
      <c r="J307" s="23"/>
      <c r="K307" s="188"/>
      <c r="L307" s="23"/>
      <c r="M307" s="23"/>
      <c r="N307" s="23"/>
      <c r="O307" s="23"/>
      <c r="P307" s="23"/>
      <c r="Q307" s="23"/>
      <c r="R307" s="23"/>
      <c r="S307" s="23"/>
      <c r="T307" s="23"/>
      <c r="U307" s="23"/>
      <c r="V307" s="23"/>
      <c r="W307" s="23"/>
      <c r="X307" s="23"/>
      <c r="Y307" s="23"/>
      <c r="Z307" s="29"/>
      <c r="AA307" s="29"/>
      <c r="AB307" s="29"/>
      <c r="AC307" s="29"/>
      <c r="AD307" s="29"/>
      <c r="AE307" s="29"/>
      <c r="AF307" s="29"/>
      <c r="AG307" s="29"/>
      <c r="AH307" s="29"/>
      <c r="AI307" s="29"/>
    </row>
    <row r="308" ht="12.0" customHeight="1">
      <c r="A308" s="29"/>
      <c r="B308" s="23"/>
      <c r="C308" s="23"/>
      <c r="D308" s="167"/>
      <c r="E308" s="95"/>
      <c r="F308" s="23"/>
      <c r="G308" s="23"/>
      <c r="H308" s="23"/>
      <c r="I308" s="23"/>
      <c r="J308" s="23"/>
      <c r="K308" s="188"/>
      <c r="L308" s="23"/>
      <c r="M308" s="23"/>
      <c r="N308" s="23"/>
      <c r="O308" s="23"/>
      <c r="P308" s="23"/>
      <c r="Q308" s="23"/>
      <c r="R308" s="23"/>
      <c r="S308" s="23"/>
      <c r="T308" s="23"/>
      <c r="U308" s="23"/>
      <c r="V308" s="23"/>
      <c r="W308" s="23"/>
      <c r="X308" s="23"/>
      <c r="Y308" s="23"/>
      <c r="Z308" s="29"/>
      <c r="AA308" s="29"/>
      <c r="AB308" s="29"/>
      <c r="AC308" s="29"/>
      <c r="AD308" s="29"/>
      <c r="AE308" s="29"/>
      <c r="AF308" s="29"/>
      <c r="AG308" s="29"/>
      <c r="AH308" s="29"/>
      <c r="AI308" s="29"/>
    </row>
    <row r="309" ht="12.0" customHeight="1">
      <c r="A309" s="29"/>
      <c r="B309" s="23"/>
      <c r="C309" s="23"/>
      <c r="D309" s="167"/>
      <c r="E309" s="95"/>
      <c r="F309" s="23"/>
      <c r="G309" s="23"/>
      <c r="H309" s="23"/>
      <c r="I309" s="23"/>
      <c r="J309" s="23"/>
      <c r="K309" s="188"/>
      <c r="L309" s="23"/>
      <c r="M309" s="23"/>
      <c r="N309" s="23"/>
      <c r="O309" s="23"/>
      <c r="P309" s="23"/>
      <c r="Q309" s="23"/>
      <c r="R309" s="23"/>
      <c r="S309" s="23"/>
      <c r="T309" s="23"/>
      <c r="U309" s="23"/>
      <c r="V309" s="23"/>
      <c r="W309" s="23"/>
      <c r="X309" s="23"/>
      <c r="Y309" s="23"/>
      <c r="Z309" s="29"/>
      <c r="AA309" s="29"/>
      <c r="AB309" s="29"/>
      <c r="AC309" s="29"/>
      <c r="AD309" s="29"/>
      <c r="AE309" s="29"/>
      <c r="AF309" s="29"/>
      <c r="AG309" s="29"/>
      <c r="AH309" s="29"/>
      <c r="AI309" s="29"/>
    </row>
    <row r="310" ht="12.0" customHeight="1">
      <c r="A310" s="29"/>
      <c r="B310" s="23"/>
      <c r="C310" s="23"/>
      <c r="D310" s="167"/>
      <c r="E310" s="95"/>
      <c r="F310" s="23"/>
      <c r="G310" s="23"/>
      <c r="H310" s="23"/>
      <c r="I310" s="23"/>
      <c r="J310" s="23"/>
      <c r="K310" s="188"/>
      <c r="L310" s="23"/>
      <c r="M310" s="23"/>
      <c r="N310" s="23"/>
      <c r="O310" s="23"/>
      <c r="P310" s="23"/>
      <c r="Q310" s="23"/>
      <c r="R310" s="23"/>
      <c r="S310" s="23"/>
      <c r="T310" s="23"/>
      <c r="U310" s="23"/>
      <c r="V310" s="23"/>
      <c r="W310" s="23"/>
      <c r="X310" s="23"/>
      <c r="Y310" s="23"/>
      <c r="Z310" s="29"/>
      <c r="AA310" s="29"/>
      <c r="AB310" s="29"/>
      <c r="AC310" s="29"/>
      <c r="AD310" s="29"/>
      <c r="AE310" s="29"/>
      <c r="AF310" s="29"/>
      <c r="AG310" s="29"/>
      <c r="AH310" s="29"/>
      <c r="AI310" s="29"/>
    </row>
    <row r="311" ht="12.0" customHeight="1">
      <c r="A311" s="29"/>
      <c r="B311" s="23"/>
      <c r="C311" s="23"/>
      <c r="D311" s="167"/>
      <c r="E311" s="95"/>
      <c r="F311" s="23"/>
      <c r="G311" s="23"/>
      <c r="H311" s="23"/>
      <c r="I311" s="23"/>
      <c r="J311" s="23"/>
      <c r="K311" s="188"/>
      <c r="L311" s="23"/>
      <c r="M311" s="23"/>
      <c r="N311" s="23"/>
      <c r="O311" s="23"/>
      <c r="P311" s="23"/>
      <c r="Q311" s="23"/>
      <c r="R311" s="23"/>
      <c r="S311" s="23"/>
      <c r="T311" s="23"/>
      <c r="U311" s="23"/>
      <c r="V311" s="23"/>
      <c r="W311" s="23"/>
      <c r="X311" s="23"/>
      <c r="Y311" s="23"/>
      <c r="Z311" s="29"/>
      <c r="AA311" s="29"/>
      <c r="AB311" s="29"/>
      <c r="AC311" s="29"/>
      <c r="AD311" s="29"/>
      <c r="AE311" s="29"/>
      <c r="AF311" s="29"/>
      <c r="AG311" s="29"/>
      <c r="AH311" s="29"/>
      <c r="AI311" s="29"/>
    </row>
    <row r="312" ht="12.0" customHeight="1">
      <c r="A312" s="29"/>
      <c r="B312" s="23"/>
      <c r="C312" s="23"/>
      <c r="D312" s="167"/>
      <c r="E312" s="95"/>
      <c r="F312" s="23"/>
      <c r="G312" s="23"/>
      <c r="H312" s="23"/>
      <c r="I312" s="23"/>
      <c r="J312" s="23"/>
      <c r="K312" s="188"/>
      <c r="L312" s="23"/>
      <c r="M312" s="23"/>
      <c r="N312" s="23"/>
      <c r="O312" s="23"/>
      <c r="P312" s="23"/>
      <c r="Q312" s="23"/>
      <c r="R312" s="23"/>
      <c r="S312" s="23"/>
      <c r="T312" s="23"/>
      <c r="U312" s="23"/>
      <c r="V312" s="23"/>
      <c r="W312" s="23"/>
      <c r="X312" s="23"/>
      <c r="Y312" s="23"/>
      <c r="Z312" s="29"/>
      <c r="AA312" s="29"/>
      <c r="AB312" s="29"/>
      <c r="AC312" s="29"/>
      <c r="AD312" s="29"/>
      <c r="AE312" s="29"/>
      <c r="AF312" s="29"/>
      <c r="AG312" s="29"/>
      <c r="AH312" s="29"/>
      <c r="AI312" s="29"/>
    </row>
    <row r="313" ht="12.0" customHeight="1">
      <c r="A313" s="29"/>
      <c r="B313" s="23"/>
      <c r="C313" s="23"/>
      <c r="D313" s="167"/>
      <c r="E313" s="95"/>
      <c r="F313" s="23"/>
      <c r="G313" s="23"/>
      <c r="H313" s="23"/>
      <c r="I313" s="23"/>
      <c r="J313" s="23"/>
      <c r="K313" s="188"/>
      <c r="L313" s="23"/>
      <c r="M313" s="23"/>
      <c r="N313" s="23"/>
      <c r="O313" s="23"/>
      <c r="P313" s="23"/>
      <c r="Q313" s="23"/>
      <c r="R313" s="23"/>
      <c r="S313" s="23"/>
      <c r="T313" s="23"/>
      <c r="U313" s="23"/>
      <c r="V313" s="23"/>
      <c r="W313" s="23"/>
      <c r="X313" s="23"/>
      <c r="Y313" s="23"/>
      <c r="Z313" s="29"/>
      <c r="AA313" s="29"/>
      <c r="AB313" s="29"/>
      <c r="AC313" s="29"/>
      <c r="AD313" s="29"/>
      <c r="AE313" s="29"/>
      <c r="AF313" s="29"/>
      <c r="AG313" s="29"/>
      <c r="AH313" s="29"/>
      <c r="AI313" s="29"/>
    </row>
    <row r="314" ht="12.0" customHeight="1">
      <c r="A314" s="29"/>
      <c r="B314" s="23"/>
      <c r="C314" s="23"/>
      <c r="D314" s="167"/>
      <c r="E314" s="95"/>
      <c r="F314" s="23"/>
      <c r="G314" s="23"/>
      <c r="H314" s="23"/>
      <c r="I314" s="23"/>
      <c r="J314" s="23"/>
      <c r="K314" s="188"/>
      <c r="L314" s="23"/>
      <c r="M314" s="23"/>
      <c r="N314" s="23"/>
      <c r="O314" s="23"/>
      <c r="P314" s="23"/>
      <c r="Q314" s="23"/>
      <c r="R314" s="23"/>
      <c r="S314" s="23"/>
      <c r="T314" s="23"/>
      <c r="U314" s="23"/>
      <c r="V314" s="23"/>
      <c r="W314" s="23"/>
      <c r="X314" s="23"/>
      <c r="Y314" s="23"/>
      <c r="Z314" s="29"/>
      <c r="AA314" s="29"/>
      <c r="AB314" s="29"/>
      <c r="AC314" s="29"/>
      <c r="AD314" s="29"/>
      <c r="AE314" s="29"/>
      <c r="AF314" s="29"/>
      <c r="AG314" s="29"/>
      <c r="AH314" s="29"/>
      <c r="AI314" s="29"/>
    </row>
    <row r="315" ht="12.0" customHeight="1">
      <c r="A315" s="29"/>
      <c r="B315" s="23"/>
      <c r="C315" s="23"/>
      <c r="D315" s="167"/>
      <c r="E315" s="95"/>
      <c r="F315" s="23"/>
      <c r="G315" s="23"/>
      <c r="H315" s="23"/>
      <c r="I315" s="23"/>
      <c r="J315" s="23"/>
      <c r="K315" s="188"/>
      <c r="L315" s="23"/>
      <c r="M315" s="23"/>
      <c r="N315" s="23"/>
      <c r="O315" s="23"/>
      <c r="P315" s="23"/>
      <c r="Q315" s="23"/>
      <c r="R315" s="23"/>
      <c r="S315" s="23"/>
      <c r="T315" s="23"/>
      <c r="U315" s="23"/>
      <c r="V315" s="23"/>
      <c r="W315" s="23"/>
      <c r="X315" s="23"/>
      <c r="Y315" s="23"/>
      <c r="Z315" s="29"/>
      <c r="AA315" s="29"/>
      <c r="AB315" s="29"/>
      <c r="AC315" s="29"/>
      <c r="AD315" s="29"/>
      <c r="AE315" s="29"/>
      <c r="AF315" s="29"/>
      <c r="AG315" s="29"/>
      <c r="AH315" s="29"/>
      <c r="AI315" s="29"/>
    </row>
    <row r="316" ht="12.0" customHeight="1">
      <c r="A316" s="29"/>
      <c r="B316" s="23"/>
      <c r="C316" s="23"/>
      <c r="D316" s="167"/>
      <c r="E316" s="95"/>
      <c r="F316" s="23"/>
      <c r="G316" s="23"/>
      <c r="H316" s="23"/>
      <c r="I316" s="23"/>
      <c r="J316" s="23"/>
      <c r="K316" s="188"/>
      <c r="L316" s="23"/>
      <c r="M316" s="23"/>
      <c r="N316" s="23"/>
      <c r="O316" s="23"/>
      <c r="P316" s="23"/>
      <c r="Q316" s="23"/>
      <c r="R316" s="23"/>
      <c r="S316" s="23"/>
      <c r="T316" s="23"/>
      <c r="U316" s="23"/>
      <c r="V316" s="23"/>
      <c r="W316" s="23"/>
      <c r="X316" s="23"/>
      <c r="Y316" s="23"/>
      <c r="Z316" s="29"/>
      <c r="AA316" s="29"/>
      <c r="AB316" s="29"/>
      <c r="AC316" s="29"/>
      <c r="AD316" s="29"/>
      <c r="AE316" s="29"/>
      <c r="AF316" s="29"/>
      <c r="AG316" s="29"/>
      <c r="AH316" s="29"/>
      <c r="AI316" s="29"/>
    </row>
    <row r="317" ht="12.0" customHeight="1">
      <c r="A317" s="29"/>
      <c r="B317" s="23"/>
      <c r="C317" s="23"/>
      <c r="D317" s="167"/>
      <c r="E317" s="95"/>
      <c r="F317" s="23"/>
      <c r="G317" s="23"/>
      <c r="H317" s="23"/>
      <c r="I317" s="23"/>
      <c r="J317" s="23"/>
      <c r="K317" s="188"/>
      <c r="L317" s="23"/>
      <c r="M317" s="23"/>
      <c r="N317" s="23"/>
      <c r="O317" s="23"/>
      <c r="P317" s="23"/>
      <c r="Q317" s="23"/>
      <c r="R317" s="23"/>
      <c r="S317" s="23"/>
      <c r="T317" s="23"/>
      <c r="U317" s="23"/>
      <c r="V317" s="23"/>
      <c r="W317" s="23"/>
      <c r="X317" s="23"/>
      <c r="Y317" s="23"/>
      <c r="Z317" s="29"/>
      <c r="AA317" s="29"/>
      <c r="AB317" s="29"/>
      <c r="AC317" s="29"/>
      <c r="AD317" s="29"/>
      <c r="AE317" s="29"/>
      <c r="AF317" s="29"/>
      <c r="AG317" s="29"/>
      <c r="AH317" s="29"/>
      <c r="AI317" s="29"/>
    </row>
    <row r="318" ht="12.0" customHeight="1">
      <c r="A318" s="29"/>
      <c r="B318" s="23"/>
      <c r="C318" s="23"/>
      <c r="D318" s="167"/>
      <c r="E318" s="95"/>
      <c r="F318" s="23"/>
      <c r="G318" s="23"/>
      <c r="H318" s="23"/>
      <c r="I318" s="23"/>
      <c r="J318" s="23"/>
      <c r="K318" s="188"/>
      <c r="L318" s="23"/>
      <c r="M318" s="23"/>
      <c r="N318" s="23"/>
      <c r="O318" s="23"/>
      <c r="P318" s="23"/>
      <c r="Q318" s="23"/>
      <c r="R318" s="23"/>
      <c r="S318" s="23"/>
      <c r="T318" s="23"/>
      <c r="U318" s="23"/>
      <c r="V318" s="23"/>
      <c r="W318" s="23"/>
      <c r="X318" s="23"/>
      <c r="Y318" s="23"/>
      <c r="Z318" s="29"/>
      <c r="AA318" s="29"/>
      <c r="AB318" s="29"/>
      <c r="AC318" s="29"/>
      <c r="AD318" s="29"/>
      <c r="AE318" s="29"/>
      <c r="AF318" s="29"/>
      <c r="AG318" s="29"/>
      <c r="AH318" s="29"/>
      <c r="AI318" s="29"/>
    </row>
    <row r="319" ht="12.0" customHeight="1">
      <c r="A319" s="29"/>
      <c r="B319" s="23"/>
      <c r="C319" s="23"/>
      <c r="D319" s="167"/>
      <c r="E319" s="95"/>
      <c r="F319" s="23"/>
      <c r="G319" s="23"/>
      <c r="H319" s="23"/>
      <c r="I319" s="23"/>
      <c r="J319" s="23"/>
      <c r="K319" s="188"/>
      <c r="L319" s="23"/>
      <c r="M319" s="23"/>
      <c r="N319" s="23"/>
      <c r="O319" s="23"/>
      <c r="P319" s="23"/>
      <c r="Q319" s="23"/>
      <c r="R319" s="23"/>
      <c r="S319" s="23"/>
      <c r="T319" s="23"/>
      <c r="U319" s="23"/>
      <c r="V319" s="23"/>
      <c r="W319" s="23"/>
      <c r="X319" s="23"/>
      <c r="Y319" s="23"/>
      <c r="Z319" s="29"/>
      <c r="AA319" s="29"/>
      <c r="AB319" s="29"/>
      <c r="AC319" s="29"/>
      <c r="AD319" s="29"/>
      <c r="AE319" s="29"/>
      <c r="AF319" s="29"/>
      <c r="AG319" s="29"/>
      <c r="AH319" s="29"/>
      <c r="AI319" s="29"/>
    </row>
    <row r="320" ht="12.0" customHeight="1">
      <c r="A320" s="29"/>
      <c r="B320" s="23"/>
      <c r="C320" s="23"/>
      <c r="D320" s="167"/>
      <c r="E320" s="95"/>
      <c r="F320" s="23"/>
      <c r="G320" s="23"/>
      <c r="H320" s="23"/>
      <c r="I320" s="23"/>
      <c r="J320" s="23"/>
      <c r="K320" s="188"/>
      <c r="L320" s="23"/>
      <c r="M320" s="23"/>
      <c r="N320" s="23"/>
      <c r="O320" s="23"/>
      <c r="P320" s="23"/>
      <c r="Q320" s="23"/>
      <c r="R320" s="23"/>
      <c r="S320" s="23"/>
      <c r="T320" s="23"/>
      <c r="U320" s="23"/>
      <c r="V320" s="23"/>
      <c r="W320" s="23"/>
      <c r="X320" s="23"/>
      <c r="Y320" s="23"/>
      <c r="Z320" s="29"/>
      <c r="AA320" s="29"/>
      <c r="AB320" s="29"/>
      <c r="AC320" s="29"/>
      <c r="AD320" s="29"/>
      <c r="AE320" s="29"/>
      <c r="AF320" s="29"/>
      <c r="AG320" s="29"/>
      <c r="AH320" s="29"/>
      <c r="AI320" s="29"/>
    </row>
    <row r="321" ht="12.0" customHeight="1">
      <c r="A321" s="29"/>
      <c r="B321" s="23"/>
      <c r="C321" s="23"/>
      <c r="D321" s="167"/>
      <c r="E321" s="95"/>
      <c r="F321" s="23"/>
      <c r="G321" s="23"/>
      <c r="H321" s="23"/>
      <c r="I321" s="23"/>
      <c r="J321" s="23"/>
      <c r="K321" s="188"/>
      <c r="L321" s="23"/>
      <c r="M321" s="23"/>
      <c r="N321" s="23"/>
      <c r="O321" s="23"/>
      <c r="P321" s="23"/>
      <c r="Q321" s="23"/>
      <c r="R321" s="23"/>
      <c r="S321" s="23"/>
      <c r="T321" s="23"/>
      <c r="U321" s="23"/>
      <c r="V321" s="23"/>
      <c r="W321" s="23"/>
      <c r="X321" s="23"/>
      <c r="Y321" s="23"/>
      <c r="Z321" s="29"/>
      <c r="AA321" s="29"/>
      <c r="AB321" s="29"/>
      <c r="AC321" s="29"/>
      <c r="AD321" s="29"/>
      <c r="AE321" s="29"/>
      <c r="AF321" s="29"/>
      <c r="AG321" s="29"/>
      <c r="AH321" s="29"/>
      <c r="AI321" s="29"/>
    </row>
    <row r="322" ht="12.0" customHeight="1">
      <c r="A322" s="29"/>
      <c r="B322" s="23"/>
      <c r="C322" s="23"/>
      <c r="D322" s="167"/>
      <c r="E322" s="95"/>
      <c r="F322" s="23"/>
      <c r="G322" s="23"/>
      <c r="H322" s="23"/>
      <c r="I322" s="23"/>
      <c r="J322" s="23"/>
      <c r="K322" s="188"/>
      <c r="L322" s="23"/>
      <c r="M322" s="23"/>
      <c r="N322" s="23"/>
      <c r="O322" s="23"/>
      <c r="P322" s="23"/>
      <c r="Q322" s="23"/>
      <c r="R322" s="23"/>
      <c r="S322" s="23"/>
      <c r="T322" s="23"/>
      <c r="U322" s="23"/>
      <c r="V322" s="23"/>
      <c r="W322" s="23"/>
      <c r="X322" s="23"/>
      <c r="Y322" s="23"/>
      <c r="Z322" s="29"/>
      <c r="AA322" s="29"/>
      <c r="AB322" s="29"/>
      <c r="AC322" s="29"/>
      <c r="AD322" s="29"/>
      <c r="AE322" s="29"/>
      <c r="AF322" s="29"/>
      <c r="AG322" s="29"/>
      <c r="AH322" s="29"/>
      <c r="AI322" s="29"/>
    </row>
    <row r="323" ht="12.0" customHeight="1">
      <c r="A323" s="29"/>
      <c r="B323" s="23"/>
      <c r="C323" s="23"/>
      <c r="D323" s="167"/>
      <c r="E323" s="95"/>
      <c r="F323" s="23"/>
      <c r="G323" s="23"/>
      <c r="H323" s="23"/>
      <c r="I323" s="23"/>
      <c r="J323" s="23"/>
      <c r="K323" s="188"/>
      <c r="L323" s="23"/>
      <c r="M323" s="23"/>
      <c r="N323" s="23"/>
      <c r="O323" s="23"/>
      <c r="P323" s="23"/>
      <c r="Q323" s="23"/>
      <c r="R323" s="23"/>
      <c r="S323" s="23"/>
      <c r="T323" s="23"/>
      <c r="U323" s="23"/>
      <c r="V323" s="23"/>
      <c r="W323" s="23"/>
      <c r="X323" s="23"/>
      <c r="Y323" s="23"/>
      <c r="Z323" s="29"/>
      <c r="AA323" s="29"/>
      <c r="AB323" s="29"/>
      <c r="AC323" s="29"/>
      <c r="AD323" s="29"/>
      <c r="AE323" s="29"/>
      <c r="AF323" s="29"/>
      <c r="AG323" s="29"/>
      <c r="AH323" s="29"/>
      <c r="AI323" s="29"/>
    </row>
    <row r="324" ht="12.0" customHeight="1">
      <c r="A324" s="29"/>
      <c r="B324" s="23"/>
      <c r="C324" s="23"/>
      <c r="D324" s="167"/>
      <c r="E324" s="95"/>
      <c r="F324" s="23"/>
      <c r="G324" s="23"/>
      <c r="H324" s="23"/>
      <c r="I324" s="23"/>
      <c r="J324" s="23"/>
      <c r="K324" s="188"/>
      <c r="L324" s="23"/>
      <c r="M324" s="23"/>
      <c r="N324" s="23"/>
      <c r="O324" s="23"/>
      <c r="P324" s="23"/>
      <c r="Q324" s="23"/>
      <c r="R324" s="23"/>
      <c r="S324" s="23"/>
      <c r="T324" s="23"/>
      <c r="U324" s="23"/>
      <c r="V324" s="23"/>
      <c r="W324" s="23"/>
      <c r="X324" s="23"/>
      <c r="Y324" s="23"/>
      <c r="Z324" s="29"/>
      <c r="AA324" s="29"/>
      <c r="AB324" s="29"/>
      <c r="AC324" s="29"/>
      <c r="AD324" s="29"/>
      <c r="AE324" s="29"/>
      <c r="AF324" s="29"/>
      <c r="AG324" s="29"/>
      <c r="AH324" s="29"/>
      <c r="AI324" s="29"/>
    </row>
    <row r="325" ht="12.0" customHeight="1">
      <c r="A325" s="29"/>
      <c r="B325" s="23"/>
      <c r="C325" s="23"/>
      <c r="D325" s="167"/>
      <c r="E325" s="95"/>
      <c r="F325" s="23"/>
      <c r="G325" s="23"/>
      <c r="H325" s="23"/>
      <c r="I325" s="23"/>
      <c r="J325" s="23"/>
      <c r="K325" s="188"/>
      <c r="L325" s="23"/>
      <c r="M325" s="23"/>
      <c r="N325" s="23"/>
      <c r="O325" s="23"/>
      <c r="P325" s="23"/>
      <c r="Q325" s="23"/>
      <c r="R325" s="23"/>
      <c r="S325" s="23"/>
      <c r="T325" s="23"/>
      <c r="U325" s="23"/>
      <c r="V325" s="23"/>
      <c r="W325" s="23"/>
      <c r="X325" s="23"/>
      <c r="Y325" s="23"/>
      <c r="Z325" s="29"/>
      <c r="AA325" s="29"/>
      <c r="AB325" s="29"/>
      <c r="AC325" s="29"/>
      <c r="AD325" s="29"/>
      <c r="AE325" s="29"/>
      <c r="AF325" s="29"/>
      <c r="AG325" s="29"/>
      <c r="AH325" s="29"/>
      <c r="AI325" s="29"/>
    </row>
    <row r="326" ht="12.0" customHeight="1">
      <c r="A326" s="29"/>
      <c r="B326" s="23"/>
      <c r="C326" s="23"/>
      <c r="D326" s="167"/>
      <c r="E326" s="95"/>
      <c r="F326" s="23"/>
      <c r="G326" s="23"/>
      <c r="H326" s="23"/>
      <c r="I326" s="23"/>
      <c r="J326" s="23"/>
      <c r="K326" s="188"/>
      <c r="L326" s="23"/>
      <c r="M326" s="23"/>
      <c r="N326" s="23"/>
      <c r="O326" s="23"/>
      <c r="P326" s="23"/>
      <c r="Q326" s="23"/>
      <c r="R326" s="23"/>
      <c r="S326" s="23"/>
      <c r="T326" s="23"/>
      <c r="U326" s="23"/>
      <c r="V326" s="23"/>
      <c r="W326" s="23"/>
      <c r="X326" s="23"/>
      <c r="Y326" s="23"/>
      <c r="Z326" s="29"/>
      <c r="AA326" s="29"/>
      <c r="AB326" s="29"/>
      <c r="AC326" s="29"/>
      <c r="AD326" s="29"/>
      <c r="AE326" s="29"/>
      <c r="AF326" s="29"/>
      <c r="AG326" s="29"/>
      <c r="AH326" s="29"/>
      <c r="AI326" s="29"/>
    </row>
    <row r="327" ht="12.0" customHeight="1">
      <c r="A327" s="29"/>
      <c r="B327" s="23"/>
      <c r="C327" s="23"/>
      <c r="D327" s="167"/>
      <c r="E327" s="95"/>
      <c r="F327" s="23"/>
      <c r="G327" s="23"/>
      <c r="H327" s="23"/>
      <c r="I327" s="23"/>
      <c r="J327" s="23"/>
      <c r="K327" s="188"/>
      <c r="L327" s="23"/>
      <c r="M327" s="23"/>
      <c r="N327" s="23"/>
      <c r="O327" s="23"/>
      <c r="P327" s="23"/>
      <c r="Q327" s="23"/>
      <c r="R327" s="23"/>
      <c r="S327" s="23"/>
      <c r="T327" s="23"/>
      <c r="U327" s="23"/>
      <c r="V327" s="23"/>
      <c r="W327" s="23"/>
      <c r="X327" s="23"/>
      <c r="Y327" s="23"/>
      <c r="Z327" s="29"/>
      <c r="AA327" s="29"/>
      <c r="AB327" s="29"/>
      <c r="AC327" s="29"/>
      <c r="AD327" s="29"/>
      <c r="AE327" s="29"/>
      <c r="AF327" s="29"/>
      <c r="AG327" s="29"/>
      <c r="AH327" s="29"/>
      <c r="AI327" s="29"/>
    </row>
    <row r="328" ht="12.0" customHeight="1">
      <c r="A328" s="29"/>
      <c r="B328" s="23"/>
      <c r="C328" s="23"/>
      <c r="D328" s="167"/>
      <c r="E328" s="95"/>
      <c r="F328" s="23"/>
      <c r="G328" s="23"/>
      <c r="H328" s="23"/>
      <c r="I328" s="23"/>
      <c r="J328" s="23"/>
      <c r="K328" s="188"/>
      <c r="L328" s="23"/>
      <c r="M328" s="23"/>
      <c r="N328" s="23"/>
      <c r="O328" s="23"/>
      <c r="P328" s="23"/>
      <c r="Q328" s="23"/>
      <c r="R328" s="23"/>
      <c r="S328" s="23"/>
      <c r="T328" s="23"/>
      <c r="U328" s="23"/>
      <c r="V328" s="23"/>
      <c r="W328" s="23"/>
      <c r="X328" s="23"/>
      <c r="Y328" s="23"/>
      <c r="Z328" s="29"/>
      <c r="AA328" s="29"/>
      <c r="AB328" s="29"/>
      <c r="AC328" s="29"/>
      <c r="AD328" s="29"/>
      <c r="AE328" s="29"/>
      <c r="AF328" s="29"/>
      <c r="AG328" s="29"/>
      <c r="AH328" s="29"/>
      <c r="AI328" s="29"/>
    </row>
    <row r="329" ht="12.0" customHeight="1">
      <c r="A329" s="29"/>
      <c r="B329" s="23"/>
      <c r="C329" s="23"/>
      <c r="D329" s="167"/>
      <c r="E329" s="95"/>
      <c r="F329" s="23"/>
      <c r="G329" s="23"/>
      <c r="H329" s="23"/>
      <c r="I329" s="23"/>
      <c r="J329" s="23"/>
      <c r="K329" s="188"/>
      <c r="L329" s="23"/>
      <c r="M329" s="23"/>
      <c r="N329" s="23"/>
      <c r="O329" s="23"/>
      <c r="P329" s="23"/>
      <c r="Q329" s="23"/>
      <c r="R329" s="23"/>
      <c r="S329" s="23"/>
      <c r="T329" s="23"/>
      <c r="U329" s="23"/>
      <c r="V329" s="23"/>
      <c r="W329" s="23"/>
      <c r="X329" s="23"/>
      <c r="Y329" s="23"/>
      <c r="Z329" s="29"/>
      <c r="AA329" s="29"/>
      <c r="AB329" s="29"/>
      <c r="AC329" s="29"/>
      <c r="AD329" s="29"/>
      <c r="AE329" s="29"/>
      <c r="AF329" s="29"/>
      <c r="AG329" s="29"/>
      <c r="AH329" s="29"/>
      <c r="AI329" s="29"/>
    </row>
    <row r="330" ht="12.0" customHeight="1">
      <c r="A330" s="29"/>
      <c r="B330" s="23"/>
      <c r="C330" s="23"/>
      <c r="D330" s="167"/>
      <c r="E330" s="95"/>
      <c r="F330" s="23"/>
      <c r="G330" s="23"/>
      <c r="H330" s="23"/>
      <c r="I330" s="23"/>
      <c r="J330" s="23"/>
      <c r="K330" s="188"/>
      <c r="L330" s="23"/>
      <c r="M330" s="23"/>
      <c r="N330" s="23"/>
      <c r="O330" s="23"/>
      <c r="P330" s="23"/>
      <c r="Q330" s="23"/>
      <c r="R330" s="23"/>
      <c r="S330" s="23"/>
      <c r="T330" s="23"/>
      <c r="U330" s="23"/>
      <c r="V330" s="23"/>
      <c r="W330" s="23"/>
      <c r="X330" s="23"/>
      <c r="Y330" s="23"/>
      <c r="Z330" s="29"/>
      <c r="AA330" s="29"/>
      <c r="AB330" s="29"/>
      <c r="AC330" s="29"/>
      <c r="AD330" s="29"/>
      <c r="AE330" s="29"/>
      <c r="AF330" s="29"/>
      <c r="AG330" s="29"/>
      <c r="AH330" s="29"/>
      <c r="AI330" s="29"/>
    </row>
    <row r="331" ht="12.0" customHeight="1">
      <c r="A331" s="29"/>
      <c r="B331" s="23"/>
      <c r="C331" s="23"/>
      <c r="D331" s="167"/>
      <c r="E331" s="95"/>
      <c r="F331" s="23"/>
      <c r="G331" s="23"/>
      <c r="H331" s="23"/>
      <c r="I331" s="23"/>
      <c r="J331" s="23"/>
      <c r="K331" s="188"/>
      <c r="L331" s="23"/>
      <c r="M331" s="23"/>
      <c r="N331" s="23"/>
      <c r="O331" s="23"/>
      <c r="P331" s="23"/>
      <c r="Q331" s="23"/>
      <c r="R331" s="23"/>
      <c r="S331" s="23"/>
      <c r="T331" s="23"/>
      <c r="U331" s="23"/>
      <c r="V331" s="23"/>
      <c r="W331" s="23"/>
      <c r="X331" s="23"/>
      <c r="Y331" s="23"/>
      <c r="Z331" s="29"/>
      <c r="AA331" s="29"/>
      <c r="AB331" s="29"/>
      <c r="AC331" s="29"/>
      <c r="AD331" s="29"/>
      <c r="AE331" s="29"/>
      <c r="AF331" s="29"/>
      <c r="AG331" s="29"/>
      <c r="AH331" s="29"/>
      <c r="AI331" s="29"/>
    </row>
    <row r="332" ht="12.0" customHeight="1">
      <c r="A332" s="29"/>
      <c r="B332" s="23"/>
      <c r="C332" s="23"/>
      <c r="D332" s="167"/>
      <c r="E332" s="95"/>
      <c r="F332" s="23"/>
      <c r="G332" s="23"/>
      <c r="H332" s="23"/>
      <c r="I332" s="23"/>
      <c r="J332" s="23"/>
      <c r="K332" s="188"/>
      <c r="L332" s="23"/>
      <c r="M332" s="23"/>
      <c r="N332" s="23"/>
      <c r="O332" s="23"/>
      <c r="P332" s="23"/>
      <c r="Q332" s="23"/>
      <c r="R332" s="23"/>
      <c r="S332" s="23"/>
      <c r="T332" s="23"/>
      <c r="U332" s="23"/>
      <c r="V332" s="23"/>
      <c r="W332" s="23"/>
      <c r="X332" s="23"/>
      <c r="Y332" s="23"/>
      <c r="Z332" s="29"/>
      <c r="AA332" s="29"/>
      <c r="AB332" s="29"/>
      <c r="AC332" s="29"/>
      <c r="AD332" s="29"/>
      <c r="AE332" s="29"/>
      <c r="AF332" s="29"/>
      <c r="AG332" s="29"/>
      <c r="AH332" s="29"/>
      <c r="AI332" s="29"/>
    </row>
    <row r="333" ht="12.0" customHeight="1">
      <c r="A333" s="29"/>
      <c r="B333" s="23"/>
      <c r="C333" s="23"/>
      <c r="D333" s="167"/>
      <c r="E333" s="95"/>
      <c r="F333" s="23"/>
      <c r="G333" s="23"/>
      <c r="H333" s="23"/>
      <c r="I333" s="23"/>
      <c r="J333" s="23"/>
      <c r="K333" s="188"/>
      <c r="L333" s="23"/>
      <c r="M333" s="23"/>
      <c r="N333" s="23"/>
      <c r="O333" s="23"/>
      <c r="P333" s="23"/>
      <c r="Q333" s="23"/>
      <c r="R333" s="23"/>
      <c r="S333" s="23"/>
      <c r="T333" s="23"/>
      <c r="U333" s="23"/>
      <c r="V333" s="23"/>
      <c r="W333" s="23"/>
      <c r="X333" s="23"/>
      <c r="Y333" s="23"/>
      <c r="Z333" s="29"/>
      <c r="AA333" s="29"/>
      <c r="AB333" s="29"/>
      <c r="AC333" s="29"/>
      <c r="AD333" s="29"/>
      <c r="AE333" s="29"/>
      <c r="AF333" s="29"/>
      <c r="AG333" s="29"/>
      <c r="AH333" s="29"/>
      <c r="AI333" s="29"/>
    </row>
    <row r="334" ht="12.0" customHeight="1">
      <c r="A334" s="29"/>
      <c r="B334" s="23"/>
      <c r="C334" s="23"/>
      <c r="D334" s="167"/>
      <c r="E334" s="95"/>
      <c r="F334" s="23"/>
      <c r="G334" s="23"/>
      <c r="H334" s="23"/>
      <c r="I334" s="23"/>
      <c r="J334" s="23"/>
      <c r="K334" s="188"/>
      <c r="L334" s="23"/>
      <c r="M334" s="23"/>
      <c r="N334" s="23"/>
      <c r="O334" s="23"/>
      <c r="P334" s="23"/>
      <c r="Q334" s="23"/>
      <c r="R334" s="23"/>
      <c r="S334" s="23"/>
      <c r="T334" s="23"/>
      <c r="U334" s="23"/>
      <c r="V334" s="23"/>
      <c r="W334" s="23"/>
      <c r="X334" s="23"/>
      <c r="Y334" s="23"/>
      <c r="Z334" s="29"/>
      <c r="AA334" s="29"/>
      <c r="AB334" s="29"/>
      <c r="AC334" s="29"/>
      <c r="AD334" s="29"/>
      <c r="AE334" s="29"/>
      <c r="AF334" s="29"/>
      <c r="AG334" s="29"/>
      <c r="AH334" s="29"/>
      <c r="AI334" s="29"/>
    </row>
    <row r="335" ht="12.0" customHeight="1">
      <c r="A335" s="29"/>
      <c r="B335" s="23"/>
      <c r="C335" s="23"/>
      <c r="D335" s="167"/>
      <c r="E335" s="95"/>
      <c r="F335" s="23"/>
      <c r="G335" s="23"/>
      <c r="H335" s="23"/>
      <c r="I335" s="23"/>
      <c r="J335" s="23"/>
      <c r="K335" s="188"/>
      <c r="L335" s="23"/>
      <c r="M335" s="23"/>
      <c r="N335" s="23"/>
      <c r="O335" s="23"/>
      <c r="P335" s="23"/>
      <c r="Q335" s="23"/>
      <c r="R335" s="23"/>
      <c r="S335" s="23"/>
      <c r="T335" s="23"/>
      <c r="U335" s="23"/>
      <c r="V335" s="23"/>
      <c r="W335" s="23"/>
      <c r="X335" s="23"/>
      <c r="Y335" s="23"/>
      <c r="Z335" s="29"/>
      <c r="AA335" s="29"/>
      <c r="AB335" s="29"/>
      <c r="AC335" s="29"/>
      <c r="AD335" s="29"/>
      <c r="AE335" s="29"/>
      <c r="AF335" s="29"/>
      <c r="AG335" s="29"/>
      <c r="AH335" s="29"/>
      <c r="AI335" s="29"/>
    </row>
    <row r="336" ht="12.0" customHeight="1">
      <c r="A336" s="29"/>
      <c r="B336" s="23"/>
      <c r="C336" s="23"/>
      <c r="D336" s="167"/>
      <c r="E336" s="95"/>
      <c r="F336" s="23"/>
      <c r="G336" s="23"/>
      <c r="H336" s="23"/>
      <c r="I336" s="23"/>
      <c r="J336" s="23"/>
      <c r="K336" s="188"/>
      <c r="L336" s="23"/>
      <c r="M336" s="23"/>
      <c r="N336" s="23"/>
      <c r="O336" s="23"/>
      <c r="P336" s="23"/>
      <c r="Q336" s="23"/>
      <c r="R336" s="23"/>
      <c r="S336" s="23"/>
      <c r="T336" s="23"/>
      <c r="U336" s="23"/>
      <c r="V336" s="23"/>
      <c r="W336" s="23"/>
      <c r="X336" s="23"/>
      <c r="Y336" s="23"/>
      <c r="Z336" s="29"/>
      <c r="AA336" s="29"/>
      <c r="AB336" s="29"/>
      <c r="AC336" s="29"/>
      <c r="AD336" s="29"/>
      <c r="AE336" s="29"/>
      <c r="AF336" s="29"/>
      <c r="AG336" s="29"/>
      <c r="AH336" s="29"/>
      <c r="AI336" s="29"/>
    </row>
    <row r="337" ht="12.0" customHeight="1">
      <c r="A337" s="29"/>
      <c r="B337" s="23"/>
      <c r="C337" s="23"/>
      <c r="D337" s="167"/>
      <c r="E337" s="95"/>
      <c r="F337" s="23"/>
      <c r="G337" s="23"/>
      <c r="H337" s="23"/>
      <c r="I337" s="23"/>
      <c r="J337" s="23"/>
      <c r="K337" s="188"/>
      <c r="L337" s="23"/>
      <c r="M337" s="23"/>
      <c r="N337" s="23"/>
      <c r="O337" s="23"/>
      <c r="P337" s="23"/>
      <c r="Q337" s="23"/>
      <c r="R337" s="23"/>
      <c r="S337" s="23"/>
      <c r="T337" s="23"/>
      <c r="U337" s="23"/>
      <c r="V337" s="23"/>
      <c r="W337" s="23"/>
      <c r="X337" s="23"/>
      <c r="Y337" s="23"/>
      <c r="Z337" s="29"/>
      <c r="AA337" s="29"/>
      <c r="AB337" s="29"/>
      <c r="AC337" s="29"/>
      <c r="AD337" s="29"/>
      <c r="AE337" s="29"/>
      <c r="AF337" s="29"/>
      <c r="AG337" s="29"/>
      <c r="AH337" s="29"/>
      <c r="AI337" s="29"/>
    </row>
    <row r="338" ht="12.0" customHeight="1">
      <c r="A338" s="29"/>
      <c r="B338" s="23"/>
      <c r="C338" s="23"/>
      <c r="D338" s="167"/>
      <c r="E338" s="95"/>
      <c r="F338" s="23"/>
      <c r="G338" s="23"/>
      <c r="H338" s="23"/>
      <c r="I338" s="23"/>
      <c r="J338" s="23"/>
      <c r="K338" s="188"/>
      <c r="L338" s="23"/>
      <c r="M338" s="23"/>
      <c r="N338" s="23"/>
      <c r="O338" s="23"/>
      <c r="P338" s="23"/>
      <c r="Q338" s="23"/>
      <c r="R338" s="23"/>
      <c r="S338" s="23"/>
      <c r="T338" s="23"/>
      <c r="U338" s="23"/>
      <c r="V338" s="23"/>
      <c r="W338" s="23"/>
      <c r="X338" s="23"/>
      <c r="Y338" s="23"/>
      <c r="Z338" s="29"/>
      <c r="AA338" s="29"/>
      <c r="AB338" s="29"/>
      <c r="AC338" s="29"/>
      <c r="AD338" s="29"/>
      <c r="AE338" s="29"/>
      <c r="AF338" s="29"/>
      <c r="AG338" s="29"/>
      <c r="AH338" s="29"/>
      <c r="AI338" s="29"/>
    </row>
    <row r="339" ht="12.0" customHeight="1">
      <c r="A339" s="29"/>
      <c r="B339" s="23"/>
      <c r="C339" s="23"/>
      <c r="D339" s="167"/>
      <c r="E339" s="95"/>
      <c r="F339" s="23"/>
      <c r="G339" s="23"/>
      <c r="H339" s="23"/>
      <c r="I339" s="23"/>
      <c r="J339" s="23"/>
      <c r="K339" s="188"/>
      <c r="L339" s="23"/>
      <c r="M339" s="23"/>
      <c r="N339" s="23"/>
      <c r="O339" s="23"/>
      <c r="P339" s="23"/>
      <c r="Q339" s="23"/>
      <c r="R339" s="23"/>
      <c r="S339" s="23"/>
      <c r="T339" s="23"/>
      <c r="U339" s="23"/>
      <c r="V339" s="23"/>
      <c r="W339" s="23"/>
      <c r="X339" s="23"/>
      <c r="Y339" s="23"/>
      <c r="Z339" s="29"/>
      <c r="AA339" s="29"/>
      <c r="AB339" s="29"/>
      <c r="AC339" s="29"/>
      <c r="AD339" s="29"/>
      <c r="AE339" s="29"/>
      <c r="AF339" s="29"/>
      <c r="AG339" s="29"/>
      <c r="AH339" s="29"/>
      <c r="AI339" s="29"/>
    </row>
    <row r="340" ht="12.0" customHeight="1">
      <c r="A340" s="29"/>
      <c r="B340" s="23"/>
      <c r="C340" s="23"/>
      <c r="D340" s="167"/>
      <c r="E340" s="95"/>
      <c r="F340" s="23"/>
      <c r="G340" s="23"/>
      <c r="H340" s="23"/>
      <c r="I340" s="23"/>
      <c r="J340" s="23"/>
      <c r="K340" s="188"/>
      <c r="L340" s="23"/>
      <c r="M340" s="23"/>
      <c r="N340" s="23"/>
      <c r="O340" s="23"/>
      <c r="P340" s="23"/>
      <c r="Q340" s="23"/>
      <c r="R340" s="23"/>
      <c r="S340" s="23"/>
      <c r="T340" s="23"/>
      <c r="U340" s="23"/>
      <c r="V340" s="23"/>
      <c r="W340" s="23"/>
      <c r="X340" s="23"/>
      <c r="Y340" s="23"/>
      <c r="Z340" s="29"/>
      <c r="AA340" s="29"/>
      <c r="AB340" s="29"/>
      <c r="AC340" s="29"/>
      <c r="AD340" s="29"/>
      <c r="AE340" s="29"/>
      <c r="AF340" s="29"/>
      <c r="AG340" s="29"/>
      <c r="AH340" s="29"/>
      <c r="AI340" s="29"/>
    </row>
    <row r="341" ht="12.0" customHeight="1">
      <c r="A341" s="29"/>
      <c r="B341" s="23"/>
      <c r="C341" s="23"/>
      <c r="D341" s="167"/>
      <c r="E341" s="95"/>
      <c r="F341" s="23"/>
      <c r="G341" s="23"/>
      <c r="H341" s="23"/>
      <c r="I341" s="23"/>
      <c r="J341" s="23"/>
      <c r="K341" s="188"/>
      <c r="L341" s="23"/>
      <c r="M341" s="23"/>
      <c r="N341" s="23"/>
      <c r="O341" s="23"/>
      <c r="P341" s="23"/>
      <c r="Q341" s="23"/>
      <c r="R341" s="23"/>
      <c r="S341" s="23"/>
      <c r="T341" s="23"/>
      <c r="U341" s="23"/>
      <c r="V341" s="23"/>
      <c r="W341" s="23"/>
      <c r="X341" s="23"/>
      <c r="Y341" s="23"/>
      <c r="Z341" s="29"/>
      <c r="AA341" s="29"/>
      <c r="AB341" s="29"/>
      <c r="AC341" s="29"/>
      <c r="AD341" s="29"/>
      <c r="AE341" s="29"/>
      <c r="AF341" s="29"/>
      <c r="AG341" s="29"/>
      <c r="AH341" s="29"/>
      <c r="AI341" s="29"/>
    </row>
    <row r="342" ht="12.0" customHeight="1">
      <c r="A342" s="29"/>
      <c r="B342" s="23"/>
      <c r="C342" s="23"/>
      <c r="D342" s="167"/>
      <c r="E342" s="95"/>
      <c r="F342" s="23"/>
      <c r="G342" s="23"/>
      <c r="H342" s="23"/>
      <c r="I342" s="23"/>
      <c r="J342" s="23"/>
      <c r="K342" s="188"/>
      <c r="L342" s="23"/>
      <c r="M342" s="23"/>
      <c r="N342" s="23"/>
      <c r="O342" s="23"/>
      <c r="P342" s="23"/>
      <c r="Q342" s="23"/>
      <c r="R342" s="23"/>
      <c r="S342" s="23"/>
      <c r="T342" s="23"/>
      <c r="U342" s="23"/>
      <c r="V342" s="23"/>
      <c r="W342" s="23"/>
      <c r="X342" s="23"/>
      <c r="Y342" s="23"/>
      <c r="Z342" s="29"/>
      <c r="AA342" s="29"/>
      <c r="AB342" s="29"/>
      <c r="AC342" s="29"/>
      <c r="AD342" s="29"/>
      <c r="AE342" s="29"/>
      <c r="AF342" s="29"/>
      <c r="AG342" s="29"/>
      <c r="AH342" s="29"/>
      <c r="AI342" s="29"/>
    </row>
    <row r="343" ht="12.0" customHeight="1">
      <c r="A343" s="29"/>
      <c r="B343" s="23"/>
      <c r="C343" s="23"/>
      <c r="D343" s="167"/>
      <c r="E343" s="95"/>
      <c r="F343" s="23"/>
      <c r="G343" s="23"/>
      <c r="H343" s="23"/>
      <c r="I343" s="23"/>
      <c r="J343" s="23"/>
      <c r="K343" s="188"/>
      <c r="L343" s="23"/>
      <c r="M343" s="23"/>
      <c r="N343" s="23"/>
      <c r="O343" s="23"/>
      <c r="P343" s="23"/>
      <c r="Q343" s="23"/>
      <c r="R343" s="23"/>
      <c r="S343" s="23"/>
      <c r="T343" s="23"/>
      <c r="U343" s="23"/>
      <c r="V343" s="23"/>
      <c r="W343" s="23"/>
      <c r="X343" s="23"/>
      <c r="Y343" s="23"/>
      <c r="Z343" s="29"/>
      <c r="AA343" s="29"/>
      <c r="AB343" s="29"/>
      <c r="AC343" s="29"/>
      <c r="AD343" s="29"/>
      <c r="AE343" s="29"/>
      <c r="AF343" s="29"/>
      <c r="AG343" s="29"/>
      <c r="AH343" s="29"/>
      <c r="AI343" s="29"/>
    </row>
    <row r="344" ht="12.0" customHeight="1">
      <c r="A344" s="29"/>
      <c r="B344" s="23"/>
      <c r="C344" s="23"/>
      <c r="D344" s="167"/>
      <c r="E344" s="95"/>
      <c r="F344" s="23"/>
      <c r="G344" s="23"/>
      <c r="H344" s="23"/>
      <c r="I344" s="23"/>
      <c r="J344" s="23"/>
      <c r="K344" s="188"/>
      <c r="L344" s="23"/>
      <c r="M344" s="23"/>
      <c r="N344" s="23"/>
      <c r="O344" s="23"/>
      <c r="P344" s="23"/>
      <c r="Q344" s="23"/>
      <c r="R344" s="23"/>
      <c r="S344" s="23"/>
      <c r="T344" s="23"/>
      <c r="U344" s="23"/>
      <c r="V344" s="23"/>
      <c r="W344" s="23"/>
      <c r="X344" s="23"/>
      <c r="Y344" s="23"/>
      <c r="Z344" s="29"/>
      <c r="AA344" s="29"/>
      <c r="AB344" s="29"/>
      <c r="AC344" s="29"/>
      <c r="AD344" s="29"/>
      <c r="AE344" s="29"/>
      <c r="AF344" s="29"/>
      <c r="AG344" s="29"/>
      <c r="AH344" s="29"/>
      <c r="AI344" s="29"/>
    </row>
    <row r="345" ht="12.0" customHeight="1">
      <c r="A345" s="29"/>
      <c r="B345" s="23"/>
      <c r="C345" s="23"/>
      <c r="D345" s="167"/>
      <c r="E345" s="95"/>
      <c r="F345" s="23"/>
      <c r="G345" s="23"/>
      <c r="H345" s="23"/>
      <c r="I345" s="23"/>
      <c r="J345" s="23"/>
      <c r="K345" s="188"/>
      <c r="L345" s="23"/>
      <c r="M345" s="23"/>
      <c r="N345" s="23"/>
      <c r="O345" s="23"/>
      <c r="P345" s="23"/>
      <c r="Q345" s="23"/>
      <c r="R345" s="23"/>
      <c r="S345" s="23"/>
      <c r="T345" s="23"/>
      <c r="U345" s="23"/>
      <c r="V345" s="23"/>
      <c r="W345" s="23"/>
      <c r="X345" s="23"/>
      <c r="Y345" s="23"/>
      <c r="Z345" s="29"/>
      <c r="AA345" s="29"/>
      <c r="AB345" s="29"/>
      <c r="AC345" s="29"/>
      <c r="AD345" s="29"/>
      <c r="AE345" s="29"/>
      <c r="AF345" s="29"/>
      <c r="AG345" s="29"/>
      <c r="AH345" s="29"/>
      <c r="AI345" s="29"/>
    </row>
    <row r="346" ht="12.0" customHeight="1">
      <c r="A346" s="29"/>
      <c r="B346" s="23"/>
      <c r="C346" s="23"/>
      <c r="D346" s="167"/>
      <c r="E346" s="95"/>
      <c r="F346" s="23"/>
      <c r="G346" s="23"/>
      <c r="H346" s="23"/>
      <c r="I346" s="23"/>
      <c r="J346" s="23"/>
      <c r="K346" s="188"/>
      <c r="L346" s="23"/>
      <c r="M346" s="23"/>
      <c r="N346" s="23"/>
      <c r="O346" s="23"/>
      <c r="P346" s="23"/>
      <c r="Q346" s="23"/>
      <c r="R346" s="23"/>
      <c r="S346" s="23"/>
      <c r="T346" s="23"/>
      <c r="U346" s="23"/>
      <c r="V346" s="23"/>
      <c r="W346" s="23"/>
      <c r="X346" s="23"/>
      <c r="Y346" s="23"/>
      <c r="Z346" s="29"/>
      <c r="AA346" s="29"/>
      <c r="AB346" s="29"/>
      <c r="AC346" s="29"/>
      <c r="AD346" s="29"/>
      <c r="AE346" s="29"/>
      <c r="AF346" s="29"/>
      <c r="AG346" s="29"/>
      <c r="AH346" s="29"/>
      <c r="AI346" s="29"/>
    </row>
    <row r="347" ht="12.0" customHeight="1">
      <c r="A347" s="29"/>
      <c r="B347" s="23"/>
      <c r="C347" s="23"/>
      <c r="D347" s="167"/>
      <c r="E347" s="95"/>
      <c r="F347" s="23"/>
      <c r="G347" s="23"/>
      <c r="H347" s="23"/>
      <c r="I347" s="23"/>
      <c r="J347" s="23"/>
      <c r="K347" s="188"/>
      <c r="L347" s="23"/>
      <c r="M347" s="23"/>
      <c r="N347" s="23"/>
      <c r="O347" s="23"/>
      <c r="P347" s="23"/>
      <c r="Q347" s="23"/>
      <c r="R347" s="23"/>
      <c r="S347" s="23"/>
      <c r="T347" s="23"/>
      <c r="U347" s="23"/>
      <c r="V347" s="23"/>
      <c r="W347" s="23"/>
      <c r="X347" s="23"/>
      <c r="Y347" s="23"/>
      <c r="Z347" s="29"/>
      <c r="AA347" s="29"/>
      <c r="AB347" s="29"/>
      <c r="AC347" s="29"/>
      <c r="AD347" s="29"/>
      <c r="AE347" s="29"/>
      <c r="AF347" s="29"/>
      <c r="AG347" s="29"/>
      <c r="AH347" s="29"/>
      <c r="AI347" s="29"/>
    </row>
    <row r="348" ht="12.0" customHeight="1">
      <c r="A348" s="29"/>
      <c r="B348" s="23"/>
      <c r="C348" s="23"/>
      <c r="D348" s="167"/>
      <c r="E348" s="95"/>
      <c r="F348" s="23"/>
      <c r="G348" s="23"/>
      <c r="H348" s="23"/>
      <c r="I348" s="23"/>
      <c r="J348" s="23"/>
      <c r="K348" s="188"/>
      <c r="L348" s="23"/>
      <c r="M348" s="23"/>
      <c r="N348" s="23"/>
      <c r="O348" s="23"/>
      <c r="P348" s="23"/>
      <c r="Q348" s="23"/>
      <c r="R348" s="23"/>
      <c r="S348" s="23"/>
      <c r="T348" s="23"/>
      <c r="U348" s="23"/>
      <c r="V348" s="23"/>
      <c r="W348" s="23"/>
      <c r="X348" s="23"/>
      <c r="Y348" s="23"/>
      <c r="Z348" s="29"/>
      <c r="AA348" s="29"/>
      <c r="AB348" s="29"/>
      <c r="AC348" s="29"/>
      <c r="AD348" s="29"/>
      <c r="AE348" s="29"/>
      <c r="AF348" s="29"/>
      <c r="AG348" s="29"/>
      <c r="AH348" s="29"/>
      <c r="AI348" s="29"/>
    </row>
    <row r="349" ht="12.0" customHeight="1">
      <c r="A349" s="29"/>
      <c r="B349" s="23"/>
      <c r="C349" s="23"/>
      <c r="D349" s="167"/>
      <c r="E349" s="95"/>
      <c r="F349" s="23"/>
      <c r="G349" s="23"/>
      <c r="H349" s="23"/>
      <c r="I349" s="23"/>
      <c r="J349" s="23"/>
      <c r="K349" s="188"/>
      <c r="L349" s="23"/>
      <c r="M349" s="23"/>
      <c r="N349" s="23"/>
      <c r="O349" s="23"/>
      <c r="P349" s="23"/>
      <c r="Q349" s="23"/>
      <c r="R349" s="23"/>
      <c r="S349" s="23"/>
      <c r="T349" s="23"/>
      <c r="U349" s="23"/>
      <c r="V349" s="23"/>
      <c r="W349" s="23"/>
      <c r="X349" s="23"/>
      <c r="Y349" s="23"/>
      <c r="Z349" s="29"/>
      <c r="AA349" s="29"/>
      <c r="AB349" s="29"/>
      <c r="AC349" s="29"/>
      <c r="AD349" s="29"/>
      <c r="AE349" s="29"/>
      <c r="AF349" s="29"/>
      <c r="AG349" s="29"/>
      <c r="AH349" s="29"/>
      <c r="AI349" s="29"/>
    </row>
    <row r="350" ht="12.0" customHeight="1">
      <c r="A350" s="29"/>
      <c r="B350" s="23"/>
      <c r="C350" s="23"/>
      <c r="D350" s="167"/>
      <c r="E350" s="95"/>
      <c r="F350" s="23"/>
      <c r="G350" s="23"/>
      <c r="H350" s="23"/>
      <c r="I350" s="23"/>
      <c r="J350" s="23"/>
      <c r="K350" s="188"/>
      <c r="L350" s="23"/>
      <c r="M350" s="23"/>
      <c r="N350" s="23"/>
      <c r="O350" s="23"/>
      <c r="P350" s="23"/>
      <c r="Q350" s="23"/>
      <c r="R350" s="23"/>
      <c r="S350" s="23"/>
      <c r="T350" s="23"/>
      <c r="U350" s="23"/>
      <c r="V350" s="23"/>
      <c r="W350" s="23"/>
      <c r="X350" s="23"/>
      <c r="Y350" s="23"/>
      <c r="Z350" s="29"/>
      <c r="AA350" s="29"/>
      <c r="AB350" s="29"/>
      <c r="AC350" s="29"/>
      <c r="AD350" s="29"/>
      <c r="AE350" s="29"/>
      <c r="AF350" s="29"/>
      <c r="AG350" s="29"/>
      <c r="AH350" s="29"/>
      <c r="AI350" s="29"/>
    </row>
    <row r="351" ht="12.0" customHeight="1">
      <c r="A351" s="29"/>
      <c r="B351" s="23"/>
      <c r="C351" s="23"/>
      <c r="D351" s="167"/>
      <c r="E351" s="95"/>
      <c r="F351" s="23"/>
      <c r="G351" s="23"/>
      <c r="H351" s="23"/>
      <c r="I351" s="23"/>
      <c r="J351" s="23"/>
      <c r="K351" s="188"/>
      <c r="L351" s="23"/>
      <c r="M351" s="23"/>
      <c r="N351" s="23"/>
      <c r="O351" s="23"/>
      <c r="P351" s="23"/>
      <c r="Q351" s="23"/>
      <c r="R351" s="23"/>
      <c r="S351" s="23"/>
      <c r="T351" s="23"/>
      <c r="U351" s="23"/>
      <c r="V351" s="23"/>
      <c r="W351" s="23"/>
      <c r="X351" s="23"/>
      <c r="Y351" s="23"/>
      <c r="Z351" s="29"/>
      <c r="AA351" s="29"/>
      <c r="AB351" s="29"/>
      <c r="AC351" s="29"/>
      <c r="AD351" s="29"/>
      <c r="AE351" s="29"/>
      <c r="AF351" s="29"/>
      <c r="AG351" s="29"/>
      <c r="AH351" s="29"/>
      <c r="AI351" s="29"/>
    </row>
    <row r="352" ht="12.0" customHeight="1">
      <c r="A352" s="29"/>
      <c r="B352" s="23"/>
      <c r="C352" s="23"/>
      <c r="D352" s="167"/>
      <c r="E352" s="95"/>
      <c r="F352" s="23"/>
      <c r="G352" s="23"/>
      <c r="H352" s="23"/>
      <c r="I352" s="23"/>
      <c r="J352" s="23"/>
      <c r="K352" s="188"/>
      <c r="L352" s="23"/>
      <c r="M352" s="23"/>
      <c r="N352" s="23"/>
      <c r="O352" s="23"/>
      <c r="P352" s="23"/>
      <c r="Q352" s="23"/>
      <c r="R352" s="23"/>
      <c r="S352" s="23"/>
      <c r="T352" s="23"/>
      <c r="U352" s="23"/>
      <c r="V352" s="23"/>
      <c r="W352" s="23"/>
      <c r="X352" s="23"/>
      <c r="Y352" s="23"/>
      <c r="Z352" s="29"/>
      <c r="AA352" s="29"/>
      <c r="AB352" s="29"/>
      <c r="AC352" s="29"/>
      <c r="AD352" s="29"/>
      <c r="AE352" s="29"/>
      <c r="AF352" s="29"/>
      <c r="AG352" s="29"/>
      <c r="AH352" s="29"/>
      <c r="AI352" s="29"/>
    </row>
    <row r="353" ht="12.0" customHeight="1">
      <c r="A353" s="29"/>
      <c r="B353" s="23"/>
      <c r="C353" s="23"/>
      <c r="D353" s="167"/>
      <c r="E353" s="95"/>
      <c r="F353" s="23"/>
      <c r="G353" s="23"/>
      <c r="H353" s="23"/>
      <c r="I353" s="23"/>
      <c r="J353" s="23"/>
      <c r="K353" s="188"/>
      <c r="L353" s="23"/>
      <c r="M353" s="23"/>
      <c r="N353" s="23"/>
      <c r="O353" s="23"/>
      <c r="P353" s="23"/>
      <c r="Q353" s="23"/>
      <c r="R353" s="23"/>
      <c r="S353" s="23"/>
      <c r="T353" s="23"/>
      <c r="U353" s="23"/>
      <c r="V353" s="23"/>
      <c r="W353" s="23"/>
      <c r="X353" s="23"/>
      <c r="Y353" s="23"/>
      <c r="Z353" s="29"/>
      <c r="AA353" s="29"/>
      <c r="AB353" s="29"/>
      <c r="AC353" s="29"/>
      <c r="AD353" s="29"/>
      <c r="AE353" s="29"/>
      <c r="AF353" s="29"/>
      <c r="AG353" s="29"/>
      <c r="AH353" s="29"/>
      <c r="AI353" s="29"/>
    </row>
    <row r="354" ht="12.0" customHeight="1">
      <c r="A354" s="29"/>
      <c r="B354" s="23"/>
      <c r="C354" s="23"/>
      <c r="D354" s="167"/>
      <c r="E354" s="95"/>
      <c r="F354" s="23"/>
      <c r="G354" s="23"/>
      <c r="H354" s="23"/>
      <c r="I354" s="23"/>
      <c r="J354" s="23"/>
      <c r="K354" s="188"/>
      <c r="L354" s="23"/>
      <c r="M354" s="23"/>
      <c r="N354" s="23"/>
      <c r="O354" s="23"/>
      <c r="P354" s="23"/>
      <c r="Q354" s="23"/>
      <c r="R354" s="23"/>
      <c r="S354" s="23"/>
      <c r="T354" s="23"/>
      <c r="U354" s="23"/>
      <c r="V354" s="23"/>
      <c r="W354" s="23"/>
      <c r="X354" s="23"/>
      <c r="Y354" s="23"/>
      <c r="Z354" s="29"/>
      <c r="AA354" s="29"/>
      <c r="AB354" s="29"/>
      <c r="AC354" s="29"/>
      <c r="AD354" s="29"/>
      <c r="AE354" s="29"/>
      <c r="AF354" s="29"/>
      <c r="AG354" s="29"/>
      <c r="AH354" s="29"/>
      <c r="AI354" s="29"/>
    </row>
    <row r="355" ht="12.0" customHeight="1">
      <c r="A355" s="29"/>
      <c r="B355" s="23"/>
      <c r="C355" s="23"/>
      <c r="D355" s="167"/>
      <c r="E355" s="95"/>
      <c r="F355" s="23"/>
      <c r="G355" s="23"/>
      <c r="H355" s="23"/>
      <c r="I355" s="23"/>
      <c r="J355" s="23"/>
      <c r="K355" s="188"/>
      <c r="L355" s="23"/>
      <c r="M355" s="23"/>
      <c r="N355" s="23"/>
      <c r="O355" s="23"/>
      <c r="P355" s="23"/>
      <c r="Q355" s="23"/>
      <c r="R355" s="23"/>
      <c r="S355" s="23"/>
      <c r="T355" s="23"/>
      <c r="U355" s="23"/>
      <c r="V355" s="23"/>
      <c r="W355" s="23"/>
      <c r="X355" s="23"/>
      <c r="Y355" s="23"/>
      <c r="Z355" s="29"/>
      <c r="AA355" s="29"/>
      <c r="AB355" s="29"/>
      <c r="AC355" s="29"/>
      <c r="AD355" s="29"/>
      <c r="AE355" s="29"/>
      <c r="AF355" s="29"/>
      <c r="AG355" s="29"/>
      <c r="AH355" s="29"/>
      <c r="AI355" s="29"/>
    </row>
    <row r="356" ht="12.0" customHeight="1">
      <c r="A356" s="29"/>
      <c r="B356" s="23"/>
      <c r="C356" s="23"/>
      <c r="D356" s="167"/>
      <c r="E356" s="95"/>
      <c r="F356" s="23"/>
      <c r="G356" s="23"/>
      <c r="H356" s="23"/>
      <c r="I356" s="23"/>
      <c r="J356" s="23"/>
      <c r="K356" s="188"/>
      <c r="L356" s="23"/>
      <c r="M356" s="23"/>
      <c r="N356" s="23"/>
      <c r="O356" s="23"/>
      <c r="P356" s="23"/>
      <c r="Q356" s="23"/>
      <c r="R356" s="23"/>
      <c r="S356" s="23"/>
      <c r="T356" s="23"/>
      <c r="U356" s="23"/>
      <c r="V356" s="23"/>
      <c r="W356" s="23"/>
      <c r="X356" s="23"/>
      <c r="Y356" s="23"/>
      <c r="Z356" s="29"/>
      <c r="AA356" s="29"/>
      <c r="AB356" s="29"/>
      <c r="AC356" s="29"/>
      <c r="AD356" s="29"/>
      <c r="AE356" s="29"/>
      <c r="AF356" s="29"/>
      <c r="AG356" s="29"/>
      <c r="AH356" s="29"/>
      <c r="AI356" s="29"/>
    </row>
    <row r="357" ht="12.0" customHeight="1">
      <c r="A357" s="29"/>
      <c r="B357" s="23"/>
      <c r="C357" s="23"/>
      <c r="D357" s="167"/>
      <c r="E357" s="95"/>
      <c r="F357" s="23"/>
      <c r="G357" s="23"/>
      <c r="H357" s="23"/>
      <c r="I357" s="23"/>
      <c r="J357" s="23"/>
      <c r="K357" s="188"/>
      <c r="L357" s="23"/>
      <c r="M357" s="23"/>
      <c r="N357" s="23"/>
      <c r="O357" s="23"/>
      <c r="P357" s="23"/>
      <c r="Q357" s="23"/>
      <c r="R357" s="23"/>
      <c r="S357" s="23"/>
      <c r="T357" s="23"/>
      <c r="U357" s="23"/>
      <c r="V357" s="23"/>
      <c r="W357" s="23"/>
      <c r="X357" s="23"/>
      <c r="Y357" s="23"/>
      <c r="Z357" s="29"/>
      <c r="AA357" s="29"/>
      <c r="AB357" s="29"/>
      <c r="AC357" s="29"/>
      <c r="AD357" s="29"/>
      <c r="AE357" s="29"/>
      <c r="AF357" s="29"/>
      <c r="AG357" s="29"/>
      <c r="AH357" s="29"/>
      <c r="AI357" s="29"/>
    </row>
    <row r="358" ht="12.0" customHeight="1">
      <c r="A358" s="29"/>
      <c r="B358" s="23"/>
      <c r="C358" s="23"/>
      <c r="D358" s="167"/>
      <c r="E358" s="95"/>
      <c r="F358" s="23"/>
      <c r="G358" s="23"/>
      <c r="H358" s="23"/>
      <c r="I358" s="23"/>
      <c r="J358" s="23"/>
      <c r="K358" s="188"/>
      <c r="L358" s="23"/>
      <c r="M358" s="23"/>
      <c r="N358" s="23"/>
      <c r="O358" s="23"/>
      <c r="P358" s="23"/>
      <c r="Q358" s="23"/>
      <c r="R358" s="23"/>
      <c r="S358" s="23"/>
      <c r="T358" s="23"/>
      <c r="U358" s="23"/>
      <c r="V358" s="23"/>
      <c r="W358" s="23"/>
      <c r="X358" s="23"/>
      <c r="Y358" s="23"/>
      <c r="Z358" s="29"/>
      <c r="AA358" s="29"/>
      <c r="AB358" s="29"/>
      <c r="AC358" s="29"/>
      <c r="AD358" s="29"/>
      <c r="AE358" s="29"/>
      <c r="AF358" s="29"/>
      <c r="AG358" s="29"/>
      <c r="AH358" s="29"/>
      <c r="AI358" s="29"/>
    </row>
    <row r="359" ht="12.0" customHeight="1">
      <c r="A359" s="29"/>
      <c r="B359" s="23"/>
      <c r="C359" s="23"/>
      <c r="D359" s="167"/>
      <c r="E359" s="95"/>
      <c r="F359" s="23"/>
      <c r="G359" s="23"/>
      <c r="H359" s="23"/>
      <c r="I359" s="23"/>
      <c r="J359" s="23"/>
      <c r="K359" s="188"/>
      <c r="L359" s="23"/>
      <c r="M359" s="23"/>
      <c r="N359" s="23"/>
      <c r="O359" s="23"/>
      <c r="P359" s="23"/>
      <c r="Q359" s="23"/>
      <c r="R359" s="23"/>
      <c r="S359" s="23"/>
      <c r="T359" s="23"/>
      <c r="U359" s="23"/>
      <c r="V359" s="23"/>
      <c r="W359" s="23"/>
      <c r="X359" s="23"/>
      <c r="Y359" s="23"/>
      <c r="Z359" s="29"/>
      <c r="AA359" s="29"/>
      <c r="AB359" s="29"/>
      <c r="AC359" s="29"/>
      <c r="AD359" s="29"/>
      <c r="AE359" s="29"/>
      <c r="AF359" s="29"/>
      <c r="AG359" s="29"/>
      <c r="AH359" s="29"/>
      <c r="AI359" s="29"/>
    </row>
    <row r="360" ht="12.0" customHeight="1">
      <c r="A360" s="29"/>
      <c r="B360" s="23"/>
      <c r="C360" s="23"/>
      <c r="D360" s="167"/>
      <c r="E360" s="95"/>
      <c r="F360" s="23"/>
      <c r="G360" s="23"/>
      <c r="H360" s="23"/>
      <c r="I360" s="23"/>
      <c r="J360" s="23"/>
      <c r="K360" s="188"/>
      <c r="L360" s="23"/>
      <c r="M360" s="23"/>
      <c r="N360" s="23"/>
      <c r="O360" s="23"/>
      <c r="P360" s="23"/>
      <c r="Q360" s="23"/>
      <c r="R360" s="23"/>
      <c r="S360" s="23"/>
      <c r="T360" s="23"/>
      <c r="U360" s="23"/>
      <c r="V360" s="23"/>
      <c r="W360" s="23"/>
      <c r="X360" s="23"/>
      <c r="Y360" s="23"/>
      <c r="Z360" s="29"/>
      <c r="AA360" s="29"/>
      <c r="AB360" s="29"/>
      <c r="AC360" s="29"/>
      <c r="AD360" s="29"/>
      <c r="AE360" s="29"/>
      <c r="AF360" s="29"/>
      <c r="AG360" s="29"/>
      <c r="AH360" s="29"/>
      <c r="AI360" s="29"/>
    </row>
    <row r="361" ht="12.0" customHeight="1">
      <c r="A361" s="29"/>
      <c r="B361" s="23"/>
      <c r="C361" s="23"/>
      <c r="D361" s="167"/>
      <c r="E361" s="95"/>
      <c r="F361" s="23"/>
      <c r="G361" s="23"/>
      <c r="H361" s="23"/>
      <c r="I361" s="23"/>
      <c r="J361" s="23"/>
      <c r="K361" s="188"/>
      <c r="L361" s="23"/>
      <c r="M361" s="23"/>
      <c r="N361" s="23"/>
      <c r="O361" s="23"/>
      <c r="P361" s="23"/>
      <c r="Q361" s="23"/>
      <c r="R361" s="23"/>
      <c r="S361" s="23"/>
      <c r="T361" s="23"/>
      <c r="U361" s="23"/>
      <c r="V361" s="23"/>
      <c r="W361" s="23"/>
      <c r="X361" s="23"/>
      <c r="Y361" s="23"/>
      <c r="Z361" s="29"/>
      <c r="AA361" s="29"/>
      <c r="AB361" s="29"/>
      <c r="AC361" s="29"/>
      <c r="AD361" s="29"/>
      <c r="AE361" s="29"/>
      <c r="AF361" s="29"/>
      <c r="AG361" s="29"/>
      <c r="AH361" s="29"/>
      <c r="AI361" s="29"/>
    </row>
    <row r="362" ht="12.0" customHeight="1">
      <c r="A362" s="29"/>
      <c r="B362" s="23"/>
      <c r="C362" s="23"/>
      <c r="D362" s="167"/>
      <c r="E362" s="95"/>
      <c r="F362" s="23"/>
      <c r="G362" s="23"/>
      <c r="H362" s="23"/>
      <c r="I362" s="23"/>
      <c r="J362" s="23"/>
      <c r="K362" s="188"/>
      <c r="L362" s="23"/>
      <c r="M362" s="23"/>
      <c r="N362" s="23"/>
      <c r="O362" s="23"/>
      <c r="P362" s="23"/>
      <c r="Q362" s="23"/>
      <c r="R362" s="23"/>
      <c r="S362" s="23"/>
      <c r="T362" s="23"/>
      <c r="U362" s="23"/>
      <c r="V362" s="23"/>
      <c r="W362" s="23"/>
      <c r="X362" s="23"/>
      <c r="Y362" s="23"/>
      <c r="Z362" s="29"/>
      <c r="AA362" s="29"/>
      <c r="AB362" s="29"/>
      <c r="AC362" s="29"/>
      <c r="AD362" s="29"/>
      <c r="AE362" s="29"/>
      <c r="AF362" s="29"/>
      <c r="AG362" s="29"/>
      <c r="AH362" s="29"/>
      <c r="AI362" s="29"/>
    </row>
    <row r="363" ht="12.0" customHeight="1">
      <c r="A363" s="29"/>
      <c r="B363" s="23"/>
      <c r="C363" s="23"/>
      <c r="D363" s="167"/>
      <c r="E363" s="95"/>
      <c r="F363" s="23"/>
      <c r="G363" s="23"/>
      <c r="H363" s="23"/>
      <c r="I363" s="23"/>
      <c r="J363" s="23"/>
      <c r="K363" s="188"/>
      <c r="L363" s="23"/>
      <c r="M363" s="23"/>
      <c r="N363" s="23"/>
      <c r="O363" s="23"/>
      <c r="P363" s="23"/>
      <c r="Q363" s="23"/>
      <c r="R363" s="23"/>
      <c r="S363" s="23"/>
      <c r="T363" s="23"/>
      <c r="U363" s="23"/>
      <c r="V363" s="23"/>
      <c r="W363" s="23"/>
      <c r="X363" s="23"/>
      <c r="Y363" s="23"/>
      <c r="Z363" s="29"/>
      <c r="AA363" s="29"/>
      <c r="AB363" s="29"/>
      <c r="AC363" s="29"/>
      <c r="AD363" s="29"/>
      <c r="AE363" s="29"/>
      <c r="AF363" s="29"/>
      <c r="AG363" s="29"/>
      <c r="AH363" s="29"/>
      <c r="AI363" s="29"/>
    </row>
    <row r="364" ht="12.0" customHeight="1">
      <c r="A364" s="29"/>
      <c r="B364" s="23"/>
      <c r="C364" s="23"/>
      <c r="D364" s="167"/>
      <c r="E364" s="95"/>
      <c r="F364" s="23"/>
      <c r="G364" s="23"/>
      <c r="H364" s="23"/>
      <c r="I364" s="23"/>
      <c r="J364" s="23"/>
      <c r="K364" s="188"/>
      <c r="L364" s="23"/>
      <c r="M364" s="23"/>
      <c r="N364" s="23"/>
      <c r="O364" s="23"/>
      <c r="P364" s="23"/>
      <c r="Q364" s="23"/>
      <c r="R364" s="23"/>
      <c r="S364" s="23"/>
      <c r="T364" s="23"/>
      <c r="U364" s="23"/>
      <c r="V364" s="23"/>
      <c r="W364" s="23"/>
      <c r="X364" s="23"/>
      <c r="Y364" s="23"/>
      <c r="Z364" s="29"/>
      <c r="AA364" s="29"/>
      <c r="AB364" s="29"/>
      <c r="AC364" s="29"/>
      <c r="AD364" s="29"/>
      <c r="AE364" s="29"/>
      <c r="AF364" s="29"/>
      <c r="AG364" s="29"/>
      <c r="AH364" s="29"/>
      <c r="AI364" s="29"/>
    </row>
    <row r="365" ht="12.0" customHeight="1">
      <c r="A365" s="29"/>
      <c r="B365" s="23"/>
      <c r="C365" s="23"/>
      <c r="D365" s="167"/>
      <c r="E365" s="95"/>
      <c r="F365" s="23"/>
      <c r="G365" s="23"/>
      <c r="H365" s="23"/>
      <c r="I365" s="23"/>
      <c r="J365" s="23"/>
      <c r="K365" s="188"/>
      <c r="L365" s="23"/>
      <c r="M365" s="23"/>
      <c r="N365" s="23"/>
      <c r="O365" s="23"/>
      <c r="P365" s="23"/>
      <c r="Q365" s="23"/>
      <c r="R365" s="23"/>
      <c r="S365" s="23"/>
      <c r="T365" s="23"/>
      <c r="U365" s="23"/>
      <c r="V365" s="23"/>
      <c r="W365" s="23"/>
      <c r="X365" s="23"/>
      <c r="Y365" s="23"/>
      <c r="Z365" s="29"/>
      <c r="AA365" s="29"/>
      <c r="AB365" s="29"/>
      <c r="AC365" s="29"/>
      <c r="AD365" s="29"/>
      <c r="AE365" s="29"/>
      <c r="AF365" s="29"/>
      <c r="AG365" s="29"/>
      <c r="AH365" s="29"/>
      <c r="AI365" s="29"/>
    </row>
    <row r="366" ht="12.0" customHeight="1">
      <c r="A366" s="29"/>
      <c r="B366" s="23"/>
      <c r="C366" s="23"/>
      <c r="D366" s="167"/>
      <c r="E366" s="95"/>
      <c r="F366" s="23"/>
      <c r="G366" s="23"/>
      <c r="H366" s="23"/>
      <c r="I366" s="23"/>
      <c r="J366" s="23"/>
      <c r="K366" s="188"/>
      <c r="L366" s="23"/>
      <c r="M366" s="23"/>
      <c r="N366" s="23"/>
      <c r="O366" s="23"/>
      <c r="P366" s="23"/>
      <c r="Q366" s="23"/>
      <c r="R366" s="23"/>
      <c r="S366" s="23"/>
      <c r="T366" s="23"/>
      <c r="U366" s="23"/>
      <c r="V366" s="23"/>
      <c r="W366" s="23"/>
      <c r="X366" s="23"/>
      <c r="Y366" s="23"/>
      <c r="Z366" s="29"/>
      <c r="AA366" s="29"/>
      <c r="AB366" s="29"/>
      <c r="AC366" s="29"/>
      <c r="AD366" s="29"/>
      <c r="AE366" s="29"/>
      <c r="AF366" s="29"/>
      <c r="AG366" s="29"/>
      <c r="AH366" s="29"/>
      <c r="AI366" s="29"/>
    </row>
    <row r="367" ht="12.0" customHeight="1">
      <c r="A367" s="29"/>
      <c r="B367" s="23"/>
      <c r="C367" s="23"/>
      <c r="D367" s="167"/>
      <c r="E367" s="95"/>
      <c r="F367" s="23"/>
      <c r="G367" s="23"/>
      <c r="H367" s="23"/>
      <c r="I367" s="23"/>
      <c r="J367" s="23"/>
      <c r="K367" s="188"/>
      <c r="L367" s="23"/>
      <c r="M367" s="23"/>
      <c r="N367" s="23"/>
      <c r="O367" s="23"/>
      <c r="P367" s="23"/>
      <c r="Q367" s="23"/>
      <c r="R367" s="23"/>
      <c r="S367" s="23"/>
      <c r="T367" s="23"/>
      <c r="U367" s="23"/>
      <c r="V367" s="23"/>
      <c r="W367" s="23"/>
      <c r="X367" s="23"/>
      <c r="Y367" s="23"/>
      <c r="Z367" s="29"/>
      <c r="AA367" s="29"/>
      <c r="AB367" s="29"/>
      <c r="AC367" s="29"/>
      <c r="AD367" s="29"/>
      <c r="AE367" s="29"/>
      <c r="AF367" s="29"/>
      <c r="AG367" s="29"/>
      <c r="AH367" s="29"/>
      <c r="AI367" s="29"/>
    </row>
    <row r="368" ht="12.75" customHeight="1">
      <c r="A368" s="29"/>
      <c r="B368" s="29"/>
      <c r="C368" s="29"/>
      <c r="D368" s="174"/>
      <c r="E368" s="92"/>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row>
    <row r="369" ht="12.75" customHeight="1">
      <c r="A369" s="29"/>
      <c r="B369" s="29"/>
      <c r="C369" s="29"/>
      <c r="D369" s="174"/>
      <c r="E369" s="92"/>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row>
    <row r="370" ht="12.75" customHeight="1">
      <c r="A370" s="29"/>
      <c r="B370" s="29"/>
      <c r="C370" s="29"/>
      <c r="D370" s="174"/>
      <c r="E370" s="92"/>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row>
    <row r="371" ht="12.75" customHeight="1">
      <c r="A371" s="29"/>
      <c r="B371" s="29"/>
      <c r="C371" s="29"/>
      <c r="D371" s="174"/>
      <c r="E371" s="92"/>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row>
    <row r="372" ht="12.75" customHeight="1">
      <c r="A372" s="29"/>
      <c r="B372" s="29"/>
      <c r="C372" s="29"/>
      <c r="D372" s="174"/>
      <c r="E372" s="92"/>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row>
    <row r="373" ht="12.75" customHeight="1">
      <c r="A373" s="29"/>
      <c r="B373" s="29"/>
      <c r="C373" s="29"/>
      <c r="D373" s="174"/>
      <c r="E373" s="92"/>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row>
    <row r="374" ht="12.75" customHeight="1">
      <c r="A374" s="29"/>
      <c r="B374" s="29"/>
      <c r="C374" s="29"/>
      <c r="D374" s="174"/>
      <c r="E374" s="92"/>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row>
    <row r="375" ht="12.75" customHeight="1">
      <c r="A375" s="29"/>
      <c r="B375" s="29"/>
      <c r="C375" s="29"/>
      <c r="D375" s="174"/>
      <c r="E375" s="92"/>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row>
    <row r="376" ht="12.75" customHeight="1">
      <c r="A376" s="29"/>
      <c r="B376" s="29"/>
      <c r="C376" s="29"/>
      <c r="D376" s="174"/>
      <c r="E376" s="92"/>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row>
    <row r="377" ht="12.75" customHeight="1">
      <c r="A377" s="29"/>
      <c r="B377" s="29"/>
      <c r="C377" s="29"/>
      <c r="D377" s="174"/>
      <c r="E377" s="92"/>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row>
    <row r="378" ht="12.75" customHeight="1">
      <c r="A378" s="29"/>
      <c r="B378" s="29"/>
      <c r="C378" s="29"/>
      <c r="D378" s="174"/>
      <c r="E378" s="92"/>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row>
    <row r="379" ht="12.75" customHeight="1">
      <c r="A379" s="29"/>
      <c r="B379" s="29"/>
      <c r="C379" s="29"/>
      <c r="D379" s="174"/>
      <c r="E379" s="92"/>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row>
    <row r="380" ht="12.75" customHeight="1">
      <c r="A380" s="29"/>
      <c r="B380" s="29"/>
      <c r="C380" s="29"/>
      <c r="D380" s="174"/>
      <c r="E380" s="92"/>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row>
    <row r="381" ht="12.75" customHeight="1">
      <c r="A381" s="29"/>
      <c r="B381" s="29"/>
      <c r="C381" s="29"/>
      <c r="D381" s="174"/>
      <c r="E381" s="92"/>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row>
    <row r="382" ht="12.75" customHeight="1">
      <c r="A382" s="29"/>
      <c r="B382" s="29"/>
      <c r="C382" s="29"/>
      <c r="D382" s="174"/>
      <c r="E382" s="92"/>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row>
    <row r="383" ht="12.75" customHeight="1">
      <c r="A383" s="29"/>
      <c r="B383" s="29"/>
      <c r="C383" s="29"/>
      <c r="D383" s="174"/>
      <c r="E383" s="92"/>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row>
    <row r="384" ht="12.75" customHeight="1">
      <c r="A384" s="29"/>
      <c r="B384" s="29"/>
      <c r="C384" s="29"/>
      <c r="D384" s="174"/>
      <c r="E384" s="92"/>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row>
    <row r="385" ht="12.75" customHeight="1">
      <c r="A385" s="29"/>
      <c r="B385" s="29"/>
      <c r="C385" s="29"/>
      <c r="D385" s="174"/>
      <c r="E385" s="92"/>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row>
    <row r="386" ht="12.75" customHeight="1">
      <c r="A386" s="29"/>
      <c r="B386" s="29"/>
      <c r="C386" s="29"/>
      <c r="D386" s="174"/>
      <c r="E386" s="92"/>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row>
    <row r="387" ht="12.75" customHeight="1">
      <c r="A387" s="29"/>
      <c r="B387" s="29"/>
      <c r="C387" s="29"/>
      <c r="D387" s="174"/>
      <c r="E387" s="92"/>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row>
    <row r="388" ht="12.75" customHeight="1">
      <c r="A388" s="29"/>
      <c r="B388" s="29"/>
      <c r="C388" s="29"/>
      <c r="D388" s="174"/>
      <c r="E388" s="92"/>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row>
    <row r="389" ht="12.75" customHeight="1">
      <c r="A389" s="29"/>
      <c r="B389" s="29"/>
      <c r="C389" s="29"/>
      <c r="D389" s="174"/>
      <c r="E389" s="92"/>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row>
    <row r="390" ht="12.75" customHeight="1">
      <c r="A390" s="29"/>
      <c r="B390" s="29"/>
      <c r="C390" s="29"/>
      <c r="D390" s="174"/>
      <c r="E390" s="92"/>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row>
    <row r="391" ht="12.75" customHeight="1">
      <c r="A391" s="29"/>
      <c r="B391" s="29"/>
      <c r="C391" s="29"/>
      <c r="D391" s="174"/>
      <c r="E391" s="92"/>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row>
    <row r="392" ht="12.75" customHeight="1">
      <c r="A392" s="29"/>
      <c r="B392" s="29"/>
      <c r="C392" s="29"/>
      <c r="D392" s="174"/>
      <c r="E392" s="92"/>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row>
    <row r="393" ht="12.75" customHeight="1">
      <c r="A393" s="29"/>
      <c r="B393" s="29"/>
      <c r="C393" s="29"/>
      <c r="D393" s="174"/>
      <c r="E393" s="92"/>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row>
    <row r="394" ht="12.75" customHeight="1">
      <c r="A394" s="29"/>
      <c r="B394" s="29"/>
      <c r="C394" s="29"/>
      <c r="D394" s="174"/>
      <c r="E394" s="92"/>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row>
    <row r="395" ht="12.75" customHeight="1">
      <c r="A395" s="29"/>
      <c r="B395" s="29"/>
      <c r="C395" s="29"/>
      <c r="D395" s="174"/>
      <c r="E395" s="92"/>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row>
    <row r="396" ht="12.75" customHeight="1">
      <c r="A396" s="29"/>
      <c r="B396" s="29"/>
      <c r="C396" s="29"/>
      <c r="D396" s="174"/>
      <c r="E396" s="92"/>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row>
    <row r="397" ht="12.75" customHeight="1">
      <c r="A397" s="29"/>
      <c r="B397" s="29"/>
      <c r="C397" s="29"/>
      <c r="D397" s="174"/>
      <c r="E397" s="92"/>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row>
    <row r="398" ht="12.75" customHeight="1">
      <c r="A398" s="29"/>
      <c r="B398" s="29"/>
      <c r="C398" s="29"/>
      <c r="D398" s="174"/>
      <c r="E398" s="92"/>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row>
    <row r="399" ht="12.75" customHeight="1">
      <c r="A399" s="29"/>
      <c r="B399" s="29"/>
      <c r="C399" s="29"/>
      <c r="D399" s="174"/>
      <c r="E399" s="92"/>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row>
    <row r="400" ht="12.75" customHeight="1">
      <c r="A400" s="29"/>
      <c r="B400" s="29"/>
      <c r="C400" s="29"/>
      <c r="D400" s="174"/>
      <c r="E400" s="92"/>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row>
    <row r="401" ht="12.75" customHeight="1">
      <c r="A401" s="29"/>
      <c r="B401" s="29"/>
      <c r="C401" s="29"/>
      <c r="D401" s="174"/>
      <c r="E401" s="92"/>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row>
    <row r="402" ht="12.75" customHeight="1">
      <c r="A402" s="29"/>
      <c r="B402" s="29"/>
      <c r="C402" s="29"/>
      <c r="D402" s="174"/>
      <c r="E402" s="92"/>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row>
    <row r="403" ht="12.75" customHeight="1">
      <c r="A403" s="29"/>
      <c r="B403" s="29"/>
      <c r="C403" s="29"/>
      <c r="D403" s="174"/>
      <c r="E403" s="92"/>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row>
    <row r="404" ht="12.75" customHeight="1">
      <c r="A404" s="29"/>
      <c r="B404" s="29"/>
      <c r="C404" s="29"/>
      <c r="D404" s="174"/>
      <c r="E404" s="92"/>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row>
    <row r="405" ht="12.75" customHeight="1">
      <c r="A405" s="29"/>
      <c r="B405" s="29"/>
      <c r="C405" s="29"/>
      <c r="D405" s="174"/>
      <c r="E405" s="92"/>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row>
    <row r="406" ht="12.75" customHeight="1">
      <c r="A406" s="29"/>
      <c r="B406" s="29"/>
      <c r="C406" s="29"/>
      <c r="D406" s="174"/>
      <c r="E406" s="92"/>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row>
    <row r="407" ht="12.75" customHeight="1">
      <c r="A407" s="29"/>
      <c r="B407" s="29"/>
      <c r="C407" s="29"/>
      <c r="D407" s="174"/>
      <c r="E407" s="92"/>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row>
    <row r="408" ht="12.75" customHeight="1">
      <c r="A408" s="29"/>
      <c r="B408" s="29"/>
      <c r="C408" s="29"/>
      <c r="D408" s="174"/>
      <c r="E408" s="92"/>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row>
    <row r="409" ht="12.75" customHeight="1">
      <c r="A409" s="29"/>
      <c r="B409" s="29"/>
      <c r="C409" s="29"/>
      <c r="D409" s="174"/>
      <c r="E409" s="92"/>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row>
    <row r="410" ht="12.75" customHeight="1">
      <c r="A410" s="29"/>
      <c r="B410" s="29"/>
      <c r="C410" s="29"/>
      <c r="D410" s="174"/>
      <c r="E410" s="92"/>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row>
    <row r="411" ht="12.75" customHeight="1">
      <c r="A411" s="29"/>
      <c r="B411" s="29"/>
      <c r="C411" s="29"/>
      <c r="D411" s="174"/>
      <c r="E411" s="92"/>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row>
    <row r="412" ht="12.75" customHeight="1">
      <c r="A412" s="29"/>
      <c r="B412" s="29"/>
      <c r="C412" s="29"/>
      <c r="D412" s="174"/>
      <c r="E412" s="92"/>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row>
    <row r="413" ht="12.75" customHeight="1">
      <c r="A413" s="29"/>
      <c r="B413" s="29"/>
      <c r="C413" s="29"/>
      <c r="D413" s="174"/>
      <c r="E413" s="92"/>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row>
    <row r="414" ht="12.75" customHeight="1">
      <c r="A414" s="29"/>
      <c r="B414" s="29"/>
      <c r="C414" s="29"/>
      <c r="D414" s="174"/>
      <c r="E414" s="92"/>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row>
    <row r="415" ht="12.75" customHeight="1">
      <c r="A415" s="29"/>
      <c r="B415" s="29"/>
      <c r="C415" s="29"/>
      <c r="D415" s="174"/>
      <c r="E415" s="92"/>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row>
    <row r="416" ht="12.75" customHeight="1">
      <c r="A416" s="29"/>
      <c r="B416" s="29"/>
      <c r="C416" s="29"/>
      <c r="D416" s="174"/>
      <c r="E416" s="92"/>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row>
    <row r="417" ht="12.75" customHeight="1">
      <c r="A417" s="29"/>
      <c r="B417" s="29"/>
      <c r="C417" s="29"/>
      <c r="D417" s="174"/>
      <c r="E417" s="92"/>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row>
    <row r="418" ht="12.75" customHeight="1">
      <c r="A418" s="29"/>
      <c r="B418" s="29"/>
      <c r="C418" s="29"/>
      <c r="D418" s="174"/>
      <c r="E418" s="92"/>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row>
    <row r="419" ht="12.75" customHeight="1">
      <c r="A419" s="29"/>
      <c r="B419" s="29"/>
      <c r="C419" s="29"/>
      <c r="D419" s="174"/>
      <c r="E419" s="92"/>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row>
    <row r="420" ht="12.75" customHeight="1">
      <c r="A420" s="29"/>
      <c r="B420" s="29"/>
      <c r="C420" s="29"/>
      <c r="D420" s="174"/>
      <c r="E420" s="92"/>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row>
    <row r="421" ht="12.75" customHeight="1">
      <c r="A421" s="29"/>
      <c r="B421" s="29"/>
      <c r="C421" s="29"/>
      <c r="D421" s="174"/>
      <c r="E421" s="92"/>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row>
    <row r="422" ht="12.75" customHeight="1">
      <c r="A422" s="29"/>
      <c r="B422" s="29"/>
      <c r="C422" s="29"/>
      <c r="D422" s="174"/>
      <c r="E422" s="92"/>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row>
    <row r="423" ht="12.75" customHeight="1">
      <c r="A423" s="29"/>
      <c r="B423" s="29"/>
      <c r="C423" s="29"/>
      <c r="D423" s="174"/>
      <c r="E423" s="92"/>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row>
    <row r="424" ht="12.75" customHeight="1">
      <c r="A424" s="29"/>
      <c r="B424" s="29"/>
      <c r="C424" s="29"/>
      <c r="D424" s="174"/>
      <c r="E424" s="92"/>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row>
    <row r="425" ht="12.75" customHeight="1">
      <c r="A425" s="29"/>
      <c r="B425" s="29"/>
      <c r="C425" s="29"/>
      <c r="D425" s="174"/>
      <c r="E425" s="92"/>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row>
    <row r="426" ht="12.75" customHeight="1">
      <c r="A426" s="29"/>
      <c r="B426" s="29"/>
      <c r="C426" s="29"/>
      <c r="D426" s="174"/>
      <c r="E426" s="92"/>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row>
    <row r="427" ht="12.75" customHeight="1">
      <c r="A427" s="29"/>
      <c r="B427" s="29"/>
      <c r="C427" s="29"/>
      <c r="D427" s="174"/>
      <c r="E427" s="92"/>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row>
    <row r="428" ht="12.75" customHeight="1">
      <c r="A428" s="29"/>
      <c r="B428" s="29"/>
      <c r="C428" s="29"/>
      <c r="D428" s="174"/>
      <c r="E428" s="92"/>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row>
    <row r="429" ht="12.75" customHeight="1">
      <c r="A429" s="29"/>
      <c r="B429" s="29"/>
      <c r="C429" s="29"/>
      <c r="D429" s="174"/>
      <c r="E429" s="92"/>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row>
    <row r="430" ht="12.75" customHeight="1">
      <c r="A430" s="29"/>
      <c r="B430" s="29"/>
      <c r="C430" s="29"/>
      <c r="D430" s="174"/>
      <c r="E430" s="92"/>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row>
    <row r="431" ht="12.75" customHeight="1">
      <c r="A431" s="29"/>
      <c r="B431" s="29"/>
      <c r="C431" s="29"/>
      <c r="D431" s="174"/>
      <c r="E431" s="92"/>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row>
    <row r="432" ht="12.75" customHeight="1">
      <c r="A432" s="29"/>
      <c r="B432" s="29"/>
      <c r="C432" s="29"/>
      <c r="D432" s="174"/>
      <c r="E432" s="92"/>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row>
    <row r="433" ht="12.75" customHeight="1">
      <c r="A433" s="29"/>
      <c r="B433" s="29"/>
      <c r="C433" s="29"/>
      <c r="D433" s="174"/>
      <c r="E433" s="92"/>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row>
    <row r="434" ht="12.75" customHeight="1">
      <c r="A434" s="29"/>
      <c r="B434" s="29"/>
      <c r="C434" s="29"/>
      <c r="D434" s="174"/>
      <c r="E434" s="92"/>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row>
    <row r="435" ht="12.75" customHeight="1">
      <c r="A435" s="29"/>
      <c r="B435" s="29"/>
      <c r="C435" s="29"/>
      <c r="D435" s="174"/>
      <c r="E435" s="92"/>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row>
    <row r="436" ht="12.75" customHeight="1">
      <c r="A436" s="29"/>
      <c r="B436" s="29"/>
      <c r="C436" s="29"/>
      <c r="D436" s="174"/>
      <c r="E436" s="92"/>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row>
    <row r="437" ht="12.75" customHeight="1">
      <c r="A437" s="29"/>
      <c r="B437" s="29"/>
      <c r="C437" s="29"/>
      <c r="D437" s="174"/>
      <c r="E437" s="92"/>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row>
    <row r="438" ht="12.75" customHeight="1">
      <c r="A438" s="29"/>
      <c r="B438" s="29"/>
      <c r="C438" s="29"/>
      <c r="D438" s="174"/>
      <c r="E438" s="92"/>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row>
    <row r="439" ht="12.75" customHeight="1">
      <c r="A439" s="29"/>
      <c r="B439" s="29"/>
      <c r="C439" s="29"/>
      <c r="D439" s="174"/>
      <c r="E439" s="92"/>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row>
    <row r="440" ht="12.75" customHeight="1">
      <c r="A440" s="29"/>
      <c r="B440" s="29"/>
      <c r="C440" s="29"/>
      <c r="D440" s="174"/>
      <c r="E440" s="92"/>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row>
    <row r="441" ht="12.75" customHeight="1">
      <c r="A441" s="29"/>
      <c r="B441" s="29"/>
      <c r="C441" s="29"/>
      <c r="D441" s="174"/>
      <c r="E441" s="92"/>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row>
    <row r="442" ht="12.75" customHeight="1">
      <c r="A442" s="29"/>
      <c r="B442" s="29"/>
      <c r="C442" s="29"/>
      <c r="D442" s="174"/>
      <c r="E442" s="92"/>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row>
    <row r="443" ht="12.75" customHeight="1">
      <c r="A443" s="29"/>
      <c r="B443" s="29"/>
      <c r="C443" s="29"/>
      <c r="D443" s="174"/>
      <c r="E443" s="92"/>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row>
    <row r="444" ht="12.75" customHeight="1">
      <c r="A444" s="29"/>
      <c r="B444" s="29"/>
      <c r="C444" s="29"/>
      <c r="D444" s="174"/>
      <c r="E444" s="92"/>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row>
    <row r="445" ht="12.75" customHeight="1">
      <c r="A445" s="29"/>
      <c r="B445" s="29"/>
      <c r="C445" s="29"/>
      <c r="D445" s="174"/>
      <c r="E445" s="92"/>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row>
    <row r="446" ht="12.75" customHeight="1">
      <c r="A446" s="29"/>
      <c r="B446" s="29"/>
      <c r="C446" s="29"/>
      <c r="D446" s="174"/>
      <c r="E446" s="92"/>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row>
    <row r="447" ht="12.75" customHeight="1">
      <c r="A447" s="29"/>
      <c r="B447" s="29"/>
      <c r="C447" s="29"/>
      <c r="D447" s="174"/>
      <c r="E447" s="92"/>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row>
    <row r="448" ht="12.75" customHeight="1">
      <c r="A448" s="29"/>
      <c r="B448" s="29"/>
      <c r="C448" s="29"/>
      <c r="D448" s="174"/>
      <c r="E448" s="92"/>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row>
    <row r="449" ht="12.75" customHeight="1">
      <c r="A449" s="29"/>
      <c r="B449" s="29"/>
      <c r="C449" s="29"/>
      <c r="D449" s="174"/>
      <c r="E449" s="92"/>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row>
    <row r="450" ht="12.75" customHeight="1">
      <c r="A450" s="29"/>
      <c r="B450" s="29"/>
      <c r="C450" s="29"/>
      <c r="D450" s="174"/>
      <c r="E450" s="92"/>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row>
    <row r="451" ht="12.75" customHeight="1">
      <c r="A451" s="29"/>
      <c r="B451" s="29"/>
      <c r="C451" s="29"/>
      <c r="D451" s="174"/>
      <c r="E451" s="92"/>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row>
    <row r="452" ht="12.75" customHeight="1">
      <c r="A452" s="29"/>
      <c r="B452" s="29"/>
      <c r="C452" s="29"/>
      <c r="D452" s="174"/>
      <c r="E452" s="92"/>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row>
    <row r="453" ht="12.75" customHeight="1">
      <c r="A453" s="29"/>
      <c r="B453" s="29"/>
      <c r="C453" s="29"/>
      <c r="D453" s="174"/>
      <c r="E453" s="92"/>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row>
    <row r="454" ht="12.75" customHeight="1">
      <c r="A454" s="29"/>
      <c r="B454" s="29"/>
      <c r="C454" s="29"/>
      <c r="D454" s="174"/>
      <c r="E454" s="92"/>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row>
    <row r="455" ht="12.75" customHeight="1">
      <c r="A455" s="29"/>
      <c r="B455" s="29"/>
      <c r="C455" s="29"/>
      <c r="D455" s="174"/>
      <c r="E455" s="92"/>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row>
    <row r="456" ht="12.75" customHeight="1">
      <c r="A456" s="29"/>
      <c r="B456" s="29"/>
      <c r="C456" s="29"/>
      <c r="D456" s="174"/>
      <c r="E456" s="92"/>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row>
    <row r="457" ht="12.75" customHeight="1">
      <c r="A457" s="29"/>
      <c r="B457" s="29"/>
      <c r="C457" s="29"/>
      <c r="D457" s="174"/>
      <c r="E457" s="92"/>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row>
    <row r="458" ht="12.75" customHeight="1">
      <c r="A458" s="29"/>
      <c r="B458" s="29"/>
      <c r="C458" s="29"/>
      <c r="D458" s="174"/>
      <c r="E458" s="92"/>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row>
    <row r="459" ht="12.75" customHeight="1">
      <c r="A459" s="29"/>
      <c r="B459" s="29"/>
      <c r="C459" s="29"/>
      <c r="D459" s="174"/>
      <c r="E459" s="92"/>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row>
    <row r="460" ht="12.75" customHeight="1">
      <c r="A460" s="29"/>
      <c r="B460" s="29"/>
      <c r="C460" s="29"/>
      <c r="D460" s="174"/>
      <c r="E460" s="92"/>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row>
    <row r="461" ht="12.75" customHeight="1">
      <c r="A461" s="29"/>
      <c r="B461" s="29"/>
      <c r="C461" s="29"/>
      <c r="D461" s="174"/>
      <c r="E461" s="92"/>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row>
    <row r="462" ht="12.75" customHeight="1">
      <c r="A462" s="29"/>
      <c r="B462" s="29"/>
      <c r="C462" s="29"/>
      <c r="D462" s="174"/>
      <c r="E462" s="92"/>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row>
    <row r="463" ht="12.75" customHeight="1">
      <c r="A463" s="29"/>
      <c r="B463" s="29"/>
      <c r="C463" s="29"/>
      <c r="D463" s="174"/>
      <c r="E463" s="92"/>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row>
    <row r="464" ht="12.75" customHeight="1">
      <c r="A464" s="29"/>
      <c r="B464" s="29"/>
      <c r="C464" s="29"/>
      <c r="D464" s="174"/>
      <c r="E464" s="92"/>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row>
    <row r="465" ht="12.75" customHeight="1">
      <c r="A465" s="29"/>
      <c r="B465" s="29"/>
      <c r="C465" s="29"/>
      <c r="D465" s="174"/>
      <c r="E465" s="92"/>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row>
    <row r="466" ht="12.75" customHeight="1">
      <c r="A466" s="29"/>
      <c r="B466" s="29"/>
      <c r="C466" s="29"/>
      <c r="D466" s="174"/>
      <c r="E466" s="92"/>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row>
    <row r="467" ht="12.75" customHeight="1">
      <c r="A467" s="29"/>
      <c r="B467" s="29"/>
      <c r="C467" s="29"/>
      <c r="D467" s="174"/>
      <c r="E467" s="92"/>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row>
    <row r="468" ht="12.75" customHeight="1">
      <c r="A468" s="29"/>
      <c r="B468" s="29"/>
      <c r="C468" s="29"/>
      <c r="D468" s="174"/>
      <c r="E468" s="92"/>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row>
    <row r="469" ht="12.75" customHeight="1">
      <c r="A469" s="29"/>
      <c r="B469" s="29"/>
      <c r="C469" s="29"/>
      <c r="D469" s="174"/>
      <c r="E469" s="92"/>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row>
    <row r="470" ht="12.75" customHeight="1">
      <c r="A470" s="29"/>
      <c r="B470" s="29"/>
      <c r="C470" s="29"/>
      <c r="D470" s="174"/>
      <c r="E470" s="92"/>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row>
    <row r="471" ht="12.75" customHeight="1">
      <c r="A471" s="29"/>
      <c r="B471" s="29"/>
      <c r="C471" s="29"/>
      <c r="D471" s="174"/>
      <c r="E471" s="92"/>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row>
    <row r="472" ht="12.75" customHeight="1">
      <c r="A472" s="29"/>
      <c r="B472" s="29"/>
      <c r="C472" s="29"/>
      <c r="D472" s="174"/>
      <c r="E472" s="92"/>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row>
    <row r="473" ht="12.75" customHeight="1">
      <c r="A473" s="29"/>
      <c r="B473" s="29"/>
      <c r="C473" s="29"/>
      <c r="D473" s="174"/>
      <c r="E473" s="92"/>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row>
    <row r="474" ht="12.75" customHeight="1">
      <c r="A474" s="29"/>
      <c r="B474" s="29"/>
      <c r="C474" s="29"/>
      <c r="D474" s="174"/>
      <c r="E474" s="92"/>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row>
    <row r="475" ht="12.75" customHeight="1">
      <c r="A475" s="29"/>
      <c r="B475" s="29"/>
      <c r="C475" s="29"/>
      <c r="D475" s="174"/>
      <c r="E475" s="92"/>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row>
    <row r="476" ht="12.75" customHeight="1">
      <c r="A476" s="29"/>
      <c r="B476" s="29"/>
      <c r="C476" s="29"/>
      <c r="D476" s="174"/>
      <c r="E476" s="92"/>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row>
    <row r="477" ht="12.75" customHeight="1">
      <c r="A477" s="29"/>
      <c r="B477" s="29"/>
      <c r="C477" s="29"/>
      <c r="D477" s="174"/>
      <c r="E477" s="92"/>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row>
    <row r="478" ht="12.75" customHeight="1">
      <c r="A478" s="29"/>
      <c r="B478" s="29"/>
      <c r="C478" s="29"/>
      <c r="D478" s="174"/>
      <c r="E478" s="92"/>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row>
    <row r="479" ht="12.75" customHeight="1">
      <c r="A479" s="29"/>
      <c r="B479" s="29"/>
      <c r="C479" s="29"/>
      <c r="D479" s="174"/>
      <c r="E479" s="92"/>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row>
    <row r="480" ht="12.75" customHeight="1">
      <c r="A480" s="29"/>
      <c r="B480" s="29"/>
      <c r="C480" s="29"/>
      <c r="D480" s="174"/>
      <c r="E480" s="92"/>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row>
    <row r="481" ht="12.75" customHeight="1">
      <c r="A481" s="29"/>
      <c r="B481" s="29"/>
      <c r="C481" s="29"/>
      <c r="D481" s="174"/>
      <c r="E481" s="92"/>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row>
    <row r="482" ht="12.75" customHeight="1">
      <c r="A482" s="29"/>
      <c r="B482" s="29"/>
      <c r="C482" s="29"/>
      <c r="D482" s="174"/>
      <c r="E482" s="92"/>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row>
    <row r="483" ht="12.75" customHeight="1">
      <c r="A483" s="29"/>
      <c r="B483" s="29"/>
      <c r="C483" s="29"/>
      <c r="D483" s="174"/>
      <c r="E483" s="92"/>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row>
    <row r="484" ht="12.75" customHeight="1">
      <c r="A484" s="29"/>
      <c r="B484" s="29"/>
      <c r="C484" s="29"/>
      <c r="D484" s="174"/>
      <c r="E484" s="92"/>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row>
    <row r="485" ht="12.75" customHeight="1">
      <c r="A485" s="29"/>
      <c r="B485" s="29"/>
      <c r="C485" s="29"/>
      <c r="D485" s="174"/>
      <c r="E485" s="92"/>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row>
    <row r="486" ht="12.75" customHeight="1">
      <c r="A486" s="29"/>
      <c r="B486" s="29"/>
      <c r="C486" s="29"/>
      <c r="D486" s="174"/>
      <c r="E486" s="92"/>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row>
    <row r="487" ht="12.75" customHeight="1">
      <c r="A487" s="29"/>
      <c r="B487" s="29"/>
      <c r="C487" s="29"/>
      <c r="D487" s="174"/>
      <c r="E487" s="92"/>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row>
    <row r="488" ht="12.75" customHeight="1">
      <c r="A488" s="29"/>
      <c r="B488" s="29"/>
      <c r="C488" s="29"/>
      <c r="D488" s="174"/>
      <c r="E488" s="92"/>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row>
    <row r="489" ht="12.75" customHeight="1">
      <c r="A489" s="29"/>
      <c r="B489" s="29"/>
      <c r="C489" s="29"/>
      <c r="D489" s="174"/>
      <c r="E489" s="92"/>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row>
    <row r="490" ht="12.75" customHeight="1">
      <c r="A490" s="29"/>
      <c r="B490" s="29"/>
      <c r="C490" s="29"/>
      <c r="D490" s="174"/>
      <c r="E490" s="92"/>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row>
    <row r="491" ht="12.75" customHeight="1">
      <c r="A491" s="29"/>
      <c r="B491" s="29"/>
      <c r="C491" s="29"/>
      <c r="D491" s="174"/>
      <c r="E491" s="92"/>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row>
    <row r="492" ht="12.75" customHeight="1">
      <c r="A492" s="29"/>
      <c r="B492" s="29"/>
      <c r="C492" s="29"/>
      <c r="D492" s="174"/>
      <c r="E492" s="92"/>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row>
    <row r="493" ht="12.75" customHeight="1">
      <c r="A493" s="29"/>
      <c r="B493" s="29"/>
      <c r="C493" s="29"/>
      <c r="D493" s="174"/>
      <c r="E493" s="92"/>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row>
    <row r="494" ht="12.75" customHeight="1">
      <c r="A494" s="29"/>
      <c r="B494" s="29"/>
      <c r="C494" s="29"/>
      <c r="D494" s="174"/>
      <c r="E494" s="92"/>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row>
    <row r="495" ht="12.75" customHeight="1">
      <c r="A495" s="29"/>
      <c r="B495" s="29"/>
      <c r="C495" s="29"/>
      <c r="D495" s="174"/>
      <c r="E495" s="92"/>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row>
    <row r="496" ht="12.75" customHeight="1">
      <c r="A496" s="29"/>
      <c r="B496" s="29"/>
      <c r="C496" s="29"/>
      <c r="D496" s="174"/>
      <c r="E496" s="92"/>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row>
    <row r="497" ht="12.75" customHeight="1">
      <c r="A497" s="29"/>
      <c r="B497" s="29"/>
      <c r="C497" s="29"/>
      <c r="D497" s="174"/>
      <c r="E497" s="92"/>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row>
    <row r="498" ht="12.75" customHeight="1">
      <c r="A498" s="29"/>
      <c r="B498" s="29"/>
      <c r="C498" s="29"/>
      <c r="D498" s="174"/>
      <c r="E498" s="92"/>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row>
    <row r="499" ht="12.75" customHeight="1">
      <c r="A499" s="29"/>
      <c r="B499" s="29"/>
      <c r="C499" s="29"/>
      <c r="D499" s="174"/>
      <c r="E499" s="92"/>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row>
    <row r="500" ht="12.75" customHeight="1">
      <c r="A500" s="29"/>
      <c r="B500" s="29"/>
      <c r="C500" s="29"/>
      <c r="D500" s="174"/>
      <c r="E500" s="92"/>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row>
    <row r="501" ht="12.75" customHeight="1">
      <c r="A501" s="29"/>
      <c r="B501" s="29"/>
      <c r="C501" s="29"/>
      <c r="D501" s="174"/>
      <c r="E501" s="92"/>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row>
    <row r="502" ht="12.75" customHeight="1">
      <c r="A502" s="29"/>
      <c r="B502" s="29"/>
      <c r="C502" s="29"/>
      <c r="D502" s="174"/>
      <c r="E502" s="92"/>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row>
    <row r="503" ht="12.75" customHeight="1">
      <c r="A503" s="29"/>
      <c r="B503" s="29"/>
      <c r="C503" s="29"/>
      <c r="D503" s="174"/>
      <c r="E503" s="92"/>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row>
    <row r="504" ht="12.75" customHeight="1">
      <c r="A504" s="29"/>
      <c r="B504" s="29"/>
      <c r="C504" s="29"/>
      <c r="D504" s="174"/>
      <c r="E504" s="92"/>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row>
    <row r="505" ht="12.75" customHeight="1">
      <c r="A505" s="29"/>
      <c r="B505" s="29"/>
      <c r="C505" s="29"/>
      <c r="D505" s="174"/>
      <c r="E505" s="92"/>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row>
    <row r="506" ht="12.75" customHeight="1">
      <c r="A506" s="29"/>
      <c r="B506" s="29"/>
      <c r="C506" s="29"/>
      <c r="D506" s="174"/>
      <c r="E506" s="92"/>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row>
    <row r="507" ht="12.75" customHeight="1">
      <c r="A507" s="29"/>
      <c r="B507" s="29"/>
      <c r="C507" s="29"/>
      <c r="D507" s="174"/>
      <c r="E507" s="92"/>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row>
    <row r="508" ht="12.75" customHeight="1">
      <c r="A508" s="29"/>
      <c r="B508" s="29"/>
      <c r="C508" s="29"/>
      <c r="D508" s="174"/>
      <c r="E508" s="92"/>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row>
    <row r="509" ht="12.75" customHeight="1">
      <c r="A509" s="29"/>
      <c r="B509" s="29"/>
      <c r="C509" s="29"/>
      <c r="D509" s="174"/>
      <c r="E509" s="92"/>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row>
    <row r="510" ht="12.75" customHeight="1">
      <c r="A510" s="29"/>
      <c r="B510" s="29"/>
      <c r="C510" s="29"/>
      <c r="D510" s="174"/>
      <c r="E510" s="92"/>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row>
    <row r="511" ht="12.75" customHeight="1">
      <c r="A511" s="29"/>
      <c r="B511" s="29"/>
      <c r="C511" s="29"/>
      <c r="D511" s="174"/>
      <c r="E511" s="92"/>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row>
    <row r="512" ht="12.75" customHeight="1">
      <c r="A512" s="29"/>
      <c r="B512" s="29"/>
      <c r="C512" s="29"/>
      <c r="D512" s="174"/>
      <c r="E512" s="92"/>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row>
    <row r="513" ht="12.75" customHeight="1">
      <c r="A513" s="29"/>
      <c r="B513" s="29"/>
      <c r="C513" s="29"/>
      <c r="D513" s="174"/>
      <c r="E513" s="92"/>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row>
    <row r="514" ht="12.75" customHeight="1">
      <c r="A514" s="29"/>
      <c r="B514" s="29"/>
      <c r="C514" s="29"/>
      <c r="D514" s="174"/>
      <c r="E514" s="92"/>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row>
    <row r="515" ht="12.75" customHeight="1">
      <c r="A515" s="29"/>
      <c r="B515" s="29"/>
      <c r="C515" s="29"/>
      <c r="D515" s="174"/>
      <c r="E515" s="92"/>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row>
    <row r="516" ht="12.75" customHeight="1">
      <c r="A516" s="29"/>
      <c r="B516" s="29"/>
      <c r="C516" s="29"/>
      <c r="D516" s="174"/>
      <c r="E516" s="92"/>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row>
    <row r="517" ht="12.75" customHeight="1">
      <c r="A517" s="29"/>
      <c r="B517" s="29"/>
      <c r="C517" s="29"/>
      <c r="D517" s="174"/>
      <c r="E517" s="92"/>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row>
    <row r="518" ht="12.75" customHeight="1">
      <c r="A518" s="29"/>
      <c r="B518" s="29"/>
      <c r="C518" s="29"/>
      <c r="D518" s="174"/>
      <c r="E518" s="92"/>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row>
    <row r="519" ht="12.75" customHeight="1">
      <c r="A519" s="29"/>
      <c r="B519" s="29"/>
      <c r="C519" s="29"/>
      <c r="D519" s="174"/>
      <c r="E519" s="92"/>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row>
    <row r="520" ht="12.75" customHeight="1">
      <c r="A520" s="29"/>
      <c r="B520" s="29"/>
      <c r="C520" s="29"/>
      <c r="D520" s="174"/>
      <c r="E520" s="92"/>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row>
    <row r="521" ht="12.75" customHeight="1">
      <c r="A521" s="29"/>
      <c r="B521" s="29"/>
      <c r="C521" s="29"/>
      <c r="D521" s="174"/>
      <c r="E521" s="92"/>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row>
    <row r="522" ht="12.75" customHeight="1">
      <c r="A522" s="29"/>
      <c r="B522" s="29"/>
      <c r="C522" s="29"/>
      <c r="D522" s="174"/>
      <c r="E522" s="92"/>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row>
    <row r="523" ht="12.75" customHeight="1">
      <c r="A523" s="29"/>
      <c r="B523" s="29"/>
      <c r="C523" s="29"/>
      <c r="D523" s="174"/>
      <c r="E523" s="92"/>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row>
    <row r="524" ht="12.75" customHeight="1">
      <c r="A524" s="29"/>
      <c r="B524" s="29"/>
      <c r="C524" s="29"/>
      <c r="D524" s="174"/>
      <c r="E524" s="92"/>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row>
    <row r="525" ht="12.75" customHeight="1">
      <c r="A525" s="29"/>
      <c r="B525" s="29"/>
      <c r="C525" s="29"/>
      <c r="D525" s="174"/>
      <c r="E525" s="92"/>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row>
    <row r="526" ht="12.75" customHeight="1">
      <c r="A526" s="29"/>
      <c r="B526" s="29"/>
      <c r="C526" s="29"/>
      <c r="D526" s="174"/>
      <c r="E526" s="92"/>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row>
    <row r="527" ht="12.75" customHeight="1">
      <c r="A527" s="29"/>
      <c r="B527" s="29"/>
      <c r="C527" s="29"/>
      <c r="D527" s="174"/>
      <c r="E527" s="92"/>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row>
    <row r="528" ht="12.75" customHeight="1">
      <c r="A528" s="29"/>
      <c r="B528" s="29"/>
      <c r="C528" s="29"/>
      <c r="D528" s="174"/>
      <c r="E528" s="92"/>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row>
    <row r="529" ht="12.75" customHeight="1">
      <c r="A529" s="29"/>
      <c r="B529" s="29"/>
      <c r="C529" s="29"/>
      <c r="D529" s="174"/>
      <c r="E529" s="92"/>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row>
    <row r="530" ht="12.75" customHeight="1">
      <c r="A530" s="29"/>
      <c r="B530" s="29"/>
      <c r="C530" s="29"/>
      <c r="D530" s="174"/>
      <c r="E530" s="92"/>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row>
    <row r="531" ht="12.75" customHeight="1">
      <c r="A531" s="29"/>
      <c r="B531" s="29"/>
      <c r="C531" s="29"/>
      <c r="D531" s="174"/>
      <c r="E531" s="92"/>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row>
    <row r="532" ht="12.75" customHeight="1">
      <c r="A532" s="29"/>
      <c r="B532" s="29"/>
      <c r="C532" s="29"/>
      <c r="D532" s="174"/>
      <c r="E532" s="92"/>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row>
    <row r="533" ht="12.75" customHeight="1">
      <c r="A533" s="29"/>
      <c r="B533" s="29"/>
      <c r="C533" s="29"/>
      <c r="D533" s="174"/>
      <c r="E533" s="92"/>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row>
    <row r="534" ht="12.75" customHeight="1">
      <c r="A534" s="29"/>
      <c r="B534" s="29"/>
      <c r="C534" s="29"/>
      <c r="D534" s="174"/>
      <c r="E534" s="92"/>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row>
    <row r="535" ht="12.75" customHeight="1">
      <c r="A535" s="29"/>
      <c r="B535" s="29"/>
      <c r="C535" s="29"/>
      <c r="D535" s="174"/>
      <c r="E535" s="92"/>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row>
    <row r="536" ht="12.75" customHeight="1">
      <c r="A536" s="29"/>
      <c r="B536" s="29"/>
      <c r="C536" s="29"/>
      <c r="D536" s="174"/>
      <c r="E536" s="92"/>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row>
    <row r="537" ht="12.75" customHeight="1">
      <c r="A537" s="29"/>
      <c r="B537" s="29"/>
      <c r="C537" s="29"/>
      <c r="D537" s="174"/>
      <c r="E537" s="92"/>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row>
    <row r="538" ht="12.75" customHeight="1">
      <c r="A538" s="29"/>
      <c r="B538" s="29"/>
      <c r="C538" s="29"/>
      <c r="D538" s="174"/>
      <c r="E538" s="92"/>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row>
    <row r="539" ht="12.75" customHeight="1">
      <c r="A539" s="29"/>
      <c r="B539" s="29"/>
      <c r="C539" s="29"/>
      <c r="D539" s="174"/>
      <c r="E539" s="92"/>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row>
    <row r="540" ht="12.75" customHeight="1">
      <c r="A540" s="29"/>
      <c r="B540" s="29"/>
      <c r="C540" s="29"/>
      <c r="D540" s="174"/>
      <c r="E540" s="92"/>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row>
    <row r="541" ht="12.75" customHeight="1">
      <c r="A541" s="29"/>
      <c r="B541" s="29"/>
      <c r="C541" s="29"/>
      <c r="D541" s="174"/>
      <c r="E541" s="92"/>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row>
    <row r="542" ht="12.75" customHeight="1">
      <c r="A542" s="29"/>
      <c r="B542" s="29"/>
      <c r="C542" s="29"/>
      <c r="D542" s="174"/>
      <c r="E542" s="92"/>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row>
    <row r="543" ht="12.75" customHeight="1">
      <c r="A543" s="29"/>
      <c r="B543" s="29"/>
      <c r="C543" s="29"/>
      <c r="D543" s="174"/>
      <c r="E543" s="92"/>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row>
    <row r="544" ht="12.75" customHeight="1">
      <c r="A544" s="29"/>
      <c r="B544" s="29"/>
      <c r="C544" s="29"/>
      <c r="D544" s="174"/>
      <c r="E544" s="92"/>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row>
    <row r="545" ht="12.75" customHeight="1">
      <c r="A545" s="29"/>
      <c r="B545" s="29"/>
      <c r="C545" s="29"/>
      <c r="D545" s="174"/>
      <c r="E545" s="92"/>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row>
    <row r="546" ht="12.75" customHeight="1">
      <c r="A546" s="29"/>
      <c r="B546" s="29"/>
      <c r="C546" s="29"/>
      <c r="D546" s="174"/>
      <c r="E546" s="92"/>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row>
    <row r="547" ht="12.75" customHeight="1">
      <c r="A547" s="29"/>
      <c r="B547" s="29"/>
      <c r="C547" s="29"/>
      <c r="D547" s="174"/>
      <c r="E547" s="92"/>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row>
    <row r="548" ht="12.75" customHeight="1">
      <c r="A548" s="29"/>
      <c r="B548" s="29"/>
      <c r="C548" s="29"/>
      <c r="D548" s="174"/>
      <c r="E548" s="92"/>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row>
    <row r="549" ht="12.75" customHeight="1">
      <c r="A549" s="29"/>
      <c r="B549" s="29"/>
      <c r="C549" s="29"/>
      <c r="D549" s="174"/>
      <c r="E549" s="92"/>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row>
    <row r="550" ht="12.75" customHeight="1">
      <c r="A550" s="29"/>
      <c r="B550" s="29"/>
      <c r="C550" s="29"/>
      <c r="D550" s="174"/>
      <c r="E550" s="92"/>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row>
    <row r="551" ht="12.75" customHeight="1">
      <c r="A551" s="29"/>
      <c r="B551" s="29"/>
      <c r="C551" s="29"/>
      <c r="D551" s="174"/>
      <c r="E551" s="92"/>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row>
    <row r="552" ht="12.75" customHeight="1">
      <c r="A552" s="29"/>
      <c r="B552" s="29"/>
      <c r="C552" s="29"/>
      <c r="D552" s="174"/>
      <c r="E552" s="92"/>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row>
    <row r="553" ht="12.75" customHeight="1">
      <c r="A553" s="29"/>
      <c r="B553" s="29"/>
      <c r="C553" s="29"/>
      <c r="D553" s="174"/>
      <c r="E553" s="92"/>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row>
    <row r="554" ht="12.75" customHeight="1">
      <c r="A554" s="29"/>
      <c r="B554" s="29"/>
      <c r="C554" s="29"/>
      <c r="D554" s="174"/>
      <c r="E554" s="92"/>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row>
    <row r="555" ht="12.75" customHeight="1">
      <c r="A555" s="29"/>
      <c r="B555" s="29"/>
      <c r="C555" s="29"/>
      <c r="D555" s="174"/>
      <c r="E555" s="92"/>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row>
    <row r="556" ht="12.75" customHeight="1">
      <c r="A556" s="29"/>
      <c r="B556" s="29"/>
      <c r="C556" s="29"/>
      <c r="D556" s="174"/>
      <c r="E556" s="92"/>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row>
    <row r="557" ht="12.75" customHeight="1">
      <c r="A557" s="29"/>
      <c r="B557" s="29"/>
      <c r="C557" s="29"/>
      <c r="D557" s="174"/>
      <c r="E557" s="92"/>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row>
    <row r="558" ht="12.75" customHeight="1">
      <c r="A558" s="29"/>
      <c r="B558" s="29"/>
      <c r="C558" s="29"/>
      <c r="D558" s="174"/>
      <c r="E558" s="92"/>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row>
    <row r="559" ht="12.75" customHeight="1">
      <c r="A559" s="29"/>
      <c r="B559" s="29"/>
      <c r="C559" s="29"/>
      <c r="D559" s="174"/>
      <c r="E559" s="92"/>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row>
    <row r="560" ht="12.75" customHeight="1">
      <c r="A560" s="29"/>
      <c r="B560" s="29"/>
      <c r="C560" s="29"/>
      <c r="D560" s="174"/>
      <c r="E560" s="92"/>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row>
    <row r="561" ht="12.75" customHeight="1">
      <c r="A561" s="29"/>
      <c r="B561" s="29"/>
      <c r="C561" s="29"/>
      <c r="D561" s="174"/>
      <c r="E561" s="92"/>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row>
    <row r="562" ht="12.75" customHeight="1">
      <c r="A562" s="29"/>
      <c r="B562" s="29"/>
      <c r="C562" s="29"/>
      <c r="D562" s="174"/>
      <c r="E562" s="92"/>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row>
    <row r="563" ht="12.75" customHeight="1">
      <c r="A563" s="29"/>
      <c r="B563" s="29"/>
      <c r="C563" s="29"/>
      <c r="D563" s="174"/>
      <c r="E563" s="92"/>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row>
    <row r="564" ht="12.75" customHeight="1">
      <c r="A564" s="29"/>
      <c r="B564" s="29"/>
      <c r="C564" s="29"/>
      <c r="D564" s="174"/>
      <c r="E564" s="92"/>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row>
    <row r="565" ht="12.75" customHeight="1">
      <c r="A565" s="29"/>
      <c r="B565" s="29"/>
      <c r="C565" s="29"/>
      <c r="D565" s="174"/>
      <c r="E565" s="92"/>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row>
    <row r="566" ht="12.75" customHeight="1">
      <c r="A566" s="29"/>
      <c r="B566" s="29"/>
      <c r="C566" s="29"/>
      <c r="D566" s="174"/>
      <c r="E566" s="92"/>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row>
    <row r="567" ht="12.75" customHeight="1">
      <c r="A567" s="29"/>
      <c r="B567" s="29"/>
      <c r="C567" s="29"/>
      <c r="D567" s="174"/>
      <c r="E567" s="92"/>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row>
    <row r="568" ht="12.75" customHeight="1">
      <c r="A568" s="29"/>
      <c r="B568" s="29"/>
      <c r="C568" s="29"/>
      <c r="D568" s="174"/>
      <c r="E568" s="92"/>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row>
    <row r="569" ht="12.75" customHeight="1">
      <c r="A569" s="29"/>
      <c r="B569" s="29"/>
      <c r="C569" s="29"/>
      <c r="D569" s="174"/>
      <c r="E569" s="92"/>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row>
    <row r="570" ht="12.75" customHeight="1">
      <c r="A570" s="29"/>
      <c r="B570" s="29"/>
      <c r="C570" s="29"/>
      <c r="D570" s="174"/>
      <c r="E570" s="92"/>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row>
    <row r="571" ht="12.75" customHeight="1">
      <c r="A571" s="29"/>
      <c r="B571" s="29"/>
      <c r="C571" s="29"/>
      <c r="D571" s="174"/>
      <c r="E571" s="92"/>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row>
    <row r="572" ht="12.75" customHeight="1">
      <c r="A572" s="29"/>
      <c r="B572" s="29"/>
      <c r="C572" s="29"/>
      <c r="D572" s="174"/>
      <c r="E572" s="92"/>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row>
    <row r="573" ht="12.75" customHeight="1">
      <c r="A573" s="29"/>
      <c r="B573" s="29"/>
      <c r="C573" s="29"/>
      <c r="D573" s="174"/>
      <c r="E573" s="92"/>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row>
    <row r="574" ht="12.75" customHeight="1">
      <c r="A574" s="29"/>
      <c r="B574" s="29"/>
      <c r="C574" s="29"/>
      <c r="D574" s="174"/>
      <c r="E574" s="92"/>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row>
    <row r="575" ht="12.75" customHeight="1">
      <c r="A575" s="29"/>
      <c r="B575" s="29"/>
      <c r="C575" s="29"/>
      <c r="D575" s="174"/>
      <c r="E575" s="92"/>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row>
    <row r="576" ht="12.75" customHeight="1">
      <c r="A576" s="29"/>
      <c r="B576" s="29"/>
      <c r="C576" s="29"/>
      <c r="D576" s="174"/>
      <c r="E576" s="92"/>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row>
    <row r="577" ht="12.75" customHeight="1">
      <c r="A577" s="29"/>
      <c r="B577" s="29"/>
      <c r="C577" s="29"/>
      <c r="D577" s="174"/>
      <c r="E577" s="92"/>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row>
    <row r="578" ht="12.75" customHeight="1">
      <c r="A578" s="29"/>
      <c r="B578" s="29"/>
      <c r="C578" s="29"/>
      <c r="D578" s="174"/>
      <c r="E578" s="92"/>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row>
    <row r="579" ht="12.75" customHeight="1">
      <c r="A579" s="29"/>
      <c r="B579" s="29"/>
      <c r="C579" s="29"/>
      <c r="D579" s="174"/>
      <c r="E579" s="92"/>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row>
    <row r="580" ht="12.75" customHeight="1">
      <c r="A580" s="29"/>
      <c r="B580" s="29"/>
      <c r="C580" s="29"/>
      <c r="D580" s="174"/>
      <c r="E580" s="92"/>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row>
    <row r="581" ht="12.75" customHeight="1">
      <c r="A581" s="29"/>
      <c r="B581" s="29"/>
      <c r="C581" s="29"/>
      <c r="D581" s="174"/>
      <c r="E581" s="92"/>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row>
    <row r="582" ht="12.75" customHeight="1">
      <c r="A582" s="29"/>
      <c r="B582" s="29"/>
      <c r="C582" s="29"/>
      <c r="D582" s="174"/>
      <c r="E582" s="92"/>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row>
    <row r="583" ht="12.75" customHeight="1">
      <c r="A583" s="29"/>
      <c r="B583" s="29"/>
      <c r="C583" s="29"/>
      <c r="D583" s="174"/>
      <c r="E583" s="92"/>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row>
    <row r="584" ht="12.75" customHeight="1">
      <c r="A584" s="29"/>
      <c r="B584" s="29"/>
      <c r="C584" s="29"/>
      <c r="D584" s="174"/>
      <c r="E584" s="92"/>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row>
    <row r="585" ht="12.75" customHeight="1">
      <c r="A585" s="29"/>
      <c r="B585" s="29"/>
      <c r="C585" s="29"/>
      <c r="D585" s="174"/>
      <c r="E585" s="92"/>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row>
    <row r="586" ht="12.75" customHeight="1">
      <c r="A586" s="29"/>
      <c r="B586" s="29"/>
      <c r="C586" s="29"/>
      <c r="D586" s="174"/>
      <c r="E586" s="92"/>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row>
    <row r="587" ht="12.75" customHeight="1">
      <c r="A587" s="29"/>
      <c r="B587" s="29"/>
      <c r="C587" s="29"/>
      <c r="D587" s="174"/>
      <c r="E587" s="92"/>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row>
    <row r="588" ht="12.75" customHeight="1">
      <c r="A588" s="29"/>
      <c r="B588" s="29"/>
      <c r="C588" s="29"/>
      <c r="D588" s="174"/>
      <c r="E588" s="92"/>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row>
    <row r="589" ht="12.75" customHeight="1">
      <c r="A589" s="29"/>
      <c r="B589" s="29"/>
      <c r="C589" s="29"/>
      <c r="D589" s="174"/>
      <c r="E589" s="92"/>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row>
    <row r="590" ht="12.75" customHeight="1">
      <c r="A590" s="29"/>
      <c r="B590" s="29"/>
      <c r="C590" s="29"/>
      <c r="D590" s="174"/>
      <c r="E590" s="92"/>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row>
    <row r="591" ht="12.75" customHeight="1">
      <c r="A591" s="29"/>
      <c r="B591" s="29"/>
      <c r="C591" s="29"/>
      <c r="D591" s="174"/>
      <c r="E591" s="92"/>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row>
    <row r="592" ht="12.75" customHeight="1">
      <c r="A592" s="29"/>
      <c r="B592" s="29"/>
      <c r="C592" s="29"/>
      <c r="D592" s="174"/>
      <c r="E592" s="92"/>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row>
    <row r="593" ht="12.75" customHeight="1">
      <c r="A593" s="29"/>
      <c r="B593" s="29"/>
      <c r="C593" s="29"/>
      <c r="D593" s="174"/>
      <c r="E593" s="92"/>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row>
    <row r="594" ht="12.75" customHeight="1">
      <c r="A594" s="29"/>
      <c r="B594" s="29"/>
      <c r="C594" s="29"/>
      <c r="D594" s="174"/>
      <c r="E594" s="92"/>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row>
    <row r="595" ht="12.75" customHeight="1">
      <c r="A595" s="29"/>
      <c r="B595" s="29"/>
      <c r="C595" s="29"/>
      <c r="D595" s="174"/>
      <c r="E595" s="92"/>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row>
    <row r="596" ht="12.75" customHeight="1">
      <c r="A596" s="29"/>
      <c r="B596" s="29"/>
      <c r="C596" s="29"/>
      <c r="D596" s="174"/>
      <c r="E596" s="92"/>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row>
    <row r="597" ht="12.75" customHeight="1">
      <c r="A597" s="29"/>
      <c r="B597" s="29"/>
      <c r="C597" s="29"/>
      <c r="D597" s="174"/>
      <c r="E597" s="92"/>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row>
    <row r="598" ht="12.75" customHeight="1">
      <c r="A598" s="29"/>
      <c r="B598" s="29"/>
      <c r="C598" s="29"/>
      <c r="D598" s="174"/>
      <c r="E598" s="92"/>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row>
    <row r="599" ht="12.75" customHeight="1">
      <c r="A599" s="29"/>
      <c r="B599" s="29"/>
      <c r="C599" s="29"/>
      <c r="D599" s="174"/>
      <c r="E599" s="92"/>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row>
    <row r="600" ht="12.75" customHeight="1">
      <c r="A600" s="29"/>
      <c r="B600" s="29"/>
      <c r="C600" s="29"/>
      <c r="D600" s="174"/>
      <c r="E600" s="92"/>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row>
    <row r="601" ht="12.75" customHeight="1">
      <c r="A601" s="29"/>
      <c r="B601" s="29"/>
      <c r="C601" s="29"/>
      <c r="D601" s="174"/>
      <c r="E601" s="92"/>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row>
    <row r="602" ht="12.75" customHeight="1">
      <c r="A602" s="29"/>
      <c r="B602" s="29"/>
      <c r="C602" s="29"/>
      <c r="D602" s="174"/>
      <c r="E602" s="92"/>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row>
    <row r="603" ht="12.75" customHeight="1">
      <c r="A603" s="29"/>
      <c r="B603" s="29"/>
      <c r="C603" s="29"/>
      <c r="D603" s="174"/>
      <c r="E603" s="92"/>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row>
    <row r="604" ht="12.75" customHeight="1">
      <c r="A604" s="29"/>
      <c r="B604" s="29"/>
      <c r="C604" s="29"/>
      <c r="D604" s="174"/>
      <c r="E604" s="92"/>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row>
    <row r="605" ht="12.75" customHeight="1">
      <c r="A605" s="29"/>
      <c r="B605" s="29"/>
      <c r="C605" s="29"/>
      <c r="D605" s="174"/>
      <c r="E605" s="92"/>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row>
    <row r="606" ht="12.75" customHeight="1">
      <c r="A606" s="29"/>
      <c r="B606" s="29"/>
      <c r="C606" s="29"/>
      <c r="D606" s="174"/>
      <c r="E606" s="92"/>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row>
    <row r="607" ht="12.75" customHeight="1">
      <c r="A607" s="29"/>
      <c r="B607" s="29"/>
      <c r="C607" s="29"/>
      <c r="D607" s="174"/>
      <c r="E607" s="92"/>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row>
    <row r="608" ht="12.75" customHeight="1">
      <c r="A608" s="29"/>
      <c r="B608" s="29"/>
      <c r="C608" s="29"/>
      <c r="D608" s="174"/>
      <c r="E608" s="92"/>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row>
    <row r="609" ht="12.75" customHeight="1">
      <c r="A609" s="29"/>
      <c r="B609" s="29"/>
      <c r="C609" s="29"/>
      <c r="D609" s="174"/>
      <c r="E609" s="92"/>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row>
    <row r="610" ht="12.75" customHeight="1">
      <c r="A610" s="29"/>
      <c r="B610" s="29"/>
      <c r="C610" s="29"/>
      <c r="D610" s="174"/>
      <c r="E610" s="92"/>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row>
    <row r="611" ht="12.75" customHeight="1">
      <c r="A611" s="29"/>
      <c r="B611" s="29"/>
      <c r="C611" s="29"/>
      <c r="D611" s="174"/>
      <c r="E611" s="92"/>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row>
    <row r="612" ht="12.75" customHeight="1">
      <c r="A612" s="29"/>
      <c r="B612" s="29"/>
      <c r="C612" s="29"/>
      <c r="D612" s="174"/>
      <c r="E612" s="92"/>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row>
    <row r="613" ht="12.75" customHeight="1">
      <c r="A613" s="29"/>
      <c r="B613" s="29"/>
      <c r="C613" s="29"/>
      <c r="D613" s="174"/>
      <c r="E613" s="92"/>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row>
    <row r="614" ht="12.75" customHeight="1">
      <c r="A614" s="29"/>
      <c r="B614" s="29"/>
      <c r="C614" s="29"/>
      <c r="D614" s="174"/>
      <c r="E614" s="92"/>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row>
    <row r="615" ht="12.75" customHeight="1">
      <c r="A615" s="29"/>
      <c r="B615" s="29"/>
      <c r="C615" s="29"/>
      <c r="D615" s="174"/>
      <c r="E615" s="92"/>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row>
    <row r="616" ht="12.75" customHeight="1">
      <c r="A616" s="29"/>
      <c r="B616" s="29"/>
      <c r="C616" s="29"/>
      <c r="D616" s="174"/>
      <c r="E616" s="92"/>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row>
    <row r="617" ht="12.75" customHeight="1">
      <c r="A617" s="29"/>
      <c r="B617" s="29"/>
      <c r="C617" s="29"/>
      <c r="D617" s="174"/>
      <c r="E617" s="92"/>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row>
    <row r="618" ht="12.75" customHeight="1">
      <c r="A618" s="29"/>
      <c r="B618" s="29"/>
      <c r="C618" s="29"/>
      <c r="D618" s="174"/>
      <c r="E618" s="92"/>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row>
    <row r="619" ht="12.75" customHeight="1">
      <c r="A619" s="29"/>
      <c r="B619" s="29"/>
      <c r="C619" s="29"/>
      <c r="D619" s="174"/>
      <c r="E619" s="92"/>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row>
    <row r="620" ht="12.75" customHeight="1">
      <c r="A620" s="29"/>
      <c r="B620" s="29"/>
      <c r="C620" s="29"/>
      <c r="D620" s="174"/>
      <c r="E620" s="92"/>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row>
    <row r="621" ht="12.75" customHeight="1">
      <c r="A621" s="29"/>
      <c r="B621" s="29"/>
      <c r="C621" s="29"/>
      <c r="D621" s="174"/>
      <c r="E621" s="92"/>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row>
    <row r="622" ht="12.75" customHeight="1">
      <c r="A622" s="29"/>
      <c r="B622" s="29"/>
      <c r="C622" s="29"/>
      <c r="D622" s="174"/>
      <c r="E622" s="92"/>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row>
    <row r="623" ht="12.75" customHeight="1">
      <c r="A623" s="29"/>
      <c r="B623" s="29"/>
      <c r="C623" s="29"/>
      <c r="D623" s="174"/>
      <c r="E623" s="92"/>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row>
    <row r="624" ht="12.75" customHeight="1">
      <c r="A624" s="29"/>
      <c r="B624" s="29"/>
      <c r="C624" s="29"/>
      <c r="D624" s="174"/>
      <c r="E624" s="92"/>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row>
    <row r="625" ht="12.75" customHeight="1">
      <c r="A625" s="29"/>
      <c r="B625" s="29"/>
      <c r="C625" s="29"/>
      <c r="D625" s="174"/>
      <c r="E625" s="92"/>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row>
    <row r="626" ht="12.75" customHeight="1">
      <c r="A626" s="29"/>
      <c r="B626" s="29"/>
      <c r="C626" s="29"/>
      <c r="D626" s="174"/>
      <c r="E626" s="92"/>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row>
    <row r="627" ht="12.75" customHeight="1">
      <c r="A627" s="29"/>
      <c r="B627" s="29"/>
      <c r="C627" s="29"/>
      <c r="D627" s="174"/>
      <c r="E627" s="92"/>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row>
    <row r="628" ht="12.75" customHeight="1">
      <c r="A628" s="29"/>
      <c r="B628" s="29"/>
      <c r="C628" s="29"/>
      <c r="D628" s="174"/>
      <c r="E628" s="92"/>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row>
    <row r="629" ht="12.75" customHeight="1">
      <c r="A629" s="29"/>
      <c r="B629" s="29"/>
      <c r="C629" s="29"/>
      <c r="D629" s="174"/>
      <c r="E629" s="92"/>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row>
    <row r="630" ht="12.75" customHeight="1">
      <c r="A630" s="29"/>
      <c r="B630" s="29"/>
      <c r="C630" s="29"/>
      <c r="D630" s="174"/>
      <c r="E630" s="92"/>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row>
    <row r="631" ht="12.75" customHeight="1">
      <c r="A631" s="29"/>
      <c r="B631" s="29"/>
      <c r="C631" s="29"/>
      <c r="D631" s="174"/>
      <c r="E631" s="92"/>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row>
    <row r="632" ht="12.75" customHeight="1">
      <c r="A632" s="29"/>
      <c r="B632" s="29"/>
      <c r="C632" s="29"/>
      <c r="D632" s="174"/>
      <c r="E632" s="92"/>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row>
    <row r="633" ht="12.75" customHeight="1">
      <c r="A633" s="29"/>
      <c r="B633" s="29"/>
      <c r="C633" s="29"/>
      <c r="D633" s="174"/>
      <c r="E633" s="92"/>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row>
    <row r="634" ht="12.75" customHeight="1">
      <c r="A634" s="29"/>
      <c r="B634" s="29"/>
      <c r="C634" s="29"/>
      <c r="D634" s="174"/>
      <c r="E634" s="92"/>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row>
    <row r="635" ht="12.75" customHeight="1">
      <c r="A635" s="29"/>
      <c r="B635" s="29"/>
      <c r="C635" s="29"/>
      <c r="D635" s="174"/>
      <c r="E635" s="92"/>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row>
    <row r="636" ht="12.75" customHeight="1">
      <c r="A636" s="29"/>
      <c r="B636" s="29"/>
      <c r="C636" s="29"/>
      <c r="D636" s="174"/>
      <c r="E636" s="92"/>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row>
    <row r="637" ht="12.75" customHeight="1">
      <c r="A637" s="29"/>
      <c r="B637" s="29"/>
      <c r="C637" s="29"/>
      <c r="D637" s="174"/>
      <c r="E637" s="92"/>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row>
    <row r="638" ht="12.75" customHeight="1">
      <c r="A638" s="29"/>
      <c r="B638" s="29"/>
      <c r="C638" s="29"/>
      <c r="D638" s="174"/>
      <c r="E638" s="92"/>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row>
    <row r="639" ht="12.75" customHeight="1">
      <c r="A639" s="29"/>
      <c r="B639" s="29"/>
      <c r="C639" s="29"/>
      <c r="D639" s="174"/>
      <c r="E639" s="92"/>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row>
    <row r="640" ht="12.75" customHeight="1">
      <c r="A640" s="29"/>
      <c r="B640" s="29"/>
      <c r="C640" s="29"/>
      <c r="D640" s="174"/>
      <c r="E640" s="92"/>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row>
    <row r="641" ht="12.75" customHeight="1">
      <c r="A641" s="29"/>
      <c r="B641" s="29"/>
      <c r="C641" s="29"/>
      <c r="D641" s="174"/>
      <c r="E641" s="92"/>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row>
    <row r="642" ht="12.75" customHeight="1">
      <c r="A642" s="29"/>
      <c r="B642" s="29"/>
      <c r="C642" s="29"/>
      <c r="D642" s="174"/>
      <c r="E642" s="92"/>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row>
    <row r="643" ht="12.75" customHeight="1">
      <c r="A643" s="29"/>
      <c r="B643" s="29"/>
      <c r="C643" s="29"/>
      <c r="D643" s="174"/>
      <c r="E643" s="92"/>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row>
    <row r="644" ht="12.75" customHeight="1">
      <c r="A644" s="29"/>
      <c r="B644" s="29"/>
      <c r="C644" s="29"/>
      <c r="D644" s="174"/>
      <c r="E644" s="92"/>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row>
    <row r="645" ht="12.75" customHeight="1">
      <c r="A645" s="29"/>
      <c r="B645" s="29"/>
      <c r="C645" s="29"/>
      <c r="D645" s="174"/>
      <c r="E645" s="92"/>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row>
    <row r="646" ht="12.75" customHeight="1">
      <c r="A646" s="29"/>
      <c r="B646" s="29"/>
      <c r="C646" s="29"/>
      <c r="D646" s="174"/>
      <c r="E646" s="92"/>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row>
    <row r="647" ht="12.75" customHeight="1">
      <c r="A647" s="29"/>
      <c r="B647" s="29"/>
      <c r="C647" s="29"/>
      <c r="D647" s="174"/>
      <c r="E647" s="92"/>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row>
    <row r="648" ht="12.75" customHeight="1">
      <c r="A648" s="29"/>
      <c r="B648" s="29"/>
      <c r="C648" s="29"/>
      <c r="D648" s="174"/>
      <c r="E648" s="92"/>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row>
    <row r="649" ht="12.75" customHeight="1">
      <c r="A649" s="29"/>
      <c r="B649" s="29"/>
      <c r="C649" s="29"/>
      <c r="D649" s="174"/>
      <c r="E649" s="92"/>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row>
    <row r="650" ht="12.75" customHeight="1">
      <c r="A650" s="29"/>
      <c r="B650" s="29"/>
      <c r="C650" s="29"/>
      <c r="D650" s="174"/>
      <c r="E650" s="92"/>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row>
    <row r="651" ht="12.75" customHeight="1">
      <c r="A651" s="29"/>
      <c r="B651" s="29"/>
      <c r="C651" s="29"/>
      <c r="D651" s="174"/>
      <c r="E651" s="92"/>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row>
    <row r="652" ht="12.75" customHeight="1">
      <c r="A652" s="29"/>
      <c r="B652" s="29"/>
      <c r="C652" s="29"/>
      <c r="D652" s="174"/>
      <c r="E652" s="92"/>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row>
    <row r="653" ht="12.75" customHeight="1">
      <c r="A653" s="29"/>
      <c r="B653" s="29"/>
      <c r="C653" s="29"/>
      <c r="D653" s="174"/>
      <c r="E653" s="92"/>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row>
    <row r="654" ht="12.75" customHeight="1">
      <c r="A654" s="29"/>
      <c r="B654" s="29"/>
      <c r="C654" s="29"/>
      <c r="D654" s="174"/>
      <c r="E654" s="92"/>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row>
    <row r="655" ht="12.75" customHeight="1">
      <c r="A655" s="29"/>
      <c r="B655" s="29"/>
      <c r="C655" s="29"/>
      <c r="D655" s="174"/>
      <c r="E655" s="92"/>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row>
    <row r="656" ht="12.75" customHeight="1">
      <c r="A656" s="29"/>
      <c r="B656" s="29"/>
      <c r="C656" s="29"/>
      <c r="D656" s="174"/>
      <c r="E656" s="92"/>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row>
    <row r="657" ht="12.75" customHeight="1">
      <c r="A657" s="29"/>
      <c r="B657" s="29"/>
      <c r="C657" s="29"/>
      <c r="D657" s="174"/>
      <c r="E657" s="92"/>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row>
    <row r="658" ht="12.75" customHeight="1">
      <c r="A658" s="29"/>
      <c r="B658" s="29"/>
      <c r="C658" s="29"/>
      <c r="D658" s="174"/>
      <c r="E658" s="92"/>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row>
    <row r="659" ht="12.75" customHeight="1">
      <c r="A659" s="29"/>
      <c r="B659" s="29"/>
      <c r="C659" s="29"/>
      <c r="D659" s="174"/>
      <c r="E659" s="92"/>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row>
    <row r="660" ht="12.75" customHeight="1">
      <c r="A660" s="29"/>
      <c r="B660" s="29"/>
      <c r="C660" s="29"/>
      <c r="D660" s="174"/>
      <c r="E660" s="92"/>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row>
    <row r="661" ht="12.75" customHeight="1">
      <c r="A661" s="29"/>
      <c r="B661" s="29"/>
      <c r="C661" s="29"/>
      <c r="D661" s="174"/>
      <c r="E661" s="92"/>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row>
    <row r="662" ht="12.75" customHeight="1">
      <c r="A662" s="29"/>
      <c r="B662" s="29"/>
      <c r="C662" s="29"/>
      <c r="D662" s="174"/>
      <c r="E662" s="92"/>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row>
    <row r="663" ht="12.75" customHeight="1">
      <c r="A663" s="29"/>
      <c r="B663" s="29"/>
      <c r="C663" s="29"/>
      <c r="D663" s="174"/>
      <c r="E663" s="92"/>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row>
    <row r="664" ht="12.75" customHeight="1">
      <c r="A664" s="29"/>
      <c r="B664" s="29"/>
      <c r="C664" s="29"/>
      <c r="D664" s="174"/>
      <c r="E664" s="92"/>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row>
    <row r="665" ht="12.75" customHeight="1">
      <c r="A665" s="29"/>
      <c r="B665" s="29"/>
      <c r="C665" s="29"/>
      <c r="D665" s="174"/>
      <c r="E665" s="92"/>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row>
    <row r="666" ht="12.75" customHeight="1">
      <c r="A666" s="29"/>
      <c r="B666" s="29"/>
      <c r="C666" s="29"/>
      <c r="D666" s="174"/>
      <c r="E666" s="92"/>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row>
    <row r="667" ht="12.75" customHeight="1">
      <c r="A667" s="29"/>
      <c r="B667" s="29"/>
      <c r="C667" s="29"/>
      <c r="D667" s="174"/>
      <c r="E667" s="92"/>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row>
    <row r="668" ht="12.75" customHeight="1">
      <c r="A668" s="29"/>
      <c r="B668" s="29"/>
      <c r="C668" s="29"/>
      <c r="D668" s="174"/>
      <c r="E668" s="92"/>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row>
    <row r="669" ht="12.75" customHeight="1">
      <c r="A669" s="29"/>
      <c r="B669" s="29"/>
      <c r="C669" s="29"/>
      <c r="D669" s="174"/>
      <c r="E669" s="92"/>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row>
    <row r="670" ht="12.75" customHeight="1">
      <c r="A670" s="29"/>
      <c r="B670" s="29"/>
      <c r="C670" s="29"/>
      <c r="D670" s="174"/>
      <c r="E670" s="92"/>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row>
    <row r="671" ht="12.75" customHeight="1">
      <c r="A671" s="29"/>
      <c r="B671" s="29"/>
      <c r="C671" s="29"/>
      <c r="D671" s="174"/>
      <c r="E671" s="92"/>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row>
    <row r="672" ht="12.75" customHeight="1">
      <c r="A672" s="29"/>
      <c r="B672" s="29"/>
      <c r="C672" s="29"/>
      <c r="D672" s="174"/>
      <c r="E672" s="92"/>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row>
    <row r="673" ht="12.75" customHeight="1">
      <c r="A673" s="29"/>
      <c r="B673" s="29"/>
      <c r="C673" s="29"/>
      <c r="D673" s="174"/>
      <c r="E673" s="92"/>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row>
    <row r="674" ht="12.75" customHeight="1">
      <c r="A674" s="29"/>
      <c r="B674" s="29"/>
      <c r="C674" s="29"/>
      <c r="D674" s="174"/>
      <c r="E674" s="92"/>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row>
    <row r="675" ht="12.75" customHeight="1">
      <c r="A675" s="29"/>
      <c r="B675" s="29"/>
      <c r="C675" s="29"/>
      <c r="D675" s="174"/>
      <c r="E675" s="92"/>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row>
    <row r="676" ht="12.75" customHeight="1">
      <c r="A676" s="29"/>
      <c r="B676" s="29"/>
      <c r="C676" s="29"/>
      <c r="D676" s="174"/>
      <c r="E676" s="92"/>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row>
    <row r="677" ht="12.75" customHeight="1">
      <c r="A677" s="29"/>
      <c r="B677" s="29"/>
      <c r="C677" s="29"/>
      <c r="D677" s="174"/>
      <c r="E677" s="92"/>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row>
    <row r="678" ht="12.75" customHeight="1">
      <c r="A678" s="29"/>
      <c r="B678" s="29"/>
      <c r="C678" s="29"/>
      <c r="D678" s="174"/>
      <c r="E678" s="92"/>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row>
    <row r="679" ht="12.75" customHeight="1">
      <c r="A679" s="29"/>
      <c r="B679" s="29"/>
      <c r="C679" s="29"/>
      <c r="D679" s="174"/>
      <c r="E679" s="92"/>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row>
    <row r="680" ht="12.75" customHeight="1">
      <c r="A680" s="29"/>
      <c r="B680" s="29"/>
      <c r="C680" s="29"/>
      <c r="D680" s="174"/>
      <c r="E680" s="92"/>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row>
    <row r="681" ht="12.75" customHeight="1">
      <c r="A681" s="29"/>
      <c r="B681" s="29"/>
      <c r="C681" s="29"/>
      <c r="D681" s="174"/>
      <c r="E681" s="92"/>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row>
    <row r="682" ht="12.75" customHeight="1">
      <c r="A682" s="29"/>
      <c r="B682" s="29"/>
      <c r="C682" s="29"/>
      <c r="D682" s="174"/>
      <c r="E682" s="92"/>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row>
    <row r="683" ht="12.75" customHeight="1">
      <c r="A683" s="29"/>
      <c r="B683" s="29"/>
      <c r="C683" s="29"/>
      <c r="D683" s="174"/>
      <c r="E683" s="92"/>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row>
    <row r="684" ht="12.75" customHeight="1">
      <c r="A684" s="29"/>
      <c r="B684" s="29"/>
      <c r="C684" s="29"/>
      <c r="D684" s="174"/>
      <c r="E684" s="92"/>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row>
    <row r="685" ht="12.75" customHeight="1">
      <c r="A685" s="29"/>
      <c r="B685" s="29"/>
      <c r="C685" s="29"/>
      <c r="D685" s="174"/>
      <c r="E685" s="92"/>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row>
    <row r="686" ht="12.75" customHeight="1">
      <c r="A686" s="29"/>
      <c r="B686" s="29"/>
      <c r="C686" s="29"/>
      <c r="D686" s="174"/>
      <c r="E686" s="92"/>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row>
    <row r="687" ht="12.75" customHeight="1">
      <c r="A687" s="29"/>
      <c r="B687" s="29"/>
      <c r="C687" s="29"/>
      <c r="D687" s="174"/>
      <c r="E687" s="92"/>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row>
    <row r="688" ht="12.75" customHeight="1">
      <c r="A688" s="29"/>
      <c r="B688" s="29"/>
      <c r="C688" s="29"/>
      <c r="D688" s="174"/>
      <c r="E688" s="92"/>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row>
    <row r="689" ht="12.75" customHeight="1">
      <c r="A689" s="29"/>
      <c r="B689" s="29"/>
      <c r="C689" s="29"/>
      <c r="D689" s="174"/>
      <c r="E689" s="92"/>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row>
    <row r="690" ht="12.75" customHeight="1">
      <c r="A690" s="29"/>
      <c r="B690" s="29"/>
      <c r="C690" s="29"/>
      <c r="D690" s="174"/>
      <c r="E690" s="92"/>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row>
    <row r="691" ht="12.75" customHeight="1">
      <c r="A691" s="29"/>
      <c r="B691" s="29"/>
      <c r="C691" s="29"/>
      <c r="D691" s="174"/>
      <c r="E691" s="92"/>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row>
    <row r="692" ht="12.75" customHeight="1">
      <c r="A692" s="29"/>
      <c r="B692" s="29"/>
      <c r="C692" s="29"/>
      <c r="D692" s="174"/>
      <c r="E692" s="92"/>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row>
    <row r="693" ht="12.75" customHeight="1">
      <c r="A693" s="29"/>
      <c r="B693" s="29"/>
      <c r="C693" s="29"/>
      <c r="D693" s="174"/>
      <c r="E693" s="92"/>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row>
    <row r="694" ht="12.75" customHeight="1">
      <c r="A694" s="29"/>
      <c r="B694" s="29"/>
      <c r="C694" s="29"/>
      <c r="D694" s="174"/>
      <c r="E694" s="92"/>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row>
    <row r="695" ht="12.75" customHeight="1">
      <c r="A695" s="29"/>
      <c r="B695" s="29"/>
      <c r="C695" s="29"/>
      <c r="D695" s="174"/>
      <c r="E695" s="92"/>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row>
    <row r="696" ht="12.75" customHeight="1">
      <c r="A696" s="29"/>
      <c r="B696" s="29"/>
      <c r="C696" s="29"/>
      <c r="D696" s="174"/>
      <c r="E696" s="92"/>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row>
    <row r="697" ht="12.75" customHeight="1">
      <c r="A697" s="29"/>
      <c r="B697" s="29"/>
      <c r="C697" s="29"/>
      <c r="D697" s="174"/>
      <c r="E697" s="92"/>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row>
    <row r="698" ht="12.75" customHeight="1">
      <c r="A698" s="29"/>
      <c r="B698" s="29"/>
      <c r="C698" s="29"/>
      <c r="D698" s="174"/>
      <c r="E698" s="92"/>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row>
    <row r="699" ht="12.75" customHeight="1">
      <c r="A699" s="29"/>
      <c r="B699" s="29"/>
      <c r="C699" s="29"/>
      <c r="D699" s="174"/>
      <c r="E699" s="92"/>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row>
    <row r="700" ht="12.75" customHeight="1">
      <c r="A700" s="29"/>
      <c r="B700" s="29"/>
      <c r="C700" s="29"/>
      <c r="D700" s="174"/>
      <c r="E700" s="92"/>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row>
    <row r="701" ht="12.75" customHeight="1">
      <c r="A701" s="29"/>
      <c r="B701" s="29"/>
      <c r="C701" s="29"/>
      <c r="D701" s="174"/>
      <c r="E701" s="92"/>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row>
    <row r="702" ht="12.75" customHeight="1">
      <c r="A702" s="29"/>
      <c r="B702" s="29"/>
      <c r="C702" s="29"/>
      <c r="D702" s="174"/>
      <c r="E702" s="92"/>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row>
    <row r="703" ht="12.75" customHeight="1">
      <c r="A703" s="29"/>
      <c r="B703" s="29"/>
      <c r="C703" s="29"/>
      <c r="D703" s="174"/>
      <c r="E703" s="92"/>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row>
    <row r="704" ht="12.75" customHeight="1">
      <c r="A704" s="29"/>
      <c r="B704" s="29"/>
      <c r="C704" s="29"/>
      <c r="D704" s="174"/>
      <c r="E704" s="92"/>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row>
    <row r="705" ht="12.75" customHeight="1">
      <c r="A705" s="29"/>
      <c r="B705" s="29"/>
      <c r="C705" s="29"/>
      <c r="D705" s="174"/>
      <c r="E705" s="92"/>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row>
    <row r="706" ht="12.75" customHeight="1">
      <c r="A706" s="29"/>
      <c r="B706" s="29"/>
      <c r="C706" s="29"/>
      <c r="D706" s="174"/>
      <c r="E706" s="92"/>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row>
    <row r="707" ht="12.75" customHeight="1">
      <c r="A707" s="29"/>
      <c r="B707" s="29"/>
      <c r="C707" s="29"/>
      <c r="D707" s="174"/>
      <c r="E707" s="92"/>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row>
    <row r="708" ht="12.75" customHeight="1">
      <c r="A708" s="29"/>
      <c r="B708" s="29"/>
      <c r="C708" s="29"/>
      <c r="D708" s="174"/>
      <c r="E708" s="92"/>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row>
    <row r="709" ht="12.75" customHeight="1">
      <c r="A709" s="29"/>
      <c r="B709" s="29"/>
      <c r="C709" s="29"/>
      <c r="D709" s="174"/>
      <c r="E709" s="92"/>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row>
    <row r="710" ht="12.75" customHeight="1">
      <c r="A710" s="29"/>
      <c r="B710" s="29"/>
      <c r="C710" s="29"/>
      <c r="D710" s="174"/>
      <c r="E710" s="92"/>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row>
    <row r="711" ht="12.75" customHeight="1">
      <c r="A711" s="29"/>
      <c r="B711" s="29"/>
      <c r="C711" s="29"/>
      <c r="D711" s="174"/>
      <c r="E711" s="92"/>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row>
    <row r="712" ht="12.75" customHeight="1">
      <c r="A712" s="29"/>
      <c r="B712" s="29"/>
      <c r="C712" s="29"/>
      <c r="D712" s="174"/>
      <c r="E712" s="92"/>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row>
    <row r="713" ht="12.75" customHeight="1">
      <c r="A713" s="29"/>
      <c r="B713" s="29"/>
      <c r="C713" s="29"/>
      <c r="D713" s="174"/>
      <c r="E713" s="92"/>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row>
    <row r="714" ht="12.75" customHeight="1">
      <c r="A714" s="29"/>
      <c r="B714" s="29"/>
      <c r="C714" s="29"/>
      <c r="D714" s="174"/>
      <c r="E714" s="92"/>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row>
    <row r="715" ht="12.75" customHeight="1">
      <c r="A715" s="29"/>
      <c r="B715" s="29"/>
      <c r="C715" s="29"/>
      <c r="D715" s="174"/>
      <c r="E715" s="92"/>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row>
    <row r="716" ht="12.75" customHeight="1">
      <c r="A716" s="29"/>
      <c r="B716" s="29"/>
      <c r="C716" s="29"/>
      <c r="D716" s="174"/>
      <c r="E716" s="92"/>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row>
    <row r="717" ht="12.75" customHeight="1">
      <c r="A717" s="29"/>
      <c r="B717" s="29"/>
      <c r="C717" s="29"/>
      <c r="D717" s="174"/>
      <c r="E717" s="92"/>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row>
    <row r="718" ht="12.75" customHeight="1">
      <c r="A718" s="29"/>
      <c r="B718" s="29"/>
      <c r="C718" s="29"/>
      <c r="D718" s="174"/>
      <c r="E718" s="92"/>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row>
    <row r="719" ht="12.75" customHeight="1">
      <c r="A719" s="29"/>
      <c r="B719" s="29"/>
      <c r="C719" s="29"/>
      <c r="D719" s="174"/>
      <c r="E719" s="92"/>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row>
    <row r="720" ht="12.75" customHeight="1">
      <c r="A720" s="29"/>
      <c r="B720" s="29"/>
      <c r="C720" s="29"/>
      <c r="D720" s="174"/>
      <c r="E720" s="92"/>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row>
    <row r="721" ht="12.75" customHeight="1">
      <c r="A721" s="29"/>
      <c r="B721" s="29"/>
      <c r="C721" s="29"/>
      <c r="D721" s="174"/>
      <c r="E721" s="92"/>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row>
    <row r="722" ht="12.75" customHeight="1">
      <c r="A722" s="29"/>
      <c r="B722" s="29"/>
      <c r="C722" s="29"/>
      <c r="D722" s="174"/>
      <c r="E722" s="92"/>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row>
    <row r="723" ht="12.75" customHeight="1">
      <c r="A723" s="29"/>
      <c r="B723" s="29"/>
      <c r="C723" s="29"/>
      <c r="D723" s="174"/>
      <c r="E723" s="92"/>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row>
    <row r="724" ht="12.75" customHeight="1">
      <c r="A724" s="29"/>
      <c r="B724" s="29"/>
      <c r="C724" s="29"/>
      <c r="D724" s="174"/>
      <c r="E724" s="92"/>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row>
    <row r="725" ht="12.75" customHeight="1">
      <c r="A725" s="29"/>
      <c r="B725" s="29"/>
      <c r="C725" s="29"/>
      <c r="D725" s="174"/>
      <c r="E725" s="92"/>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row>
    <row r="726" ht="12.75" customHeight="1">
      <c r="A726" s="29"/>
      <c r="B726" s="29"/>
      <c r="C726" s="29"/>
      <c r="D726" s="174"/>
      <c r="E726" s="92"/>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row>
    <row r="727" ht="12.75" customHeight="1">
      <c r="A727" s="29"/>
      <c r="B727" s="29"/>
      <c r="C727" s="29"/>
      <c r="D727" s="174"/>
      <c r="E727" s="92"/>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row>
    <row r="728" ht="12.75" customHeight="1">
      <c r="A728" s="29"/>
      <c r="B728" s="29"/>
      <c r="C728" s="29"/>
      <c r="D728" s="174"/>
      <c r="E728" s="92"/>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row>
    <row r="729" ht="12.75" customHeight="1">
      <c r="A729" s="29"/>
      <c r="B729" s="29"/>
      <c r="C729" s="29"/>
      <c r="D729" s="174"/>
      <c r="E729" s="92"/>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row>
    <row r="730" ht="12.75" customHeight="1">
      <c r="A730" s="29"/>
      <c r="B730" s="29"/>
      <c r="C730" s="29"/>
      <c r="D730" s="174"/>
      <c r="E730" s="92"/>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row>
    <row r="731" ht="12.75" customHeight="1">
      <c r="A731" s="29"/>
      <c r="B731" s="29"/>
      <c r="C731" s="29"/>
      <c r="D731" s="174"/>
      <c r="E731" s="92"/>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row>
    <row r="732" ht="12.75" customHeight="1">
      <c r="A732" s="29"/>
      <c r="B732" s="29"/>
      <c r="C732" s="29"/>
      <c r="D732" s="174"/>
      <c r="E732" s="92"/>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row>
    <row r="733" ht="12.75" customHeight="1">
      <c r="A733" s="29"/>
      <c r="B733" s="29"/>
      <c r="C733" s="29"/>
      <c r="D733" s="174"/>
      <c r="E733" s="92"/>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row>
    <row r="734" ht="12.75" customHeight="1">
      <c r="A734" s="29"/>
      <c r="B734" s="29"/>
      <c r="C734" s="29"/>
      <c r="D734" s="174"/>
      <c r="E734" s="92"/>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row>
    <row r="735" ht="12.75" customHeight="1">
      <c r="A735" s="29"/>
      <c r="B735" s="29"/>
      <c r="C735" s="29"/>
      <c r="D735" s="174"/>
      <c r="E735" s="92"/>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row>
    <row r="736" ht="12.75" customHeight="1">
      <c r="A736" s="29"/>
      <c r="B736" s="29"/>
      <c r="C736" s="29"/>
      <c r="D736" s="174"/>
      <c r="E736" s="92"/>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row>
    <row r="737" ht="12.75" customHeight="1">
      <c r="A737" s="29"/>
      <c r="B737" s="29"/>
      <c r="C737" s="29"/>
      <c r="D737" s="174"/>
      <c r="E737" s="92"/>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row>
    <row r="738" ht="12.75" customHeight="1">
      <c r="A738" s="29"/>
      <c r="B738" s="29"/>
      <c r="C738" s="29"/>
      <c r="D738" s="174"/>
      <c r="E738" s="92"/>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row>
    <row r="739" ht="12.75" customHeight="1">
      <c r="A739" s="29"/>
      <c r="B739" s="29"/>
      <c r="C739" s="29"/>
      <c r="D739" s="174"/>
      <c r="E739" s="92"/>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row>
    <row r="740" ht="12.75" customHeight="1">
      <c r="A740" s="29"/>
      <c r="B740" s="29"/>
      <c r="C740" s="29"/>
      <c r="D740" s="174"/>
      <c r="E740" s="92"/>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row>
    <row r="741" ht="12.75" customHeight="1">
      <c r="A741" s="29"/>
      <c r="B741" s="29"/>
      <c r="C741" s="29"/>
      <c r="D741" s="174"/>
      <c r="E741" s="92"/>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row>
    <row r="742" ht="12.75" customHeight="1">
      <c r="A742" s="29"/>
      <c r="B742" s="29"/>
      <c r="C742" s="29"/>
      <c r="D742" s="174"/>
      <c r="E742" s="92"/>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row>
    <row r="743" ht="12.75" customHeight="1">
      <c r="A743" s="29"/>
      <c r="B743" s="29"/>
      <c r="C743" s="29"/>
      <c r="D743" s="174"/>
      <c r="E743" s="92"/>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row>
    <row r="744" ht="12.75" customHeight="1">
      <c r="A744" s="29"/>
      <c r="B744" s="29"/>
      <c r="C744" s="29"/>
      <c r="D744" s="174"/>
      <c r="E744" s="92"/>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row>
    <row r="745" ht="12.75" customHeight="1">
      <c r="A745" s="29"/>
      <c r="B745" s="29"/>
      <c r="C745" s="29"/>
      <c r="D745" s="174"/>
      <c r="E745" s="92"/>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row>
    <row r="746" ht="12.75" customHeight="1">
      <c r="A746" s="29"/>
      <c r="B746" s="29"/>
      <c r="C746" s="29"/>
      <c r="D746" s="174"/>
      <c r="E746" s="92"/>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row>
    <row r="747" ht="12.75" customHeight="1">
      <c r="A747" s="29"/>
      <c r="B747" s="29"/>
      <c r="C747" s="29"/>
      <c r="D747" s="174"/>
      <c r="E747" s="92"/>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row>
    <row r="748" ht="12.75" customHeight="1">
      <c r="A748" s="29"/>
      <c r="B748" s="29"/>
      <c r="C748" s="29"/>
      <c r="D748" s="174"/>
      <c r="E748" s="92"/>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row>
    <row r="749" ht="12.75" customHeight="1">
      <c r="A749" s="29"/>
      <c r="B749" s="29"/>
      <c r="C749" s="29"/>
      <c r="D749" s="174"/>
      <c r="E749" s="92"/>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row>
    <row r="750" ht="12.75" customHeight="1">
      <c r="A750" s="29"/>
      <c r="B750" s="29"/>
      <c r="C750" s="29"/>
      <c r="D750" s="174"/>
      <c r="E750" s="92"/>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row>
    <row r="751" ht="12.75" customHeight="1">
      <c r="A751" s="29"/>
      <c r="B751" s="29"/>
      <c r="C751" s="29"/>
      <c r="D751" s="174"/>
      <c r="E751" s="92"/>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row>
    <row r="752" ht="12.75" customHeight="1">
      <c r="A752" s="29"/>
      <c r="B752" s="29"/>
      <c r="C752" s="29"/>
      <c r="D752" s="174"/>
      <c r="E752" s="92"/>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row>
    <row r="753" ht="12.75" customHeight="1">
      <c r="A753" s="29"/>
      <c r="B753" s="29"/>
      <c r="C753" s="29"/>
      <c r="D753" s="174"/>
      <c r="E753" s="92"/>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row>
    <row r="754" ht="12.75" customHeight="1">
      <c r="A754" s="29"/>
      <c r="B754" s="29"/>
      <c r="C754" s="29"/>
      <c r="D754" s="174"/>
      <c r="E754" s="92"/>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row>
    <row r="755" ht="12.75" customHeight="1">
      <c r="A755" s="29"/>
      <c r="B755" s="29"/>
      <c r="C755" s="29"/>
      <c r="D755" s="174"/>
      <c r="E755" s="92"/>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row>
    <row r="756" ht="12.75" customHeight="1">
      <c r="A756" s="29"/>
      <c r="B756" s="29"/>
      <c r="C756" s="29"/>
      <c r="D756" s="174"/>
      <c r="E756" s="92"/>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row>
    <row r="757" ht="12.75" customHeight="1">
      <c r="A757" s="29"/>
      <c r="B757" s="29"/>
      <c r="C757" s="29"/>
      <c r="D757" s="174"/>
      <c r="E757" s="92"/>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row>
    <row r="758" ht="12.75" customHeight="1">
      <c r="A758" s="29"/>
      <c r="B758" s="29"/>
      <c r="C758" s="29"/>
      <c r="D758" s="174"/>
      <c r="E758" s="92"/>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row>
    <row r="759" ht="12.75" customHeight="1">
      <c r="A759" s="29"/>
      <c r="B759" s="29"/>
      <c r="C759" s="29"/>
      <c r="D759" s="174"/>
      <c r="E759" s="92"/>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row>
    <row r="760" ht="12.75" customHeight="1">
      <c r="A760" s="29"/>
      <c r="B760" s="29"/>
      <c r="C760" s="29"/>
      <c r="D760" s="174"/>
      <c r="E760" s="92"/>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row>
    <row r="761" ht="12.75" customHeight="1">
      <c r="A761" s="29"/>
      <c r="B761" s="29"/>
      <c r="C761" s="29"/>
      <c r="D761" s="174"/>
      <c r="E761" s="92"/>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row>
    <row r="762" ht="12.75" customHeight="1">
      <c r="A762" s="29"/>
      <c r="B762" s="29"/>
      <c r="C762" s="29"/>
      <c r="D762" s="174"/>
      <c r="E762" s="92"/>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row>
    <row r="763" ht="12.75" customHeight="1">
      <c r="A763" s="29"/>
      <c r="B763" s="29"/>
      <c r="C763" s="29"/>
      <c r="D763" s="174"/>
      <c r="E763" s="92"/>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row>
    <row r="764" ht="12.75" customHeight="1">
      <c r="A764" s="29"/>
      <c r="B764" s="29"/>
      <c r="C764" s="29"/>
      <c r="D764" s="174"/>
      <c r="E764" s="92"/>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row>
    <row r="765" ht="12.75" customHeight="1">
      <c r="A765" s="29"/>
      <c r="B765" s="29"/>
      <c r="C765" s="29"/>
      <c r="D765" s="174"/>
      <c r="E765" s="92"/>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row>
    <row r="766" ht="12.75" customHeight="1">
      <c r="A766" s="29"/>
      <c r="B766" s="29"/>
      <c r="C766" s="29"/>
      <c r="D766" s="174"/>
      <c r="E766" s="92"/>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row>
    <row r="767" ht="12.75" customHeight="1">
      <c r="A767" s="29"/>
      <c r="B767" s="29"/>
      <c r="C767" s="29"/>
      <c r="D767" s="174"/>
      <c r="E767" s="92"/>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row>
    <row r="768" ht="12.75" customHeight="1">
      <c r="A768" s="29"/>
      <c r="B768" s="29"/>
      <c r="C768" s="29"/>
      <c r="D768" s="174"/>
      <c r="E768" s="92"/>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row>
    <row r="769" ht="12.75" customHeight="1">
      <c r="A769" s="29"/>
      <c r="B769" s="29"/>
      <c r="C769" s="29"/>
      <c r="D769" s="174"/>
      <c r="E769" s="92"/>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row>
    <row r="770" ht="12.75" customHeight="1">
      <c r="A770" s="29"/>
      <c r="B770" s="29"/>
      <c r="C770" s="29"/>
      <c r="D770" s="174"/>
      <c r="E770" s="92"/>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row>
    <row r="771" ht="12.75" customHeight="1">
      <c r="A771" s="29"/>
      <c r="B771" s="29"/>
      <c r="C771" s="29"/>
      <c r="D771" s="174"/>
      <c r="E771" s="92"/>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row>
    <row r="772" ht="12.75" customHeight="1">
      <c r="A772" s="29"/>
      <c r="B772" s="29"/>
      <c r="C772" s="29"/>
      <c r="D772" s="174"/>
      <c r="E772" s="92"/>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row>
    <row r="773" ht="12.75" customHeight="1">
      <c r="A773" s="29"/>
      <c r="B773" s="29"/>
      <c r="C773" s="29"/>
      <c r="D773" s="174"/>
      <c r="E773" s="92"/>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row>
    <row r="774" ht="12.75" customHeight="1">
      <c r="A774" s="29"/>
      <c r="B774" s="29"/>
      <c r="C774" s="29"/>
      <c r="D774" s="174"/>
      <c r="E774" s="92"/>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row>
    <row r="775" ht="12.75" customHeight="1">
      <c r="A775" s="29"/>
      <c r="B775" s="29"/>
      <c r="C775" s="29"/>
      <c r="D775" s="174"/>
      <c r="E775" s="92"/>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row>
    <row r="776" ht="12.75" customHeight="1">
      <c r="A776" s="29"/>
      <c r="B776" s="29"/>
      <c r="C776" s="29"/>
      <c r="D776" s="174"/>
      <c r="E776" s="92"/>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row>
    <row r="777" ht="12.75" customHeight="1">
      <c r="A777" s="29"/>
      <c r="B777" s="29"/>
      <c r="C777" s="29"/>
      <c r="D777" s="174"/>
      <c r="E777" s="92"/>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row>
    <row r="778" ht="12.75" customHeight="1">
      <c r="A778" s="29"/>
      <c r="B778" s="29"/>
      <c r="C778" s="29"/>
      <c r="D778" s="174"/>
      <c r="E778" s="92"/>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row>
    <row r="779" ht="12.75" customHeight="1">
      <c r="A779" s="29"/>
      <c r="B779" s="29"/>
      <c r="C779" s="29"/>
      <c r="D779" s="174"/>
      <c r="E779" s="92"/>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row>
    <row r="780" ht="12.75" customHeight="1">
      <c r="A780" s="29"/>
      <c r="B780" s="29"/>
      <c r="C780" s="29"/>
      <c r="D780" s="174"/>
      <c r="E780" s="92"/>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row>
    <row r="781" ht="12.75" customHeight="1">
      <c r="A781" s="29"/>
      <c r="B781" s="29"/>
      <c r="C781" s="29"/>
      <c r="D781" s="174"/>
      <c r="E781" s="92"/>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row>
    <row r="782" ht="12.75" customHeight="1">
      <c r="A782" s="29"/>
      <c r="B782" s="29"/>
      <c r="C782" s="29"/>
      <c r="D782" s="174"/>
      <c r="E782" s="92"/>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row>
    <row r="783" ht="12.75" customHeight="1">
      <c r="A783" s="29"/>
      <c r="B783" s="29"/>
      <c r="C783" s="29"/>
      <c r="D783" s="174"/>
      <c r="E783" s="92"/>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row>
    <row r="784" ht="12.75" customHeight="1">
      <c r="A784" s="29"/>
      <c r="B784" s="29"/>
      <c r="C784" s="29"/>
      <c r="D784" s="174"/>
      <c r="E784" s="92"/>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row>
    <row r="785" ht="12.75" customHeight="1">
      <c r="A785" s="29"/>
      <c r="B785" s="29"/>
      <c r="C785" s="29"/>
      <c r="D785" s="174"/>
      <c r="E785" s="92"/>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row>
    <row r="786" ht="12.75" customHeight="1">
      <c r="A786" s="29"/>
      <c r="B786" s="29"/>
      <c r="C786" s="29"/>
      <c r="D786" s="174"/>
      <c r="E786" s="92"/>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row>
    <row r="787" ht="12.75" customHeight="1">
      <c r="A787" s="29"/>
      <c r="B787" s="29"/>
      <c r="C787" s="29"/>
      <c r="D787" s="174"/>
      <c r="E787" s="92"/>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row>
    <row r="788" ht="12.75" customHeight="1">
      <c r="A788" s="29"/>
      <c r="B788" s="29"/>
      <c r="C788" s="29"/>
      <c r="D788" s="174"/>
      <c r="E788" s="92"/>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row>
    <row r="789" ht="12.75" customHeight="1">
      <c r="A789" s="29"/>
      <c r="B789" s="29"/>
      <c r="C789" s="29"/>
      <c r="D789" s="174"/>
      <c r="E789" s="92"/>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row>
    <row r="790" ht="12.75" customHeight="1">
      <c r="A790" s="29"/>
      <c r="B790" s="29"/>
      <c r="C790" s="29"/>
      <c r="D790" s="174"/>
      <c r="E790" s="92"/>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row>
    <row r="791" ht="12.75" customHeight="1">
      <c r="A791" s="29"/>
      <c r="B791" s="29"/>
      <c r="C791" s="29"/>
      <c r="D791" s="174"/>
      <c r="E791" s="92"/>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row>
    <row r="792" ht="12.75" customHeight="1">
      <c r="A792" s="29"/>
      <c r="B792" s="29"/>
      <c r="C792" s="29"/>
      <c r="D792" s="174"/>
      <c r="E792" s="92"/>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row>
    <row r="793" ht="12.75" customHeight="1">
      <c r="A793" s="29"/>
      <c r="B793" s="29"/>
      <c r="C793" s="29"/>
      <c r="D793" s="174"/>
      <c r="E793" s="92"/>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row>
    <row r="794" ht="12.75" customHeight="1">
      <c r="A794" s="29"/>
      <c r="B794" s="29"/>
      <c r="C794" s="29"/>
      <c r="D794" s="174"/>
      <c r="E794" s="92"/>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row>
    <row r="795" ht="12.75" customHeight="1">
      <c r="A795" s="29"/>
      <c r="B795" s="29"/>
      <c r="C795" s="29"/>
      <c r="D795" s="174"/>
      <c r="E795" s="92"/>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row>
    <row r="796" ht="12.75" customHeight="1">
      <c r="A796" s="29"/>
      <c r="B796" s="29"/>
      <c r="C796" s="29"/>
      <c r="D796" s="174"/>
      <c r="E796" s="92"/>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row>
    <row r="797" ht="12.75" customHeight="1">
      <c r="A797" s="29"/>
      <c r="B797" s="29"/>
      <c r="C797" s="29"/>
      <c r="D797" s="174"/>
      <c r="E797" s="92"/>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row>
    <row r="798" ht="12.75" customHeight="1">
      <c r="A798" s="29"/>
      <c r="B798" s="29"/>
      <c r="C798" s="29"/>
      <c r="D798" s="174"/>
      <c r="E798" s="92"/>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row>
    <row r="799" ht="12.75" customHeight="1">
      <c r="A799" s="29"/>
      <c r="B799" s="29"/>
      <c r="C799" s="29"/>
      <c r="D799" s="174"/>
      <c r="E799" s="92"/>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row>
    <row r="800" ht="12.75" customHeight="1">
      <c r="A800" s="29"/>
      <c r="B800" s="29"/>
      <c r="C800" s="29"/>
      <c r="D800" s="174"/>
      <c r="E800" s="92"/>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row>
    <row r="801" ht="12.75" customHeight="1">
      <c r="A801" s="29"/>
      <c r="B801" s="29"/>
      <c r="C801" s="29"/>
      <c r="D801" s="174"/>
      <c r="E801" s="92"/>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row>
    <row r="802" ht="12.75" customHeight="1">
      <c r="A802" s="29"/>
      <c r="B802" s="29"/>
      <c r="C802" s="29"/>
      <c r="D802" s="174"/>
      <c r="E802" s="92"/>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row>
    <row r="803" ht="12.75" customHeight="1">
      <c r="A803" s="29"/>
      <c r="B803" s="29"/>
      <c r="C803" s="29"/>
      <c r="D803" s="174"/>
      <c r="E803" s="92"/>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row>
    <row r="804" ht="12.75" customHeight="1">
      <c r="A804" s="29"/>
      <c r="B804" s="29"/>
      <c r="C804" s="29"/>
      <c r="D804" s="174"/>
      <c r="E804" s="92"/>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row>
    <row r="805" ht="12.75" customHeight="1">
      <c r="A805" s="29"/>
      <c r="B805" s="29"/>
      <c r="C805" s="29"/>
      <c r="D805" s="174"/>
      <c r="E805" s="92"/>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row>
    <row r="806" ht="12.75" customHeight="1">
      <c r="A806" s="29"/>
      <c r="B806" s="29"/>
      <c r="C806" s="29"/>
      <c r="D806" s="174"/>
      <c r="E806" s="92"/>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row>
    <row r="807" ht="12.75" customHeight="1">
      <c r="A807" s="29"/>
      <c r="B807" s="29"/>
      <c r="C807" s="29"/>
      <c r="D807" s="174"/>
      <c r="E807" s="92"/>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row>
    <row r="808" ht="12.75" customHeight="1">
      <c r="A808" s="29"/>
      <c r="B808" s="29"/>
      <c r="C808" s="29"/>
      <c r="D808" s="174"/>
      <c r="E808" s="92"/>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row>
    <row r="809" ht="12.75" customHeight="1">
      <c r="A809" s="29"/>
      <c r="B809" s="29"/>
      <c r="C809" s="29"/>
      <c r="D809" s="174"/>
      <c r="E809" s="92"/>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row>
    <row r="810" ht="12.75" customHeight="1">
      <c r="A810" s="29"/>
      <c r="B810" s="29"/>
      <c r="C810" s="29"/>
      <c r="D810" s="174"/>
      <c r="E810" s="92"/>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row>
    <row r="811" ht="12.75" customHeight="1">
      <c r="A811" s="29"/>
      <c r="B811" s="29"/>
      <c r="C811" s="29"/>
      <c r="D811" s="174"/>
      <c r="E811" s="92"/>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row>
    <row r="812" ht="12.75" customHeight="1">
      <c r="A812" s="29"/>
      <c r="B812" s="29"/>
      <c r="C812" s="29"/>
      <c r="D812" s="174"/>
      <c r="E812" s="92"/>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row>
    <row r="813" ht="12.75" customHeight="1">
      <c r="A813" s="29"/>
      <c r="B813" s="29"/>
      <c r="C813" s="29"/>
      <c r="D813" s="174"/>
      <c r="E813" s="92"/>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row>
    <row r="814" ht="12.75" customHeight="1">
      <c r="A814" s="29"/>
      <c r="B814" s="29"/>
      <c r="C814" s="29"/>
      <c r="D814" s="174"/>
      <c r="E814" s="92"/>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row>
    <row r="815" ht="12.75" customHeight="1">
      <c r="A815" s="29"/>
      <c r="B815" s="29"/>
      <c r="C815" s="29"/>
      <c r="D815" s="174"/>
      <c r="E815" s="92"/>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row>
    <row r="816" ht="12.75" customHeight="1">
      <c r="A816" s="29"/>
      <c r="B816" s="29"/>
      <c r="C816" s="29"/>
      <c r="D816" s="174"/>
      <c r="E816" s="92"/>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row>
    <row r="817" ht="12.75" customHeight="1">
      <c r="A817" s="29"/>
      <c r="B817" s="29"/>
      <c r="C817" s="29"/>
      <c r="D817" s="174"/>
      <c r="E817" s="92"/>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row>
    <row r="818" ht="12.75" customHeight="1">
      <c r="A818" s="29"/>
      <c r="B818" s="29"/>
      <c r="C818" s="29"/>
      <c r="D818" s="174"/>
      <c r="E818" s="92"/>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row>
    <row r="819" ht="12.75" customHeight="1">
      <c r="A819" s="29"/>
      <c r="B819" s="29"/>
      <c r="C819" s="29"/>
      <c r="D819" s="174"/>
      <c r="E819" s="92"/>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row>
    <row r="820" ht="12.75" customHeight="1">
      <c r="A820" s="29"/>
      <c r="B820" s="29"/>
      <c r="C820" s="29"/>
      <c r="D820" s="174"/>
      <c r="E820" s="92"/>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row>
    <row r="821" ht="12.75" customHeight="1">
      <c r="A821" s="29"/>
      <c r="B821" s="29"/>
      <c r="C821" s="29"/>
      <c r="D821" s="174"/>
      <c r="E821" s="92"/>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row>
    <row r="822" ht="12.75" customHeight="1">
      <c r="A822" s="29"/>
      <c r="B822" s="29"/>
      <c r="C822" s="29"/>
      <c r="D822" s="174"/>
      <c r="E822" s="92"/>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row>
    <row r="823" ht="12.75" customHeight="1">
      <c r="A823" s="29"/>
      <c r="B823" s="29"/>
      <c r="C823" s="29"/>
      <c r="D823" s="174"/>
      <c r="E823" s="92"/>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row>
    <row r="824" ht="12.75" customHeight="1">
      <c r="A824" s="29"/>
      <c r="B824" s="29"/>
      <c r="C824" s="29"/>
      <c r="D824" s="174"/>
      <c r="E824" s="92"/>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row>
    <row r="825" ht="12.75" customHeight="1">
      <c r="A825" s="29"/>
      <c r="B825" s="29"/>
      <c r="C825" s="29"/>
      <c r="D825" s="174"/>
      <c r="E825" s="92"/>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row>
    <row r="826" ht="12.75" customHeight="1">
      <c r="A826" s="29"/>
      <c r="B826" s="29"/>
      <c r="C826" s="29"/>
      <c r="D826" s="174"/>
      <c r="E826" s="92"/>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row>
    <row r="827" ht="12.75" customHeight="1">
      <c r="A827" s="29"/>
      <c r="B827" s="29"/>
      <c r="C827" s="29"/>
      <c r="D827" s="174"/>
      <c r="E827" s="92"/>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row>
    <row r="828" ht="12.75" customHeight="1">
      <c r="A828" s="29"/>
      <c r="B828" s="29"/>
      <c r="C828" s="29"/>
      <c r="D828" s="174"/>
      <c r="E828" s="92"/>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row>
    <row r="829" ht="12.75" customHeight="1">
      <c r="A829" s="29"/>
      <c r="B829" s="29"/>
      <c r="C829" s="29"/>
      <c r="D829" s="174"/>
      <c r="E829" s="92"/>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row>
    <row r="830" ht="12.75" customHeight="1">
      <c r="A830" s="29"/>
      <c r="B830" s="29"/>
      <c r="C830" s="29"/>
      <c r="D830" s="174"/>
      <c r="E830" s="92"/>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row>
    <row r="831" ht="12.75" customHeight="1">
      <c r="A831" s="29"/>
      <c r="B831" s="29"/>
      <c r="C831" s="29"/>
      <c r="D831" s="174"/>
      <c r="E831" s="92"/>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row>
    <row r="832" ht="12.75" customHeight="1">
      <c r="A832" s="29"/>
      <c r="B832" s="29"/>
      <c r="C832" s="29"/>
      <c r="D832" s="174"/>
      <c r="E832" s="92"/>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row>
    <row r="833" ht="12.75" customHeight="1">
      <c r="A833" s="29"/>
      <c r="B833" s="29"/>
      <c r="C833" s="29"/>
      <c r="D833" s="174"/>
      <c r="E833" s="92"/>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row>
    <row r="834" ht="12.75" customHeight="1">
      <c r="A834" s="29"/>
      <c r="B834" s="29"/>
      <c r="C834" s="29"/>
      <c r="D834" s="174"/>
      <c r="E834" s="92"/>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row>
    <row r="835" ht="12.75" customHeight="1">
      <c r="A835" s="29"/>
      <c r="B835" s="29"/>
      <c r="C835" s="29"/>
      <c r="D835" s="174"/>
      <c r="E835" s="92"/>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row>
    <row r="836" ht="12.75" customHeight="1">
      <c r="A836" s="29"/>
      <c r="B836" s="29"/>
      <c r="C836" s="29"/>
      <c r="D836" s="174"/>
      <c r="E836" s="92"/>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row>
    <row r="837" ht="12.75" customHeight="1">
      <c r="A837" s="29"/>
      <c r="B837" s="29"/>
      <c r="C837" s="29"/>
      <c r="D837" s="174"/>
      <c r="E837" s="92"/>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row>
    <row r="838" ht="12.75" customHeight="1">
      <c r="A838" s="29"/>
      <c r="B838" s="29"/>
      <c r="C838" s="29"/>
      <c r="D838" s="174"/>
      <c r="E838" s="92"/>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row>
    <row r="839" ht="12.75" customHeight="1">
      <c r="A839" s="29"/>
      <c r="B839" s="29"/>
      <c r="C839" s="29"/>
      <c r="D839" s="174"/>
      <c r="E839" s="92"/>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row>
    <row r="840" ht="12.75" customHeight="1">
      <c r="A840" s="29"/>
      <c r="B840" s="29"/>
      <c r="C840" s="29"/>
      <c r="D840" s="174"/>
      <c r="E840" s="92"/>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row>
    <row r="841" ht="12.75" customHeight="1">
      <c r="A841" s="29"/>
      <c r="B841" s="29"/>
      <c r="C841" s="29"/>
      <c r="D841" s="174"/>
      <c r="E841" s="92"/>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row>
    <row r="842" ht="12.75" customHeight="1">
      <c r="A842" s="29"/>
      <c r="B842" s="29"/>
      <c r="C842" s="29"/>
      <c r="D842" s="174"/>
      <c r="E842" s="92"/>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row>
    <row r="843" ht="12.75" customHeight="1">
      <c r="A843" s="29"/>
      <c r="B843" s="29"/>
      <c r="C843" s="29"/>
      <c r="D843" s="174"/>
      <c r="E843" s="92"/>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row>
    <row r="844" ht="12.75" customHeight="1">
      <c r="A844" s="29"/>
      <c r="B844" s="29"/>
      <c r="C844" s="29"/>
      <c r="D844" s="174"/>
      <c r="E844" s="92"/>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row>
    <row r="845" ht="12.75" customHeight="1">
      <c r="A845" s="29"/>
      <c r="B845" s="29"/>
      <c r="C845" s="29"/>
      <c r="D845" s="174"/>
      <c r="E845" s="92"/>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row>
    <row r="846" ht="12.75" customHeight="1">
      <c r="A846" s="29"/>
      <c r="B846" s="29"/>
      <c r="C846" s="29"/>
      <c r="D846" s="174"/>
      <c r="E846" s="92"/>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row>
    <row r="847" ht="12.75" customHeight="1">
      <c r="A847" s="29"/>
      <c r="B847" s="29"/>
      <c r="C847" s="29"/>
      <c r="D847" s="174"/>
      <c r="E847" s="92"/>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row>
    <row r="848" ht="12.75" customHeight="1">
      <c r="A848" s="29"/>
      <c r="B848" s="29"/>
      <c r="C848" s="29"/>
      <c r="D848" s="174"/>
      <c r="E848" s="92"/>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row>
    <row r="849" ht="12.75" customHeight="1">
      <c r="A849" s="29"/>
      <c r="B849" s="29"/>
      <c r="C849" s="29"/>
      <c r="D849" s="174"/>
      <c r="E849" s="92"/>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row>
    <row r="850" ht="12.75" customHeight="1">
      <c r="A850" s="29"/>
      <c r="B850" s="29"/>
      <c r="C850" s="29"/>
      <c r="D850" s="174"/>
      <c r="E850" s="92"/>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row>
    <row r="851" ht="12.75" customHeight="1">
      <c r="A851" s="29"/>
      <c r="B851" s="29"/>
      <c r="C851" s="29"/>
      <c r="D851" s="174"/>
      <c r="E851" s="92"/>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row>
    <row r="852" ht="12.75" customHeight="1">
      <c r="A852" s="29"/>
      <c r="B852" s="29"/>
      <c r="C852" s="29"/>
      <c r="D852" s="174"/>
      <c r="E852" s="92"/>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row>
    <row r="853" ht="12.75" customHeight="1">
      <c r="A853" s="29"/>
      <c r="B853" s="29"/>
      <c r="C853" s="29"/>
      <c r="D853" s="174"/>
      <c r="E853" s="92"/>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row>
    <row r="854" ht="12.75" customHeight="1">
      <c r="A854" s="29"/>
      <c r="B854" s="29"/>
      <c r="C854" s="29"/>
      <c r="D854" s="174"/>
      <c r="E854" s="92"/>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row>
    <row r="855" ht="12.75" customHeight="1">
      <c r="A855" s="29"/>
      <c r="B855" s="29"/>
      <c r="C855" s="29"/>
      <c r="D855" s="174"/>
      <c r="E855" s="92"/>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row>
    <row r="856" ht="12.75" customHeight="1">
      <c r="A856" s="29"/>
      <c r="B856" s="29"/>
      <c r="C856" s="29"/>
      <c r="D856" s="174"/>
      <c r="E856" s="92"/>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row>
    <row r="857" ht="12.75" customHeight="1">
      <c r="A857" s="29"/>
      <c r="B857" s="29"/>
      <c r="C857" s="29"/>
      <c r="D857" s="174"/>
      <c r="E857" s="92"/>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row>
    <row r="858" ht="12.75" customHeight="1">
      <c r="A858" s="29"/>
      <c r="B858" s="29"/>
      <c r="C858" s="29"/>
      <c r="D858" s="174"/>
      <c r="E858" s="92"/>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row>
    <row r="859" ht="12.75" customHeight="1">
      <c r="A859" s="29"/>
      <c r="B859" s="29"/>
      <c r="C859" s="29"/>
      <c r="D859" s="174"/>
      <c r="E859" s="92"/>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row>
    <row r="860" ht="12.75" customHeight="1">
      <c r="A860" s="29"/>
      <c r="B860" s="29"/>
      <c r="C860" s="29"/>
      <c r="D860" s="174"/>
      <c r="E860" s="92"/>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row>
    <row r="861" ht="12.75" customHeight="1">
      <c r="A861" s="29"/>
      <c r="B861" s="29"/>
      <c r="C861" s="29"/>
      <c r="D861" s="174"/>
      <c r="E861" s="92"/>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row>
    <row r="862" ht="12.75" customHeight="1">
      <c r="A862" s="29"/>
      <c r="B862" s="29"/>
      <c r="C862" s="29"/>
      <c r="D862" s="174"/>
      <c r="E862" s="92"/>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row>
    <row r="863" ht="12.75" customHeight="1">
      <c r="A863" s="29"/>
      <c r="B863" s="29"/>
      <c r="C863" s="29"/>
      <c r="D863" s="174"/>
      <c r="E863" s="92"/>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row>
    <row r="864" ht="12.75" customHeight="1">
      <c r="A864" s="29"/>
      <c r="B864" s="29"/>
      <c r="C864" s="29"/>
      <c r="D864" s="174"/>
      <c r="E864" s="92"/>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row>
    <row r="865" ht="12.75" customHeight="1">
      <c r="A865" s="29"/>
      <c r="B865" s="29"/>
      <c r="C865" s="29"/>
      <c r="D865" s="174"/>
      <c r="E865" s="92"/>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row>
    <row r="866" ht="12.75" customHeight="1">
      <c r="A866" s="29"/>
      <c r="B866" s="29"/>
      <c r="C866" s="29"/>
      <c r="D866" s="174"/>
      <c r="E866" s="92"/>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row>
    <row r="867" ht="12.75" customHeight="1">
      <c r="A867" s="29"/>
      <c r="B867" s="29"/>
      <c r="C867" s="29"/>
      <c r="D867" s="174"/>
      <c r="E867" s="92"/>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row>
    <row r="868" ht="12.75" customHeight="1">
      <c r="A868" s="29"/>
      <c r="B868" s="29"/>
      <c r="C868" s="29"/>
      <c r="D868" s="174"/>
      <c r="E868" s="92"/>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row>
    <row r="869" ht="12.75" customHeight="1">
      <c r="A869" s="29"/>
      <c r="B869" s="29"/>
      <c r="C869" s="29"/>
      <c r="D869" s="174"/>
      <c r="E869" s="92"/>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row>
    <row r="870" ht="12.75" customHeight="1">
      <c r="A870" s="29"/>
      <c r="B870" s="29"/>
      <c r="C870" s="29"/>
      <c r="D870" s="174"/>
      <c r="E870" s="92"/>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row>
    <row r="871" ht="12.75" customHeight="1">
      <c r="A871" s="29"/>
      <c r="B871" s="29"/>
      <c r="C871" s="29"/>
      <c r="D871" s="174"/>
      <c r="E871" s="92"/>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row>
    <row r="872" ht="12.75" customHeight="1">
      <c r="A872" s="29"/>
      <c r="B872" s="29"/>
      <c r="C872" s="29"/>
      <c r="D872" s="174"/>
      <c r="E872" s="92"/>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row>
    <row r="873" ht="12.75" customHeight="1">
      <c r="A873" s="29"/>
      <c r="B873" s="29"/>
      <c r="C873" s="29"/>
      <c r="D873" s="174"/>
      <c r="E873" s="92"/>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row>
    <row r="874" ht="12.75" customHeight="1">
      <c r="A874" s="29"/>
      <c r="B874" s="29"/>
      <c r="C874" s="29"/>
      <c r="D874" s="174"/>
      <c r="E874" s="92"/>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row>
    <row r="875" ht="12.75" customHeight="1">
      <c r="A875" s="29"/>
      <c r="B875" s="29"/>
      <c r="C875" s="29"/>
      <c r="D875" s="174"/>
      <c r="E875" s="92"/>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row>
    <row r="876" ht="12.75" customHeight="1">
      <c r="A876" s="29"/>
      <c r="B876" s="29"/>
      <c r="C876" s="29"/>
      <c r="D876" s="174"/>
      <c r="E876" s="92"/>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row>
    <row r="877" ht="12.75" customHeight="1">
      <c r="A877" s="29"/>
      <c r="B877" s="29"/>
      <c r="C877" s="29"/>
      <c r="D877" s="174"/>
      <c r="E877" s="92"/>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row>
    <row r="878" ht="12.75" customHeight="1">
      <c r="A878" s="29"/>
      <c r="B878" s="29"/>
      <c r="C878" s="29"/>
      <c r="D878" s="174"/>
      <c r="E878" s="92"/>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row>
    <row r="879" ht="12.75" customHeight="1">
      <c r="A879" s="29"/>
      <c r="B879" s="29"/>
      <c r="C879" s="29"/>
      <c r="D879" s="174"/>
      <c r="E879" s="92"/>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row>
    <row r="880" ht="12.75" customHeight="1">
      <c r="A880" s="29"/>
      <c r="B880" s="29"/>
      <c r="C880" s="29"/>
      <c r="D880" s="174"/>
      <c r="E880" s="92"/>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row>
    <row r="881" ht="12.75" customHeight="1">
      <c r="A881" s="29"/>
      <c r="B881" s="29"/>
      <c r="C881" s="29"/>
      <c r="D881" s="174"/>
      <c r="E881" s="92"/>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row>
    <row r="882" ht="12.75" customHeight="1">
      <c r="A882" s="29"/>
      <c r="B882" s="29"/>
      <c r="C882" s="29"/>
      <c r="D882" s="174"/>
      <c r="E882" s="92"/>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row>
    <row r="883" ht="12.75" customHeight="1">
      <c r="A883" s="29"/>
      <c r="B883" s="29"/>
      <c r="C883" s="29"/>
      <c r="D883" s="174"/>
      <c r="E883" s="92"/>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row>
    <row r="884" ht="12.75" customHeight="1">
      <c r="A884" s="29"/>
      <c r="B884" s="29"/>
      <c r="C884" s="29"/>
      <c r="D884" s="174"/>
      <c r="E884" s="92"/>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row>
    <row r="885" ht="12.75" customHeight="1">
      <c r="A885" s="29"/>
      <c r="B885" s="29"/>
      <c r="C885" s="29"/>
      <c r="D885" s="174"/>
      <c r="E885" s="92"/>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row>
    <row r="886" ht="12.75" customHeight="1">
      <c r="A886" s="29"/>
      <c r="B886" s="29"/>
      <c r="C886" s="29"/>
      <c r="D886" s="174"/>
      <c r="E886" s="92"/>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row>
    <row r="887" ht="12.75" customHeight="1">
      <c r="A887" s="29"/>
      <c r="B887" s="29"/>
      <c r="C887" s="29"/>
      <c r="D887" s="174"/>
      <c r="E887" s="92"/>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row>
    <row r="888" ht="12.75" customHeight="1">
      <c r="A888" s="29"/>
      <c r="B888" s="29"/>
      <c r="C888" s="29"/>
      <c r="D888" s="174"/>
      <c r="E888" s="92"/>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row>
    <row r="889" ht="12.75" customHeight="1">
      <c r="A889" s="29"/>
      <c r="B889" s="29"/>
      <c r="C889" s="29"/>
      <c r="D889" s="174"/>
      <c r="E889" s="92"/>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row>
    <row r="890" ht="12.75" customHeight="1">
      <c r="A890" s="29"/>
      <c r="B890" s="29"/>
      <c r="C890" s="29"/>
      <c r="D890" s="174"/>
      <c r="E890" s="92"/>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row>
    <row r="891" ht="12.75" customHeight="1">
      <c r="A891" s="29"/>
      <c r="B891" s="29"/>
      <c r="C891" s="29"/>
      <c r="D891" s="174"/>
      <c r="E891" s="92"/>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row>
    <row r="892" ht="12.75" customHeight="1">
      <c r="A892" s="29"/>
      <c r="B892" s="29"/>
      <c r="C892" s="29"/>
      <c r="D892" s="174"/>
      <c r="E892" s="92"/>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row>
    <row r="893" ht="12.75" customHeight="1">
      <c r="A893" s="29"/>
      <c r="B893" s="29"/>
      <c r="C893" s="29"/>
      <c r="D893" s="174"/>
      <c r="E893" s="92"/>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row>
    <row r="894" ht="12.75" customHeight="1">
      <c r="A894" s="29"/>
      <c r="B894" s="29"/>
      <c r="C894" s="29"/>
      <c r="D894" s="174"/>
      <c r="E894" s="92"/>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row>
    <row r="895" ht="12.75" customHeight="1">
      <c r="A895" s="29"/>
      <c r="B895" s="29"/>
      <c r="C895" s="29"/>
      <c r="D895" s="174"/>
      <c r="E895" s="92"/>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row>
    <row r="896" ht="12.75" customHeight="1">
      <c r="A896" s="29"/>
      <c r="B896" s="29"/>
      <c r="C896" s="29"/>
      <c r="D896" s="174"/>
      <c r="E896" s="92"/>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row>
    <row r="897" ht="12.75" customHeight="1">
      <c r="A897" s="29"/>
      <c r="B897" s="29"/>
      <c r="C897" s="29"/>
      <c r="D897" s="174"/>
      <c r="E897" s="92"/>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row>
    <row r="898" ht="12.75" customHeight="1">
      <c r="A898" s="29"/>
      <c r="B898" s="29"/>
      <c r="C898" s="29"/>
      <c r="D898" s="174"/>
      <c r="E898" s="92"/>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row>
    <row r="899" ht="12.75" customHeight="1">
      <c r="A899" s="29"/>
      <c r="B899" s="29"/>
      <c r="C899" s="29"/>
      <c r="D899" s="174"/>
      <c r="E899" s="92"/>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row>
    <row r="900" ht="12.75" customHeight="1">
      <c r="A900" s="29"/>
      <c r="B900" s="29"/>
      <c r="C900" s="29"/>
      <c r="D900" s="174"/>
      <c r="E900" s="92"/>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row>
    <row r="901" ht="12.75" customHeight="1">
      <c r="A901" s="29"/>
      <c r="B901" s="29"/>
      <c r="C901" s="29"/>
      <c r="D901" s="174"/>
      <c r="E901" s="92"/>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row>
    <row r="902" ht="12.75" customHeight="1">
      <c r="A902" s="29"/>
      <c r="B902" s="29"/>
      <c r="C902" s="29"/>
      <c r="D902" s="174"/>
      <c r="E902" s="92"/>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row>
    <row r="903" ht="12.75" customHeight="1">
      <c r="A903" s="29"/>
      <c r="B903" s="29"/>
      <c r="C903" s="29"/>
      <c r="D903" s="174"/>
      <c r="E903" s="92"/>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row>
    <row r="904" ht="12.75" customHeight="1">
      <c r="A904" s="29"/>
      <c r="B904" s="29"/>
      <c r="C904" s="29"/>
      <c r="D904" s="174"/>
      <c r="E904" s="92"/>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row>
    <row r="905" ht="12.75" customHeight="1">
      <c r="A905" s="29"/>
      <c r="B905" s="29"/>
      <c r="C905" s="29"/>
      <c r="D905" s="174"/>
      <c r="E905" s="92"/>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row>
    <row r="906" ht="12.75" customHeight="1">
      <c r="A906" s="29"/>
      <c r="B906" s="29"/>
      <c r="C906" s="29"/>
      <c r="D906" s="174"/>
      <c r="E906" s="92"/>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row>
    <row r="907" ht="12.75" customHeight="1">
      <c r="A907" s="29"/>
      <c r="B907" s="29"/>
      <c r="C907" s="29"/>
      <c r="D907" s="174"/>
      <c r="E907" s="92"/>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row>
    <row r="908" ht="12.75" customHeight="1">
      <c r="A908" s="29"/>
      <c r="B908" s="29"/>
      <c r="C908" s="29"/>
      <c r="D908" s="174"/>
      <c r="E908" s="92"/>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row>
    <row r="909" ht="12.75" customHeight="1">
      <c r="A909" s="29"/>
      <c r="B909" s="29"/>
      <c r="C909" s="29"/>
      <c r="D909" s="174"/>
      <c r="E909" s="92"/>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row>
    <row r="910" ht="12.75" customHeight="1">
      <c r="A910" s="29"/>
      <c r="B910" s="29"/>
      <c r="C910" s="29"/>
      <c r="D910" s="174"/>
      <c r="E910" s="92"/>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row>
    <row r="911" ht="12.75" customHeight="1">
      <c r="A911" s="29"/>
      <c r="B911" s="29"/>
      <c r="C911" s="29"/>
      <c r="D911" s="174"/>
      <c r="E911" s="92"/>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row>
    <row r="912" ht="12.75" customHeight="1">
      <c r="A912" s="29"/>
      <c r="B912" s="29"/>
      <c r="C912" s="29"/>
      <c r="D912" s="174"/>
      <c r="E912" s="92"/>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row>
    <row r="913" ht="12.75" customHeight="1">
      <c r="A913" s="29"/>
      <c r="B913" s="29"/>
      <c r="C913" s="29"/>
      <c r="D913" s="174"/>
      <c r="E913" s="92"/>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row>
    <row r="914" ht="12.75" customHeight="1">
      <c r="A914" s="29"/>
      <c r="B914" s="29"/>
      <c r="C914" s="29"/>
      <c r="D914" s="174"/>
      <c r="E914" s="92"/>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row>
    <row r="915" ht="12.75" customHeight="1">
      <c r="A915" s="29"/>
      <c r="B915" s="29"/>
      <c r="C915" s="29"/>
      <c r="D915" s="174"/>
      <c r="E915" s="92"/>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row>
    <row r="916" ht="12.75" customHeight="1">
      <c r="A916" s="29"/>
      <c r="B916" s="29"/>
      <c r="C916" s="29"/>
      <c r="D916" s="174"/>
      <c r="E916" s="92"/>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row>
    <row r="917" ht="12.75" customHeight="1">
      <c r="A917" s="29"/>
      <c r="B917" s="29"/>
      <c r="C917" s="29"/>
      <c r="D917" s="174"/>
      <c r="E917" s="92"/>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row>
    <row r="918" ht="12.75" customHeight="1">
      <c r="A918" s="29"/>
      <c r="B918" s="29"/>
      <c r="C918" s="29"/>
      <c r="D918" s="174"/>
      <c r="E918" s="92"/>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row>
    <row r="919" ht="12.75" customHeight="1">
      <c r="A919" s="29"/>
      <c r="B919" s="29"/>
      <c r="C919" s="29"/>
      <c r="D919" s="174"/>
      <c r="E919" s="92"/>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row>
    <row r="920" ht="12.75" customHeight="1">
      <c r="A920" s="29"/>
      <c r="B920" s="29"/>
      <c r="C920" s="29"/>
      <c r="D920" s="174"/>
      <c r="E920" s="92"/>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row>
    <row r="921" ht="12.75" customHeight="1">
      <c r="A921" s="29"/>
      <c r="B921" s="29"/>
      <c r="C921" s="29"/>
      <c r="D921" s="174"/>
      <c r="E921" s="92"/>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row>
    <row r="922" ht="12.75" customHeight="1">
      <c r="A922" s="29"/>
      <c r="B922" s="29"/>
      <c r="C922" s="29"/>
      <c r="D922" s="174"/>
      <c r="E922" s="92"/>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row>
    <row r="923" ht="12.75" customHeight="1">
      <c r="A923" s="29"/>
      <c r="B923" s="29"/>
      <c r="C923" s="29"/>
      <c r="D923" s="174"/>
      <c r="E923" s="92"/>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row>
    <row r="924" ht="12.75" customHeight="1">
      <c r="A924" s="29"/>
      <c r="B924" s="29"/>
      <c r="C924" s="29"/>
      <c r="D924" s="174"/>
      <c r="E924" s="92"/>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row>
    <row r="925" ht="12.75" customHeight="1">
      <c r="A925" s="29"/>
      <c r="B925" s="29"/>
      <c r="C925" s="29"/>
      <c r="D925" s="174"/>
      <c r="E925" s="92"/>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row>
    <row r="926" ht="12.75" customHeight="1">
      <c r="A926" s="29"/>
      <c r="B926" s="29"/>
      <c r="C926" s="29"/>
      <c r="D926" s="174"/>
      <c r="E926" s="92"/>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row>
    <row r="927" ht="12.75" customHeight="1">
      <c r="A927" s="29"/>
      <c r="B927" s="29"/>
      <c r="C927" s="29"/>
      <c r="D927" s="174"/>
      <c r="E927" s="92"/>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row>
    <row r="928" ht="12.75" customHeight="1">
      <c r="A928" s="29"/>
      <c r="B928" s="29"/>
      <c r="C928" s="29"/>
      <c r="D928" s="174"/>
      <c r="E928" s="92"/>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row>
    <row r="929" ht="12.75" customHeight="1">
      <c r="A929" s="29"/>
      <c r="B929" s="29"/>
      <c r="C929" s="29"/>
      <c r="D929" s="174"/>
      <c r="E929" s="92"/>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row>
    <row r="930" ht="12.75" customHeight="1">
      <c r="A930" s="29"/>
      <c r="B930" s="29"/>
      <c r="C930" s="29"/>
      <c r="D930" s="174"/>
      <c r="E930" s="92"/>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row>
    <row r="931" ht="12.75" customHeight="1">
      <c r="A931" s="29"/>
      <c r="B931" s="29"/>
      <c r="C931" s="29"/>
      <c r="D931" s="174"/>
      <c r="E931" s="92"/>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row>
    <row r="932" ht="12.75" customHeight="1">
      <c r="A932" s="29"/>
      <c r="B932" s="29"/>
      <c r="C932" s="29"/>
      <c r="D932" s="174"/>
      <c r="E932" s="92"/>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row>
    <row r="933" ht="12.75" customHeight="1">
      <c r="A933" s="29"/>
      <c r="B933" s="29"/>
      <c r="C933" s="29"/>
      <c r="D933" s="174"/>
      <c r="E933" s="92"/>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row>
    <row r="934" ht="12.75" customHeight="1">
      <c r="A934" s="29"/>
      <c r="B934" s="29"/>
      <c r="C934" s="29"/>
      <c r="D934" s="174"/>
      <c r="E934" s="92"/>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row>
    <row r="935" ht="12.75" customHeight="1">
      <c r="A935" s="29"/>
      <c r="B935" s="29"/>
      <c r="C935" s="29"/>
      <c r="D935" s="174"/>
      <c r="E935" s="92"/>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row>
    <row r="936" ht="12.75" customHeight="1">
      <c r="A936" s="29"/>
      <c r="B936" s="29"/>
      <c r="C936" s="29"/>
      <c r="D936" s="174"/>
      <c r="E936" s="92"/>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row>
    <row r="937" ht="12.75" customHeight="1">
      <c r="A937" s="29"/>
      <c r="B937" s="29"/>
      <c r="C937" s="29"/>
      <c r="D937" s="174"/>
      <c r="E937" s="92"/>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row>
    <row r="938" ht="12.75" customHeight="1">
      <c r="A938" s="29"/>
      <c r="B938" s="29"/>
      <c r="C938" s="29"/>
      <c r="D938" s="174"/>
      <c r="E938" s="92"/>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row>
    <row r="939" ht="12.75" customHeight="1">
      <c r="A939" s="29"/>
      <c r="B939" s="29"/>
      <c r="C939" s="29"/>
      <c r="D939" s="174"/>
      <c r="E939" s="92"/>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row>
    <row r="940" ht="12.75" customHeight="1">
      <c r="A940" s="29"/>
      <c r="B940" s="29"/>
      <c r="C940" s="29"/>
      <c r="D940" s="174"/>
      <c r="E940" s="92"/>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row>
    <row r="941" ht="12.75" customHeight="1">
      <c r="A941" s="29"/>
      <c r="B941" s="29"/>
      <c r="C941" s="29"/>
      <c r="D941" s="174"/>
      <c r="E941" s="92"/>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row>
    <row r="942" ht="12.75" customHeight="1">
      <c r="A942" s="29"/>
      <c r="B942" s="29"/>
      <c r="C942" s="29"/>
      <c r="D942" s="174"/>
      <c r="E942" s="92"/>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row>
    <row r="943" ht="12.75" customHeight="1">
      <c r="A943" s="29"/>
      <c r="B943" s="29"/>
      <c r="C943" s="29"/>
      <c r="D943" s="174"/>
      <c r="E943" s="92"/>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row>
    <row r="944" ht="12.75" customHeight="1">
      <c r="A944" s="29"/>
      <c r="B944" s="29"/>
      <c r="C944" s="29"/>
      <c r="D944" s="174"/>
      <c r="E944" s="92"/>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row>
    <row r="945" ht="12.75" customHeight="1">
      <c r="A945" s="29"/>
      <c r="B945" s="29"/>
      <c r="C945" s="29"/>
      <c r="D945" s="174"/>
      <c r="E945" s="92"/>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row>
    <row r="946" ht="12.75" customHeight="1">
      <c r="A946" s="29"/>
      <c r="B946" s="29"/>
      <c r="C946" s="29"/>
      <c r="D946" s="174"/>
      <c r="E946" s="92"/>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row>
    <row r="947" ht="12.75" customHeight="1">
      <c r="A947" s="29"/>
      <c r="B947" s="29"/>
      <c r="C947" s="29"/>
      <c r="D947" s="174"/>
      <c r="E947" s="92"/>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row>
    <row r="948" ht="12.75" customHeight="1">
      <c r="A948" s="29"/>
      <c r="B948" s="29"/>
      <c r="C948" s="29"/>
      <c r="D948" s="174"/>
      <c r="E948" s="92"/>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row>
    <row r="949" ht="12.75" customHeight="1">
      <c r="A949" s="29"/>
      <c r="B949" s="29"/>
      <c r="C949" s="29"/>
      <c r="D949" s="174"/>
      <c r="E949" s="92"/>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row>
    <row r="950" ht="12.75" customHeight="1">
      <c r="A950" s="29"/>
      <c r="B950" s="29"/>
      <c r="C950" s="29"/>
      <c r="D950" s="174"/>
      <c r="E950" s="92"/>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row>
    <row r="951" ht="12.75" customHeight="1">
      <c r="A951" s="29"/>
      <c r="B951" s="29"/>
      <c r="C951" s="29"/>
      <c r="D951" s="174"/>
      <c r="E951" s="92"/>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row>
    <row r="952" ht="12.75" customHeight="1">
      <c r="A952" s="29"/>
      <c r="B952" s="29"/>
      <c r="C952" s="29"/>
      <c r="D952" s="174"/>
      <c r="E952" s="92"/>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row>
    <row r="953" ht="12.75" customHeight="1">
      <c r="A953" s="29"/>
      <c r="B953" s="29"/>
      <c r="C953" s="29"/>
      <c r="D953" s="174"/>
      <c r="E953" s="92"/>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row>
    <row r="954" ht="12.75" customHeight="1">
      <c r="A954" s="29"/>
      <c r="B954" s="29"/>
      <c r="C954" s="29"/>
      <c r="D954" s="174"/>
      <c r="E954" s="92"/>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row>
    <row r="955" ht="12.75" customHeight="1">
      <c r="A955" s="29"/>
      <c r="B955" s="29"/>
      <c r="C955" s="29"/>
      <c r="D955" s="174"/>
      <c r="E955" s="92"/>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row>
    <row r="956" ht="12.75" customHeight="1">
      <c r="A956" s="29"/>
      <c r="B956" s="29"/>
      <c r="C956" s="29"/>
      <c r="D956" s="174"/>
      <c r="E956" s="92"/>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row>
    <row r="957" ht="12.75" customHeight="1">
      <c r="A957" s="29"/>
      <c r="B957" s="29"/>
      <c r="C957" s="29"/>
      <c r="D957" s="174"/>
      <c r="E957" s="92"/>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row>
    <row r="958" ht="12.75" customHeight="1">
      <c r="A958" s="29"/>
      <c r="B958" s="29"/>
      <c r="C958" s="29"/>
      <c r="D958" s="174"/>
      <c r="E958" s="92"/>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row>
    <row r="959" ht="12.75" customHeight="1">
      <c r="A959" s="29"/>
      <c r="B959" s="29"/>
      <c r="C959" s="29"/>
      <c r="D959" s="174"/>
      <c r="E959" s="92"/>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row>
    <row r="960" ht="12.75" customHeight="1">
      <c r="A960" s="29"/>
      <c r="B960" s="29"/>
      <c r="C960" s="29"/>
      <c r="D960" s="174"/>
      <c r="E960" s="92"/>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row>
    <row r="961" ht="12.75" customHeight="1">
      <c r="A961" s="29"/>
      <c r="B961" s="29"/>
      <c r="C961" s="29"/>
      <c r="D961" s="174"/>
      <c r="E961" s="92"/>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row>
    <row r="962" ht="12.75" customHeight="1">
      <c r="A962" s="29"/>
      <c r="B962" s="29"/>
      <c r="C962" s="29"/>
      <c r="D962" s="174"/>
      <c r="E962" s="92"/>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row>
    <row r="963" ht="12.75" customHeight="1">
      <c r="A963" s="29"/>
      <c r="B963" s="29"/>
      <c r="C963" s="29"/>
      <c r="D963" s="174"/>
      <c r="E963" s="92"/>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row>
    <row r="964" ht="12.75" customHeight="1">
      <c r="A964" s="29"/>
      <c r="B964" s="29"/>
      <c r="C964" s="29"/>
      <c r="D964" s="174"/>
      <c r="E964" s="92"/>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row>
    <row r="965" ht="12.75" customHeight="1">
      <c r="A965" s="29"/>
      <c r="B965" s="29"/>
      <c r="C965" s="29"/>
      <c r="D965" s="174"/>
      <c r="E965" s="92"/>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row>
    <row r="966" ht="12.75" customHeight="1">
      <c r="A966" s="29"/>
      <c r="B966" s="29"/>
      <c r="C966" s="29"/>
      <c r="D966" s="174"/>
      <c r="E966" s="92"/>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row>
    <row r="967" ht="12.75" customHeight="1">
      <c r="A967" s="29"/>
      <c r="B967" s="29"/>
      <c r="C967" s="29"/>
      <c r="D967" s="174"/>
      <c r="E967" s="92"/>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row>
    <row r="968" ht="12.75" customHeight="1">
      <c r="A968" s="29"/>
      <c r="B968" s="29"/>
      <c r="C968" s="29"/>
      <c r="D968" s="174"/>
      <c r="E968" s="92"/>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row>
    <row r="969" ht="12.75" customHeight="1">
      <c r="A969" s="29"/>
      <c r="B969" s="29"/>
      <c r="C969" s="29"/>
      <c r="D969" s="174"/>
      <c r="E969" s="92"/>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row>
    <row r="970" ht="12.75" customHeight="1">
      <c r="A970" s="29"/>
      <c r="B970" s="29"/>
      <c r="C970" s="29"/>
      <c r="D970" s="174"/>
      <c r="E970" s="92"/>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row>
    <row r="971" ht="12.75" customHeight="1">
      <c r="A971" s="29"/>
      <c r="B971" s="29"/>
      <c r="C971" s="29"/>
      <c r="D971" s="174"/>
      <c r="E971" s="92"/>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row>
    <row r="972" ht="12.75" customHeight="1">
      <c r="A972" s="29"/>
      <c r="B972" s="29"/>
      <c r="C972" s="29"/>
      <c r="D972" s="174"/>
      <c r="E972" s="92"/>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row>
    <row r="973" ht="12.75" customHeight="1">
      <c r="A973" s="29"/>
      <c r="B973" s="29"/>
      <c r="C973" s="29"/>
      <c r="D973" s="174"/>
      <c r="E973" s="92"/>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row>
    <row r="974" ht="12.75" customHeight="1">
      <c r="A974" s="29"/>
      <c r="B974" s="29"/>
      <c r="C974" s="29"/>
      <c r="D974" s="174"/>
      <c r="E974" s="92"/>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row>
    <row r="975" ht="12.75" customHeight="1">
      <c r="A975" s="29"/>
      <c r="B975" s="29"/>
      <c r="C975" s="29"/>
      <c r="D975" s="174"/>
      <c r="E975" s="92"/>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row>
    <row r="976" ht="12.75" customHeight="1">
      <c r="A976" s="29"/>
      <c r="B976" s="29"/>
      <c r="C976" s="29"/>
      <c r="D976" s="174"/>
      <c r="E976" s="92"/>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row>
    <row r="977" ht="12.75" customHeight="1">
      <c r="A977" s="29"/>
      <c r="B977" s="29"/>
      <c r="C977" s="29"/>
      <c r="D977" s="174"/>
      <c r="E977" s="92"/>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row>
    <row r="978" ht="12.75" customHeight="1">
      <c r="A978" s="29"/>
      <c r="B978" s="29"/>
      <c r="C978" s="29"/>
      <c r="D978" s="174"/>
      <c r="E978" s="92"/>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row>
    <row r="979" ht="12.75" customHeight="1">
      <c r="A979" s="29"/>
      <c r="B979" s="29"/>
      <c r="C979" s="29"/>
      <c r="D979" s="174"/>
      <c r="E979" s="92"/>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row>
    <row r="980" ht="12.75" customHeight="1">
      <c r="A980" s="29"/>
      <c r="B980" s="29"/>
      <c r="C980" s="29"/>
      <c r="D980" s="174"/>
      <c r="E980" s="92"/>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row>
    <row r="981" ht="12.75" customHeight="1">
      <c r="A981" s="29"/>
      <c r="B981" s="29"/>
      <c r="C981" s="29"/>
      <c r="D981" s="174"/>
      <c r="E981" s="92"/>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row>
    <row r="982" ht="12.75" customHeight="1">
      <c r="A982" s="29"/>
      <c r="B982" s="29"/>
      <c r="C982" s="29"/>
      <c r="D982" s="174"/>
      <c r="E982" s="92"/>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row>
    <row r="983" ht="12.75" customHeight="1">
      <c r="A983" s="29"/>
      <c r="B983" s="29"/>
      <c r="C983" s="29"/>
      <c r="D983" s="174"/>
      <c r="E983" s="92"/>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row>
    <row r="984" ht="12.75" customHeight="1">
      <c r="A984" s="29"/>
      <c r="B984" s="29"/>
      <c r="C984" s="29"/>
      <c r="D984" s="174"/>
      <c r="E984" s="92"/>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row>
    <row r="985" ht="12.75" customHeight="1">
      <c r="A985" s="29"/>
      <c r="B985" s="29"/>
      <c r="C985" s="29"/>
      <c r="D985" s="174"/>
      <c r="E985" s="92"/>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row>
    <row r="986" ht="12.75" customHeight="1">
      <c r="A986" s="29"/>
      <c r="B986" s="29"/>
      <c r="C986" s="29"/>
      <c r="D986" s="174"/>
      <c r="E986" s="92"/>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row>
    <row r="987" ht="12.75" customHeight="1">
      <c r="A987" s="29"/>
      <c r="B987" s="29"/>
      <c r="C987" s="29"/>
      <c r="D987" s="174"/>
      <c r="E987" s="92"/>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row>
    <row r="988" ht="12.75" customHeight="1">
      <c r="A988" s="29"/>
      <c r="B988" s="29"/>
      <c r="C988" s="29"/>
      <c r="D988" s="174"/>
      <c r="E988" s="92"/>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row>
    <row r="989" ht="12.75" customHeight="1">
      <c r="A989" s="29"/>
      <c r="B989" s="29"/>
      <c r="C989" s="29"/>
      <c r="D989" s="174"/>
      <c r="E989" s="92"/>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row>
    <row r="990" ht="12.75" customHeight="1">
      <c r="A990" s="29"/>
      <c r="B990" s="29"/>
      <c r="C990" s="29"/>
      <c r="D990" s="174"/>
      <c r="E990" s="92"/>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row>
    <row r="991" ht="12.75" customHeight="1">
      <c r="A991" s="29"/>
      <c r="B991" s="29"/>
      <c r="C991" s="29"/>
      <c r="D991" s="174"/>
      <c r="E991" s="92"/>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row>
    <row r="992" ht="12.75" customHeight="1">
      <c r="A992" s="29"/>
      <c r="B992" s="29"/>
      <c r="C992" s="29"/>
      <c r="D992" s="174"/>
      <c r="E992" s="92"/>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row>
    <row r="993" ht="12.75" customHeight="1">
      <c r="A993" s="29"/>
      <c r="B993" s="29"/>
      <c r="C993" s="29"/>
      <c r="D993" s="174"/>
      <c r="E993" s="92"/>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row>
    <row r="994" ht="12.75" customHeight="1">
      <c r="A994" s="29"/>
      <c r="B994" s="29"/>
      <c r="C994" s="29"/>
      <c r="D994" s="174"/>
      <c r="E994" s="92"/>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row>
    <row r="995" ht="12.75" customHeight="1">
      <c r="A995" s="29"/>
      <c r="B995" s="29"/>
      <c r="C995" s="29"/>
      <c r="D995" s="174"/>
      <c r="E995" s="92"/>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row>
    <row r="996" ht="12.75" customHeight="1">
      <c r="A996" s="29"/>
      <c r="B996" s="29"/>
      <c r="C996" s="29"/>
      <c r="D996" s="174"/>
      <c r="E996" s="92"/>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row>
    <row r="997" ht="12.75" customHeight="1">
      <c r="A997" s="29"/>
      <c r="B997" s="29"/>
      <c r="C997" s="29"/>
      <c r="D997" s="174"/>
      <c r="E997" s="92"/>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row>
    <row r="998" ht="12.75" customHeight="1">
      <c r="A998" s="29"/>
      <c r="B998" s="29"/>
      <c r="C998" s="29"/>
      <c r="D998" s="174"/>
      <c r="E998" s="92"/>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row>
    <row r="999" ht="12.75" customHeight="1">
      <c r="A999" s="29"/>
      <c r="B999" s="29"/>
      <c r="C999" s="29"/>
      <c r="D999" s="174"/>
      <c r="E999" s="92"/>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row>
    <row r="1000" ht="12.75" customHeight="1">
      <c r="A1000" s="29"/>
      <c r="B1000" s="29"/>
      <c r="C1000" s="29"/>
      <c r="D1000" s="174"/>
      <c r="E1000" s="92"/>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row>
  </sheetData>
  <mergeCells count="3">
    <mergeCell ref="B9:M9"/>
    <mergeCell ref="B11:C11"/>
    <mergeCell ref="F17:J20"/>
  </mergeCells>
  <conditionalFormatting sqref="D17:D18">
    <cfRule type="cellIs" dxfId="3" priority="1" stopIfTrue="1" operator="equal">
      <formula>"-"</formula>
    </cfRule>
  </conditionalFormatting>
  <conditionalFormatting sqref="D22:D33">
    <cfRule type="expression" dxfId="4" priority="2" stopIfTrue="1">
      <formula>ISBLANK(D22)</formula>
    </cfRule>
  </conditionalFormatting>
  <conditionalFormatting sqref="D22:D33">
    <cfRule type="cellIs" dxfId="5" priority="3" stopIfTrue="1" operator="equal">
      <formula>"Pasa"</formula>
    </cfRule>
  </conditionalFormatting>
  <conditionalFormatting sqref="D22:D33">
    <cfRule type="cellIs" dxfId="6" priority="4" stopIfTrue="1" operator="equal">
      <formula>"Falla"</formula>
    </cfRule>
  </conditionalFormatting>
  <conditionalFormatting sqref="D22:D33">
    <cfRule type="cellIs" dxfId="2" priority="5" stopIfTrue="1" operator="equal">
      <formula>"N/A"</formula>
    </cfRule>
  </conditionalFormatting>
  <conditionalFormatting sqref="D22:D33">
    <cfRule type="cellIs" dxfId="7" priority="6" stopIfTrue="1" operator="equal">
      <formula>"N/T"</formula>
    </cfRule>
  </conditionalFormatting>
  <conditionalFormatting sqref="D22:D33">
    <cfRule type="cellIs" dxfId="8" priority="7" stopIfTrue="1" operator="equal">
      <formula>"N/D"</formula>
    </cfRule>
  </conditionalFormatting>
  <conditionalFormatting sqref="D22:D35">
    <cfRule type="cellIs" dxfId="3" priority="8" stopIfTrue="1" operator="equal">
      <formula>"-"</formula>
    </cfRule>
  </conditionalFormatting>
  <conditionalFormatting sqref="D39:D50">
    <cfRule type="expression" dxfId="4" priority="9" stopIfTrue="1">
      <formula>ISBLANK(D39)</formula>
    </cfRule>
  </conditionalFormatting>
  <conditionalFormatting sqref="D39:D50">
    <cfRule type="cellIs" dxfId="5" priority="10" stopIfTrue="1" operator="equal">
      <formula>"Pasa"</formula>
    </cfRule>
  </conditionalFormatting>
  <conditionalFormatting sqref="D39:D50">
    <cfRule type="cellIs" dxfId="6" priority="11" stopIfTrue="1" operator="equal">
      <formula>"Falla"</formula>
    </cfRule>
  </conditionalFormatting>
  <conditionalFormatting sqref="D39:D50">
    <cfRule type="cellIs" dxfId="2" priority="12" stopIfTrue="1" operator="equal">
      <formula>"N/A"</formula>
    </cfRule>
  </conditionalFormatting>
  <conditionalFormatting sqref="D39:D50">
    <cfRule type="cellIs" dxfId="7" priority="13" stopIfTrue="1" operator="equal">
      <formula>"N/T"</formula>
    </cfRule>
  </conditionalFormatting>
  <conditionalFormatting sqref="D39:D50">
    <cfRule type="cellIs" dxfId="8" priority="14" stopIfTrue="1" operator="equal">
      <formula>"N/D"</formula>
    </cfRule>
  </conditionalFormatting>
  <conditionalFormatting sqref="D39:D52">
    <cfRule type="cellIs" dxfId="3" priority="15" stopIfTrue="1" operator="equal">
      <formula>"-"</formula>
    </cfRule>
  </conditionalFormatting>
  <conditionalFormatting sqref="D56:D67">
    <cfRule type="expression" dxfId="4" priority="16" stopIfTrue="1">
      <formula>ISBLANK(D56)</formula>
    </cfRule>
  </conditionalFormatting>
  <conditionalFormatting sqref="D56:D67">
    <cfRule type="cellIs" dxfId="5" priority="17" stopIfTrue="1" operator="equal">
      <formula>"Pasa"</formula>
    </cfRule>
  </conditionalFormatting>
  <conditionalFormatting sqref="D56:D67">
    <cfRule type="cellIs" dxfId="6" priority="18" stopIfTrue="1" operator="equal">
      <formula>"Falla"</formula>
    </cfRule>
  </conditionalFormatting>
  <conditionalFormatting sqref="D56:D67">
    <cfRule type="cellIs" dxfId="2" priority="19" stopIfTrue="1" operator="equal">
      <formula>"N/A"</formula>
    </cfRule>
  </conditionalFormatting>
  <conditionalFormatting sqref="D56:D67">
    <cfRule type="cellIs" dxfId="7" priority="20" stopIfTrue="1" operator="equal">
      <formula>"N/T"</formula>
    </cfRule>
  </conditionalFormatting>
  <conditionalFormatting sqref="D56:D67">
    <cfRule type="cellIs" dxfId="8" priority="21" stopIfTrue="1" operator="equal">
      <formula>"N/D"</formula>
    </cfRule>
  </conditionalFormatting>
  <conditionalFormatting sqref="D56:D69">
    <cfRule type="cellIs" dxfId="3" priority="22" stopIfTrue="1" operator="equal">
      <formula>"-"</formula>
    </cfRule>
  </conditionalFormatting>
  <conditionalFormatting sqref="D73:D84">
    <cfRule type="expression" dxfId="4" priority="23" stopIfTrue="1">
      <formula>ISBLANK(D73)</formula>
    </cfRule>
  </conditionalFormatting>
  <conditionalFormatting sqref="D73:D84">
    <cfRule type="cellIs" dxfId="5" priority="24" stopIfTrue="1" operator="equal">
      <formula>"Pasa"</formula>
    </cfRule>
  </conditionalFormatting>
  <conditionalFormatting sqref="D73:D84">
    <cfRule type="cellIs" dxfId="6" priority="25" stopIfTrue="1" operator="equal">
      <formula>"Falla"</formula>
    </cfRule>
  </conditionalFormatting>
  <conditionalFormatting sqref="D73:D84">
    <cfRule type="cellIs" dxfId="2" priority="26" stopIfTrue="1" operator="equal">
      <formula>"N/A"</formula>
    </cfRule>
  </conditionalFormatting>
  <conditionalFormatting sqref="D73:D84">
    <cfRule type="cellIs" dxfId="7" priority="27" stopIfTrue="1" operator="equal">
      <formula>"N/T"</formula>
    </cfRule>
  </conditionalFormatting>
  <conditionalFormatting sqref="D73:D84">
    <cfRule type="cellIs" dxfId="8" priority="28" stopIfTrue="1" operator="equal">
      <formula>"N/D"</formula>
    </cfRule>
  </conditionalFormatting>
  <conditionalFormatting sqref="D73:D86">
    <cfRule type="cellIs" dxfId="3" priority="29" stopIfTrue="1" operator="equal">
      <formula>"-"</formula>
    </cfRule>
  </conditionalFormatting>
  <conditionalFormatting sqref="D90:D101">
    <cfRule type="expression" dxfId="4" priority="30" stopIfTrue="1">
      <formula>ISBLANK(D90)</formula>
    </cfRule>
  </conditionalFormatting>
  <conditionalFormatting sqref="D90:D101">
    <cfRule type="cellIs" dxfId="5" priority="31" stopIfTrue="1" operator="equal">
      <formula>"Pasa"</formula>
    </cfRule>
  </conditionalFormatting>
  <conditionalFormatting sqref="D90:D101">
    <cfRule type="cellIs" dxfId="6" priority="32" stopIfTrue="1" operator="equal">
      <formula>"Falla"</formula>
    </cfRule>
  </conditionalFormatting>
  <conditionalFormatting sqref="D90:D101">
    <cfRule type="cellIs" dxfId="2" priority="33" stopIfTrue="1" operator="equal">
      <formula>"N/A"</formula>
    </cfRule>
  </conditionalFormatting>
  <conditionalFormatting sqref="D90:D101">
    <cfRule type="cellIs" dxfId="7" priority="34" stopIfTrue="1" operator="equal">
      <formula>"N/T"</formula>
    </cfRule>
  </conditionalFormatting>
  <conditionalFormatting sqref="D90:D101">
    <cfRule type="cellIs" dxfId="8" priority="35" stopIfTrue="1" operator="equal">
      <formula>"N/D"</formula>
    </cfRule>
  </conditionalFormatting>
  <conditionalFormatting sqref="D90:D103">
    <cfRule type="cellIs" dxfId="3" priority="36" stopIfTrue="1" operator="equal">
      <formula>"-"</formula>
    </cfRule>
  </conditionalFormatting>
  <conditionalFormatting sqref="D107:D118">
    <cfRule type="expression" dxfId="4" priority="37" stopIfTrue="1">
      <formula>ISBLANK(D107)</formula>
    </cfRule>
  </conditionalFormatting>
  <conditionalFormatting sqref="D107:D118">
    <cfRule type="cellIs" dxfId="5" priority="38" stopIfTrue="1" operator="equal">
      <formula>"Pasa"</formula>
    </cfRule>
  </conditionalFormatting>
  <conditionalFormatting sqref="D107:D118">
    <cfRule type="cellIs" dxfId="6" priority="39" stopIfTrue="1" operator="equal">
      <formula>"Falla"</formula>
    </cfRule>
  </conditionalFormatting>
  <conditionalFormatting sqref="D107:D118">
    <cfRule type="cellIs" dxfId="2" priority="40" stopIfTrue="1" operator="equal">
      <formula>"N/A"</formula>
    </cfRule>
  </conditionalFormatting>
  <conditionalFormatting sqref="D107:D118">
    <cfRule type="cellIs" dxfId="7" priority="41" stopIfTrue="1" operator="equal">
      <formula>"N/T"</formula>
    </cfRule>
  </conditionalFormatting>
  <conditionalFormatting sqref="D107:D118">
    <cfRule type="cellIs" dxfId="8" priority="42" stopIfTrue="1" operator="equal">
      <formula>"N/D"</formula>
    </cfRule>
  </conditionalFormatting>
  <conditionalFormatting sqref="D107:D120">
    <cfRule type="cellIs" dxfId="3" priority="43" stopIfTrue="1" operator="equal">
      <formula>"-"</formula>
    </cfRule>
  </conditionalFormatting>
  <conditionalFormatting sqref="D124:D135">
    <cfRule type="expression" dxfId="4" priority="44" stopIfTrue="1">
      <formula>ISBLANK(D124)</formula>
    </cfRule>
  </conditionalFormatting>
  <conditionalFormatting sqref="D124:D135">
    <cfRule type="cellIs" dxfId="5" priority="45" stopIfTrue="1" operator="equal">
      <formula>"Pasa"</formula>
    </cfRule>
  </conditionalFormatting>
  <conditionalFormatting sqref="D124:D135">
    <cfRule type="cellIs" dxfId="6" priority="46" stopIfTrue="1" operator="equal">
      <formula>"Falla"</formula>
    </cfRule>
  </conditionalFormatting>
  <conditionalFormatting sqref="D124:D135">
    <cfRule type="cellIs" dxfId="2" priority="47" stopIfTrue="1" operator="equal">
      <formula>"N/A"</formula>
    </cfRule>
  </conditionalFormatting>
  <conditionalFormatting sqref="D124:D135">
    <cfRule type="cellIs" dxfId="7" priority="48" stopIfTrue="1" operator="equal">
      <formula>"N/T"</formula>
    </cfRule>
  </conditionalFormatting>
  <conditionalFormatting sqref="D124:D135">
    <cfRule type="cellIs" dxfId="8" priority="49" stopIfTrue="1" operator="equal">
      <formula>"N/D"</formula>
    </cfRule>
  </conditionalFormatting>
  <conditionalFormatting sqref="D124:D137">
    <cfRule type="cellIs" dxfId="3" priority="50" stopIfTrue="1" operator="equal">
      <formula>"-"</formula>
    </cfRule>
  </conditionalFormatting>
  <conditionalFormatting sqref="D141:D152">
    <cfRule type="expression" dxfId="4" priority="51" stopIfTrue="1">
      <formula>ISBLANK(D141)</formula>
    </cfRule>
  </conditionalFormatting>
  <conditionalFormatting sqref="D141:D152">
    <cfRule type="cellIs" dxfId="5" priority="52" stopIfTrue="1" operator="equal">
      <formula>"Pasa"</formula>
    </cfRule>
  </conditionalFormatting>
  <conditionalFormatting sqref="D141:D152">
    <cfRule type="cellIs" dxfId="6" priority="53" stopIfTrue="1" operator="equal">
      <formula>"Falla"</formula>
    </cfRule>
  </conditionalFormatting>
  <conditionalFormatting sqref="D141:D152">
    <cfRule type="cellIs" dxfId="2" priority="54" stopIfTrue="1" operator="equal">
      <formula>"N/A"</formula>
    </cfRule>
  </conditionalFormatting>
  <conditionalFormatting sqref="D141:D152">
    <cfRule type="cellIs" dxfId="7" priority="55" stopIfTrue="1" operator="equal">
      <formula>"N/T"</formula>
    </cfRule>
  </conditionalFormatting>
  <conditionalFormatting sqref="D141:D152">
    <cfRule type="cellIs" dxfId="8" priority="56" stopIfTrue="1" operator="equal">
      <formula>"N/D"</formula>
    </cfRule>
  </conditionalFormatting>
  <conditionalFormatting sqref="D141:D154">
    <cfRule type="cellIs" dxfId="3" priority="57" stopIfTrue="1" operator="equal">
      <formula>"-"</formula>
    </cfRule>
  </conditionalFormatting>
  <conditionalFormatting sqref="D158:D167">
    <cfRule type="cellIs" dxfId="3" priority="58" stopIfTrue="1" operator="equal">
      <formula>"-"</formula>
    </cfRule>
  </conditionalFormatting>
  <conditionalFormatting sqref="D158:D167">
    <cfRule type="expression" dxfId="4" priority="59" stopIfTrue="1">
      <formula>ISBLANK(D158)</formula>
    </cfRule>
  </conditionalFormatting>
  <conditionalFormatting sqref="D158:D167">
    <cfRule type="cellIs" dxfId="5" priority="60" stopIfTrue="1" operator="equal">
      <formula>"Pasa"</formula>
    </cfRule>
  </conditionalFormatting>
  <conditionalFormatting sqref="D158:D167">
    <cfRule type="cellIs" dxfId="6" priority="61" stopIfTrue="1" operator="equal">
      <formula>"Falla"</formula>
    </cfRule>
  </conditionalFormatting>
  <conditionalFormatting sqref="D158:D167">
    <cfRule type="cellIs" dxfId="2" priority="62" stopIfTrue="1" operator="equal">
      <formula>"N/A"</formula>
    </cfRule>
  </conditionalFormatting>
  <conditionalFormatting sqref="D158:D167">
    <cfRule type="cellIs" dxfId="7" priority="63" stopIfTrue="1" operator="equal">
      <formula>"N/T"</formula>
    </cfRule>
  </conditionalFormatting>
  <conditionalFormatting sqref="D158:D167">
    <cfRule type="cellIs" dxfId="8" priority="64" stopIfTrue="1" operator="equal">
      <formula>"N/D"</formula>
    </cfRule>
  </conditionalFormatting>
  <conditionalFormatting sqref="E22:E35 E39:E52 E56:E69 E107:E120 E124:E137 E141:E154 E158:E167">
    <cfRule type="cellIs" dxfId="1" priority="65" stopIfTrue="1" operator="equal">
      <formula>"ERR"</formula>
    </cfRule>
  </conditionalFormatting>
  <conditionalFormatting sqref="E73:E86">
    <cfRule type="cellIs" dxfId="1" priority="66" stopIfTrue="1" operator="equal">
      <formula>"ERR"</formula>
    </cfRule>
  </conditionalFormatting>
  <conditionalFormatting sqref="E90:E103">
    <cfRule type="cellIs" dxfId="1" priority="67" stopIfTrue="1" operator="equal">
      <formula>"ERR"</formula>
    </cfRule>
  </conditionalFormatting>
  <conditionalFormatting sqref="F22:J22 F39:J39 F56:J56 F73:J73 F90:J90 F107:J107 F124:J124 F141:J141 F158:J158">
    <cfRule type="expression" dxfId="4" priority="68" stopIfTrue="1">
      <formula>ISBLANK(F22)</formula>
    </cfRule>
  </conditionalFormatting>
  <conditionalFormatting sqref="F22:J22 F39:J39 F56:J56 F73:J73 F90:J90 F107:J107 F124:J124 F141:J141 F158:J158">
    <cfRule type="cellIs" dxfId="5" priority="69" stopIfTrue="1" operator="equal">
      <formula>"Pasa"</formula>
    </cfRule>
  </conditionalFormatting>
  <conditionalFormatting sqref="F22:J22 F39:J39 F56:J56 F73:J73 F90:J90 F107:J107 F124:J124 F141:J141 F158:J158">
    <cfRule type="cellIs" dxfId="6" priority="70" stopIfTrue="1" operator="equal">
      <formula>"Falla"</formula>
    </cfRule>
  </conditionalFormatting>
  <conditionalFormatting sqref="F22:J22 F39:J39 F56:J56 F73:J73 F90:J90 F107:J107 F124:J124 F141:J141 F158:J158">
    <cfRule type="cellIs" dxfId="2" priority="71" stopIfTrue="1" operator="equal">
      <formula>"N/A"</formula>
    </cfRule>
  </conditionalFormatting>
  <conditionalFormatting sqref="F22:J22 F39:J39 F56:J56 F73:J73 F90:J90 F107:J107 F124:J124 F141:J141 F158:J158">
    <cfRule type="cellIs" dxfId="7" priority="72" stopIfTrue="1" operator="equal">
      <formula>"N/T"</formula>
    </cfRule>
  </conditionalFormatting>
  <conditionalFormatting sqref="F22:J22 F39:J39 F56:J56 F73:J73 F90:J90 F107:J107 F124:J124 F141:J141 F158:J158">
    <cfRule type="cellIs" dxfId="8" priority="73" stopIfTrue="1" operator="equal">
      <formula>"N/D"</formula>
    </cfRule>
  </conditionalFormatting>
  <conditionalFormatting sqref="N13:N14">
    <cfRule type="expression" dxfId="4" priority="74" stopIfTrue="1">
      <formula>ISBLANK(N13)</formula>
    </cfRule>
  </conditionalFormatting>
  <conditionalFormatting sqref="N13:N14">
    <cfRule type="cellIs" dxfId="5" priority="75" stopIfTrue="1" operator="equal">
      <formula>"Pasa"</formula>
    </cfRule>
  </conditionalFormatting>
  <conditionalFormatting sqref="N13:N14">
    <cfRule type="cellIs" dxfId="6" priority="76" stopIfTrue="1" operator="equal">
      <formula>"Falla"</formula>
    </cfRule>
  </conditionalFormatting>
  <conditionalFormatting sqref="N13:N14">
    <cfRule type="cellIs" dxfId="2" priority="77" stopIfTrue="1" operator="equal">
      <formula>"N/A"</formula>
    </cfRule>
  </conditionalFormatting>
  <conditionalFormatting sqref="N13:N14">
    <cfRule type="cellIs" dxfId="7" priority="78" stopIfTrue="1" operator="equal">
      <formula>"N/T"</formula>
    </cfRule>
  </conditionalFormatting>
  <conditionalFormatting sqref="N13:N14">
    <cfRule type="cellIs" dxfId="8" priority="79" stopIfTrue="1" operator="equal">
      <formula>"N/D"</formula>
    </cfRule>
  </conditionalFormatting>
  <dataValidations>
    <dataValidation type="list" allowBlank="1" showErrorMessage="1" sqref="D18 D22:D33 D35 D39:D50 D52 D56:D67 D69 D73:D84 D86 D90:D101 D103 D107:D118 D120 D124:D135 D137 D141:D152 D154 D158:D167">
      <formula1>'DATA - Oculta'!$U$9:$U$13</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6.13"/>
    <col customWidth="1" min="3" max="3" width="56.0"/>
    <col customWidth="1" min="4" max="4" width="18.38"/>
    <col customWidth="1" min="5" max="5" width="5.5"/>
    <col customWidth="1" min="6" max="6" width="16.5"/>
    <col customWidth="1" min="7" max="7" width="14.63"/>
    <col customWidth="1" min="8" max="8" width="12.5"/>
    <col customWidth="1" min="9" max="9" width="11.63"/>
    <col customWidth="1" min="10" max="10" width="17.38"/>
    <col customWidth="1" min="11" max="11" width="14.5"/>
    <col customWidth="1" min="12" max="12" width="12.5"/>
    <col customWidth="1" min="13" max="13" width="16.63"/>
    <col customWidth="1" min="14" max="15" width="12.5"/>
    <col customWidth="1" min="16" max="16" width="19.5"/>
    <col customWidth="1" min="17" max="17" width="6.88"/>
    <col customWidth="1" min="18" max="18" width="4.63"/>
    <col customWidth="1" min="19" max="19" width="12.88"/>
    <col customWidth="1" min="20" max="20" width="12.13"/>
    <col customWidth="1" min="21" max="21" width="6.63"/>
    <col customWidth="1" min="22" max="22" width="5.5"/>
    <col customWidth="1" min="23" max="23" width="12.0"/>
    <col customWidth="1" min="24" max="24" width="11.88"/>
    <col customWidth="1" min="25" max="25" width="7.38"/>
    <col customWidth="1" min="26" max="35" width="14.5"/>
    <col customWidth="1" min="36" max="42" width="11.5"/>
  </cols>
  <sheetData>
    <row r="1" ht="14.25" customHeight="1">
      <c r="A1" s="29"/>
      <c r="B1" s="93"/>
      <c r="C1" s="93"/>
      <c r="D1" s="160"/>
      <c r="E1" s="95"/>
      <c r="F1" s="23"/>
      <c r="G1" s="23"/>
      <c r="H1" s="23"/>
      <c r="I1" s="23"/>
      <c r="J1" s="23"/>
      <c r="K1" s="23"/>
      <c r="L1" s="23"/>
      <c r="M1" s="23"/>
      <c r="N1" s="23"/>
      <c r="O1" s="23"/>
      <c r="P1" s="23"/>
      <c r="Q1" s="23"/>
      <c r="R1" s="23"/>
      <c r="S1" s="23"/>
      <c r="T1" s="23"/>
      <c r="U1" s="23"/>
      <c r="V1" s="23"/>
      <c r="W1" s="23"/>
      <c r="X1" s="23"/>
      <c r="Y1" s="23"/>
      <c r="Z1" s="23"/>
      <c r="AA1" s="29"/>
      <c r="AB1" s="29"/>
      <c r="AC1" s="29"/>
      <c r="AD1" s="29"/>
      <c r="AE1" s="29"/>
      <c r="AF1" s="29"/>
      <c r="AG1" s="29"/>
      <c r="AH1" s="29"/>
      <c r="AI1" s="29"/>
      <c r="AJ1" s="29"/>
      <c r="AK1" s="29"/>
      <c r="AL1" s="29"/>
      <c r="AM1" s="29"/>
      <c r="AN1" s="29"/>
      <c r="AO1" s="29"/>
      <c r="AP1" s="29"/>
    </row>
    <row r="2" ht="27.0" customHeight="1">
      <c r="A2" s="29"/>
      <c r="B2" s="24" t="s">
        <v>0</v>
      </c>
      <c r="C2" s="29"/>
      <c r="D2" s="160"/>
      <c r="E2" s="95"/>
      <c r="F2" s="29"/>
      <c r="G2" s="29"/>
      <c r="H2" s="29"/>
      <c r="I2" s="29"/>
      <c r="J2" s="29"/>
      <c r="K2" s="29"/>
      <c r="L2" s="29"/>
      <c r="M2" s="91"/>
      <c r="N2" s="29"/>
      <c r="O2" s="29"/>
      <c r="P2" s="23"/>
      <c r="Q2" s="23"/>
      <c r="R2" s="23"/>
      <c r="S2" s="23"/>
      <c r="T2" s="23"/>
      <c r="U2" s="23"/>
      <c r="V2" s="23"/>
      <c r="W2" s="23"/>
      <c r="X2" s="23"/>
      <c r="Y2" s="23"/>
      <c r="Z2" s="23"/>
      <c r="AA2" s="29"/>
      <c r="AB2" s="29"/>
      <c r="AC2" s="29"/>
      <c r="AD2" s="29"/>
      <c r="AE2" s="29"/>
      <c r="AF2" s="29"/>
      <c r="AG2" s="29"/>
      <c r="AH2" s="29"/>
      <c r="AI2" s="29"/>
      <c r="AJ2" s="29"/>
      <c r="AK2" s="29"/>
      <c r="AL2" s="29"/>
      <c r="AM2" s="29"/>
      <c r="AN2" s="29"/>
      <c r="AO2" s="29"/>
      <c r="AP2" s="29"/>
    </row>
    <row r="3" ht="26.25" customHeight="1">
      <c r="A3" s="29"/>
      <c r="B3" s="25" t="s">
        <v>2</v>
      </c>
      <c r="C3" s="29"/>
      <c r="D3" s="160"/>
      <c r="E3" s="95"/>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ht="26.25" customHeight="1">
      <c r="A4" s="29"/>
      <c r="B4" s="1"/>
      <c r="C4" s="28"/>
      <c r="D4" s="161"/>
      <c r="E4" s="29"/>
      <c r="F4" s="29"/>
      <c r="G4" s="29"/>
      <c r="H4" s="29"/>
      <c r="I4" s="29"/>
      <c r="J4" s="29"/>
      <c r="K4" s="23"/>
      <c r="L4" s="29"/>
      <c r="M4" s="29"/>
      <c r="N4" s="23"/>
      <c r="O4" s="23"/>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row>
    <row r="5" ht="27.75" customHeight="1">
      <c r="A5" s="29"/>
      <c r="B5" s="8" t="s">
        <v>84</v>
      </c>
      <c r="C5" s="8"/>
      <c r="D5" s="162"/>
      <c r="E5" s="97"/>
      <c r="F5" s="96"/>
      <c r="G5" s="96"/>
      <c r="H5" s="96"/>
      <c r="I5" s="96"/>
      <c r="J5" s="96"/>
      <c r="K5" s="96"/>
      <c r="L5" s="96"/>
      <c r="M5" s="96"/>
      <c r="N5" s="30"/>
      <c r="O5" s="30"/>
      <c r="P5" s="29"/>
      <c r="Q5" s="29"/>
      <c r="R5" s="29"/>
      <c r="S5" s="29"/>
      <c r="T5" s="29"/>
      <c r="U5" s="29"/>
      <c r="V5" s="29"/>
      <c r="W5" s="29"/>
      <c r="X5" s="29"/>
      <c r="Y5" s="29"/>
      <c r="Z5" s="29"/>
      <c r="AA5" s="41"/>
      <c r="AB5" s="41"/>
      <c r="AC5" s="41"/>
      <c r="AD5" s="41"/>
      <c r="AE5" s="41"/>
      <c r="AF5" s="41"/>
      <c r="AG5" s="41"/>
      <c r="AH5" s="41"/>
      <c r="AI5" s="41"/>
      <c r="AJ5" s="41"/>
      <c r="AK5" s="41"/>
      <c r="AL5" s="41"/>
      <c r="AM5" s="41"/>
      <c r="AN5" s="41"/>
      <c r="AO5" s="41"/>
      <c r="AP5" s="41"/>
    </row>
    <row r="6" ht="11.25" customHeight="1">
      <c r="A6" s="29"/>
      <c r="B6" s="189"/>
      <c r="C6" s="189"/>
      <c r="D6" s="190"/>
      <c r="E6" s="191"/>
      <c r="F6" s="189"/>
      <c r="G6" s="189"/>
      <c r="H6" s="189"/>
      <c r="I6" s="189"/>
      <c r="J6" s="189"/>
      <c r="K6" s="189"/>
      <c r="L6" s="189"/>
      <c r="M6" s="189"/>
      <c r="N6" s="23"/>
      <c r="O6" s="23"/>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row>
    <row r="7" ht="12.75" customHeight="1">
      <c r="A7" s="29"/>
      <c r="B7" s="23"/>
      <c r="C7" s="23"/>
      <c r="D7" s="166"/>
      <c r="E7" s="95"/>
      <c r="F7" s="23"/>
      <c r="G7" s="23"/>
      <c r="H7" s="23"/>
      <c r="I7" s="23"/>
      <c r="J7" s="23"/>
      <c r="K7" s="23"/>
      <c r="L7" s="23"/>
      <c r="M7" s="23"/>
      <c r="N7" s="23"/>
      <c r="O7" s="23"/>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row>
    <row r="8" ht="18.75" customHeight="1">
      <c r="A8" s="29"/>
      <c r="B8" s="100" t="s">
        <v>148</v>
      </c>
      <c r="C8" s="23"/>
      <c r="D8" s="167"/>
      <c r="E8" s="95"/>
      <c r="F8" s="23"/>
      <c r="G8" s="23"/>
      <c r="H8" s="23"/>
      <c r="I8" s="23"/>
      <c r="J8" s="23"/>
      <c r="K8" s="23"/>
      <c r="L8" s="23"/>
      <c r="M8" s="23"/>
      <c r="N8" s="23"/>
      <c r="O8" s="23"/>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row>
    <row r="9" ht="30.0" customHeight="1">
      <c r="A9" s="29"/>
      <c r="B9" s="101" t="s">
        <v>86</v>
      </c>
      <c r="C9" s="54"/>
      <c r="D9" s="54"/>
      <c r="E9" s="54"/>
      <c r="F9" s="54"/>
      <c r="G9" s="54"/>
      <c r="H9" s="54"/>
      <c r="I9" s="54"/>
      <c r="J9" s="54"/>
      <c r="K9" s="54"/>
      <c r="L9" s="54"/>
      <c r="M9" s="55"/>
      <c r="N9" s="23"/>
      <c r="O9" s="23"/>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row>
    <row r="10" ht="17.25" customHeight="1">
      <c r="A10" s="29"/>
      <c r="B10" s="23"/>
      <c r="C10" s="23"/>
      <c r="D10" s="167"/>
      <c r="E10" s="95"/>
      <c r="F10" s="29"/>
      <c r="G10" s="29"/>
      <c r="H10" s="29"/>
      <c r="I10" s="29"/>
      <c r="J10" s="29"/>
      <c r="K10" s="23"/>
      <c r="L10" s="23"/>
      <c r="M10" s="23"/>
      <c r="N10" s="23"/>
      <c r="O10" s="23"/>
      <c r="P10" s="23"/>
      <c r="Q10" s="23"/>
      <c r="R10" s="23"/>
      <c r="S10" s="29"/>
      <c r="T10" s="29"/>
      <c r="U10" s="23"/>
      <c r="V10" s="23"/>
      <c r="W10" s="23"/>
      <c r="X10" s="23"/>
      <c r="Y10" s="23"/>
      <c r="Z10" s="29"/>
      <c r="AA10" s="29"/>
      <c r="AB10" s="29"/>
      <c r="AC10" s="29"/>
      <c r="AD10" s="29"/>
      <c r="AE10" s="29"/>
      <c r="AF10" s="29"/>
      <c r="AG10" s="29"/>
      <c r="AH10" s="29"/>
      <c r="AI10" s="29"/>
      <c r="AJ10" s="29"/>
      <c r="AK10" s="29"/>
      <c r="AL10" s="29"/>
      <c r="AM10" s="29"/>
      <c r="AN10" s="29"/>
      <c r="AO10" s="29"/>
      <c r="AP10" s="29"/>
    </row>
    <row r="11" ht="25.5" customHeight="1">
      <c r="A11" s="29"/>
      <c r="B11" s="102" t="s">
        <v>87</v>
      </c>
      <c r="C11" s="103"/>
      <c r="D11" s="161"/>
      <c r="E11" s="29"/>
      <c r="F11" s="104" t="s">
        <v>88</v>
      </c>
      <c r="G11" s="105" t="s">
        <v>89</v>
      </c>
      <c r="H11" s="106" t="s">
        <v>90</v>
      </c>
      <c r="I11" s="92"/>
      <c r="J11" s="104" t="s">
        <v>91</v>
      </c>
      <c r="K11" s="105" t="s">
        <v>89</v>
      </c>
      <c r="L11" s="106" t="s">
        <v>90</v>
      </c>
      <c r="M11" s="23"/>
      <c r="N11" s="23"/>
      <c r="O11" s="23"/>
      <c r="P11" s="23"/>
      <c r="Q11" s="23"/>
      <c r="R11" s="23"/>
      <c r="S11" s="29"/>
      <c r="T11" s="29"/>
      <c r="U11" s="23"/>
      <c r="V11" s="23"/>
      <c r="W11" s="23"/>
      <c r="X11" s="23"/>
      <c r="Y11" s="23"/>
      <c r="Z11" s="29"/>
      <c r="AA11" s="29"/>
      <c r="AB11" s="29"/>
      <c r="AC11" s="29"/>
      <c r="AD11" s="29"/>
      <c r="AE11" s="29"/>
      <c r="AF11" s="29"/>
      <c r="AG11" s="29"/>
      <c r="AH11" s="29"/>
      <c r="AI11" s="29"/>
      <c r="AJ11" s="29"/>
      <c r="AK11" s="29"/>
      <c r="AL11" s="29"/>
      <c r="AM11" s="29"/>
      <c r="AN11" s="29"/>
      <c r="AO11" s="29"/>
      <c r="AP11" s="29"/>
    </row>
    <row r="12" ht="12.0" customHeight="1">
      <c r="A12" s="29"/>
      <c r="B12" s="108" t="s">
        <v>92</v>
      </c>
      <c r="C12" s="109">
        <f>COUNTIF($B$21:$B$864,B12)</f>
        <v>50</v>
      </c>
      <c r="D12" s="161"/>
      <c r="E12" s="29"/>
      <c r="F12" s="110" t="s">
        <v>93</v>
      </c>
      <c r="G12" s="111">
        <f>J23+J40+J57+J74+J91+J108+J125+J142+J159+J176+J193+J210+J227+J244+J261+J278+J295+J312+J329+J346+J363+J380+J397+J414+J431+J448+J465+J482+J499+J516+J533+J550+J567+J584+J601+J618+J635+J652+J669+J686+J703+J720+J737+J754+J771+J788+J805+J822+J839+J856</f>
        <v>75</v>
      </c>
      <c r="H12" s="112">
        <f t="shared" ref="H12:H14" si="1">IF(($G$15+$K$15)=0,0,G12/($G$15+$K$15))</f>
        <v>0.5</v>
      </c>
      <c r="I12" s="29"/>
      <c r="J12" s="113" t="s">
        <v>94</v>
      </c>
      <c r="K12" s="111">
        <f>G23+G40+G57+G74+G91+G108+G125+G142+G159+G176+G193+G210+G227+G244+G261+G278+G295+G312+G329+G346+G363+G380+G397+G414+G431+G448+G465+G482+G499+G516+G533+G550+G567+G584+G601+G618+G635+G652+G669+G686+G703+G720+G737+G754+G771+G788+G805+G822+G839+G856</f>
        <v>0</v>
      </c>
      <c r="L12" s="112">
        <f t="shared" ref="L12:L14" si="2">IF(($G$15+$K$15)=0,0,K12/($G$15+$K$15))</f>
        <v>0</v>
      </c>
      <c r="M12" s="23"/>
      <c r="N12" s="114" t="s">
        <v>95</v>
      </c>
      <c r="O12" s="115" t="s">
        <v>96</v>
      </c>
      <c r="P12" s="23"/>
      <c r="Q12" s="23"/>
      <c r="R12" s="23"/>
      <c r="S12" s="29"/>
      <c r="T12" s="29"/>
      <c r="U12" s="23"/>
      <c r="V12" s="23"/>
      <c r="W12" s="23"/>
      <c r="X12" s="23"/>
      <c r="Y12" s="23"/>
      <c r="Z12" s="29"/>
      <c r="AA12" s="29"/>
      <c r="AB12" s="29"/>
      <c r="AC12" s="29"/>
      <c r="AD12" s="29"/>
      <c r="AE12" s="29"/>
      <c r="AF12" s="29"/>
      <c r="AG12" s="29"/>
      <c r="AH12" s="29"/>
      <c r="AI12" s="29"/>
      <c r="AJ12" s="29"/>
      <c r="AK12" s="29"/>
      <c r="AL12" s="29"/>
      <c r="AM12" s="29"/>
      <c r="AN12" s="29"/>
      <c r="AO12" s="29"/>
      <c r="AP12" s="29"/>
    </row>
    <row r="13" ht="12.0" customHeight="1">
      <c r="A13" s="29"/>
      <c r="B13" s="108"/>
      <c r="C13" s="109"/>
      <c r="D13" s="161"/>
      <c r="E13" s="29"/>
      <c r="F13" s="110" t="s">
        <v>97</v>
      </c>
      <c r="G13" s="111">
        <f>I23+I40+I57+I74+I91+I108+I125+I142+I159+I176+I193+I210+I227+I244+I261+I278+I295+I312+I329+I346+I363+I380+I397+I414+I431+I448+I465+I482+I499+I516+I533+I550+I567+I584+I601+I618+I635+I652+I669+I686+I703+I720+I737+I754+I771+I788+I805+I822+I839+I856</f>
        <v>21</v>
      </c>
      <c r="H13" s="112">
        <f t="shared" si="1"/>
        <v>0.14</v>
      </c>
      <c r="I13" s="29"/>
      <c r="J13" s="113" t="s">
        <v>98</v>
      </c>
      <c r="K13" s="111">
        <f>F23+F40+F57+F74+F91+F108+F125+F142+F159+F176+F193+F210+F227+F244+F261+F278+F295+F312+F329+F346+F363+F380+F397+F414+F431+F448+F465+F482+F499+F516+F533+F550+F567+F584+F601+F618+F635+F652+F669+F686+F703+F720+F737+F754+F771+F788+F805+F822+F839+F856</f>
        <v>0</v>
      </c>
      <c r="L13" s="112">
        <f t="shared" si="2"/>
        <v>0</v>
      </c>
      <c r="M13" s="23"/>
      <c r="N13" s="116" t="s">
        <v>99</v>
      </c>
      <c r="O13" s="115" t="s">
        <v>100</v>
      </c>
      <c r="P13" s="23"/>
      <c r="Q13" s="23"/>
      <c r="R13" s="23"/>
      <c r="S13" s="29"/>
      <c r="T13" s="29"/>
      <c r="U13" s="23"/>
      <c r="V13" s="23"/>
      <c r="W13" s="23"/>
      <c r="X13" s="23"/>
      <c r="Y13" s="23"/>
      <c r="Z13" s="29"/>
      <c r="AA13" s="29"/>
      <c r="AB13" s="29"/>
      <c r="AC13" s="29"/>
      <c r="AD13" s="29"/>
      <c r="AE13" s="29"/>
      <c r="AF13" s="29"/>
      <c r="AG13" s="29"/>
      <c r="AH13" s="29"/>
      <c r="AI13" s="29"/>
      <c r="AJ13" s="29"/>
      <c r="AK13" s="29"/>
      <c r="AL13" s="29"/>
      <c r="AM13" s="29"/>
      <c r="AN13" s="29"/>
      <c r="AO13" s="29"/>
      <c r="AP13" s="29"/>
    </row>
    <row r="14" ht="12.0" customHeight="1">
      <c r="A14" s="29"/>
      <c r="B14" s="117" t="s">
        <v>101</v>
      </c>
      <c r="C14" s="118">
        <f>C12+C13</f>
        <v>50</v>
      </c>
      <c r="D14" s="161"/>
      <c r="E14" s="29"/>
      <c r="F14" s="110" t="s">
        <v>102</v>
      </c>
      <c r="G14" s="111">
        <f>H23+H40+H57+H74+H91+H108+H125+H142+H159+H176+H193+H210+H227+H244+H261+H278+H295+H312+H329+H346+H363+H380+H397+H414+H431+H448+H465+H482+H499+H516+H533+H550+H567+H584+H601+H618+H635+H652+H669+H686+H703+H720+H737+H754+H771+H788+H805+H822+H839+H856</f>
        <v>54</v>
      </c>
      <c r="H14" s="112">
        <f t="shared" si="1"/>
        <v>0.36</v>
      </c>
      <c r="I14" s="29"/>
      <c r="J14" s="113" t="s">
        <v>103</v>
      </c>
      <c r="K14" s="111">
        <f>K23+K40+K57+K74+K91+K108+K125+K142+K159+K176+K193+K210+K227+K244+K261+K278+K295+K312+K329+K346+K363+K380+K397+K414+K431+K448+K465+K482+K499+K516+K533+K550+K567+K584+K601+K618+K635+K652+K669+K686+K703+K720+K737+K754+K771+K788+K805+K822+K839+K856</f>
        <v>0</v>
      </c>
      <c r="L14" s="112">
        <f t="shared" si="2"/>
        <v>0</v>
      </c>
      <c r="M14" s="23"/>
      <c r="N14" s="121" t="s">
        <v>104</v>
      </c>
      <c r="O14" s="115" t="s">
        <v>105</v>
      </c>
      <c r="P14" s="23"/>
      <c r="Q14" s="23"/>
      <c r="R14" s="23"/>
      <c r="S14" s="29"/>
      <c r="T14" s="29"/>
      <c r="U14" s="23"/>
      <c r="V14" s="23"/>
      <c r="W14" s="23"/>
      <c r="X14" s="23"/>
      <c r="Y14" s="23"/>
      <c r="Z14" s="29"/>
      <c r="AA14" s="29"/>
      <c r="AB14" s="29"/>
      <c r="AC14" s="29"/>
      <c r="AD14" s="29"/>
      <c r="AE14" s="29"/>
      <c r="AF14" s="29"/>
      <c r="AG14" s="29"/>
      <c r="AH14" s="29"/>
      <c r="AI14" s="29"/>
      <c r="AJ14" s="29"/>
      <c r="AK14" s="29"/>
      <c r="AL14" s="29"/>
      <c r="AM14" s="29"/>
      <c r="AN14" s="29"/>
      <c r="AO14" s="29"/>
      <c r="AP14" s="29"/>
    </row>
    <row r="15" ht="12.0" customHeight="1">
      <c r="A15" s="29"/>
      <c r="B15" s="92"/>
      <c r="C15" s="29"/>
      <c r="D15" s="161"/>
      <c r="E15" s="29"/>
      <c r="F15" s="117" t="s">
        <v>101</v>
      </c>
      <c r="G15" s="122">
        <f t="shared" ref="G15:H15" si="3">SUM(G12:G14)</f>
        <v>150</v>
      </c>
      <c r="H15" s="123">
        <f t="shared" si="3"/>
        <v>1</v>
      </c>
      <c r="I15" s="29"/>
      <c r="J15" s="117" t="s">
        <v>101</v>
      </c>
      <c r="K15" s="122">
        <f t="shared" ref="K15:L15" si="4">SUM(K12:K13)</f>
        <v>0</v>
      </c>
      <c r="L15" s="123">
        <f t="shared" si="4"/>
        <v>0</v>
      </c>
      <c r="M15" s="23"/>
      <c r="N15" s="23"/>
      <c r="O15" s="23"/>
      <c r="P15" s="23"/>
      <c r="Q15" s="23"/>
      <c r="R15" s="23"/>
      <c r="S15" s="29"/>
      <c r="T15" s="29"/>
      <c r="U15" s="23"/>
      <c r="V15" s="23"/>
      <c r="W15" s="23"/>
      <c r="X15" s="23"/>
      <c r="Y15" s="23"/>
      <c r="Z15" s="29"/>
      <c r="AA15" s="29"/>
      <c r="AB15" s="29"/>
      <c r="AC15" s="29"/>
      <c r="AD15" s="29"/>
      <c r="AE15" s="29"/>
      <c r="AF15" s="29"/>
      <c r="AG15" s="29"/>
      <c r="AH15" s="29"/>
      <c r="AI15" s="29"/>
      <c r="AJ15" s="29"/>
      <c r="AK15" s="29"/>
      <c r="AL15" s="29"/>
      <c r="AM15" s="29"/>
      <c r="AN15" s="29"/>
      <c r="AO15" s="29"/>
      <c r="AP15" s="29"/>
    </row>
    <row r="16" ht="12.0" customHeight="1">
      <c r="A16" s="29"/>
      <c r="B16" s="92"/>
      <c r="C16" s="29"/>
      <c r="D16" s="161"/>
      <c r="E16" s="29"/>
      <c r="F16" s="124"/>
      <c r="G16" s="124"/>
      <c r="H16" s="125"/>
      <c r="I16" s="29"/>
      <c r="J16" s="124"/>
      <c r="K16" s="124"/>
      <c r="L16" s="125"/>
      <c r="M16" s="23"/>
      <c r="N16" s="23"/>
      <c r="O16" s="23"/>
      <c r="P16" s="23"/>
      <c r="Q16" s="23"/>
      <c r="R16" s="23"/>
      <c r="S16" s="29"/>
      <c r="T16" s="29"/>
      <c r="U16" s="23"/>
      <c r="V16" s="23"/>
      <c r="W16" s="23"/>
      <c r="X16" s="23"/>
      <c r="Y16" s="23"/>
      <c r="Z16" s="29"/>
      <c r="AA16" s="29"/>
      <c r="AB16" s="29"/>
      <c r="AC16" s="29"/>
      <c r="AD16" s="29"/>
      <c r="AE16" s="29"/>
      <c r="AF16" s="29"/>
      <c r="AG16" s="29"/>
      <c r="AH16" s="29"/>
      <c r="AI16" s="29"/>
      <c r="AJ16" s="29"/>
      <c r="AK16" s="29"/>
      <c r="AL16" s="29"/>
      <c r="AM16" s="29"/>
      <c r="AN16" s="29"/>
      <c r="AO16" s="29"/>
      <c r="AP16" s="29"/>
    </row>
    <row r="17" ht="12.75" customHeight="1">
      <c r="A17" s="126" t="s">
        <v>106</v>
      </c>
      <c r="B17" s="127" t="s">
        <v>92</v>
      </c>
      <c r="C17" s="128" t="s">
        <v>149</v>
      </c>
      <c r="D17" s="168" t="s">
        <v>108</v>
      </c>
      <c r="E17" s="29"/>
      <c r="F17" s="130" t="s">
        <v>109</v>
      </c>
      <c r="G17" s="131"/>
      <c r="H17" s="131"/>
      <c r="I17" s="131"/>
      <c r="J17" s="132"/>
      <c r="K17" s="124"/>
      <c r="L17" s="125"/>
      <c r="M17" s="23"/>
      <c r="N17" s="23"/>
      <c r="O17" s="23"/>
      <c r="P17" s="23"/>
      <c r="Q17" s="23"/>
      <c r="R17" s="23"/>
      <c r="S17" s="29"/>
      <c r="T17" s="29"/>
      <c r="U17" s="23"/>
      <c r="V17" s="23"/>
      <c r="W17" s="23"/>
      <c r="X17" s="23"/>
      <c r="Y17" s="23"/>
      <c r="Z17" s="29"/>
      <c r="AA17" s="29"/>
      <c r="AB17" s="29"/>
      <c r="AC17" s="29"/>
      <c r="AD17" s="29"/>
      <c r="AE17" s="29"/>
      <c r="AF17" s="29"/>
      <c r="AG17" s="29"/>
      <c r="AH17" s="29"/>
      <c r="AI17" s="29"/>
      <c r="AJ17" s="29"/>
      <c r="AK17" s="29"/>
      <c r="AL17" s="29"/>
      <c r="AM17" s="29"/>
      <c r="AN17" s="29"/>
      <c r="AO17" s="29"/>
      <c r="AP17" s="29"/>
    </row>
    <row r="18" ht="16.5" customHeight="1">
      <c r="A18" s="133" t="s">
        <v>110</v>
      </c>
      <c r="B18" s="133" t="s">
        <v>110</v>
      </c>
      <c r="C18" s="133" t="s">
        <v>110</v>
      </c>
      <c r="D18" s="143" t="s">
        <v>99</v>
      </c>
      <c r="E18" s="29"/>
      <c r="F18" s="135"/>
      <c r="J18" s="136"/>
      <c r="K18" s="124"/>
      <c r="L18" s="125"/>
      <c r="M18" s="23"/>
      <c r="N18" s="23"/>
      <c r="O18" s="23"/>
      <c r="P18" s="23"/>
      <c r="Q18" s="23"/>
      <c r="R18" s="23"/>
      <c r="S18" s="29"/>
      <c r="T18" s="29"/>
      <c r="U18" s="23"/>
      <c r="V18" s="23"/>
      <c r="W18" s="23"/>
      <c r="X18" s="23"/>
      <c r="Y18" s="23"/>
      <c r="Z18" s="29"/>
      <c r="AA18" s="29"/>
      <c r="AB18" s="29"/>
      <c r="AC18" s="29"/>
      <c r="AD18" s="29"/>
      <c r="AE18" s="29"/>
      <c r="AF18" s="29"/>
      <c r="AG18" s="29"/>
      <c r="AH18" s="29"/>
      <c r="AI18" s="29"/>
      <c r="AJ18" s="29"/>
      <c r="AK18" s="29"/>
      <c r="AL18" s="29"/>
      <c r="AM18" s="29"/>
      <c r="AN18" s="29"/>
      <c r="AO18" s="29"/>
      <c r="AP18" s="29"/>
    </row>
    <row r="19" ht="12.0" customHeight="1">
      <c r="A19" s="29"/>
      <c r="B19" s="23"/>
      <c r="C19" s="23"/>
      <c r="D19" s="161"/>
      <c r="E19" s="29"/>
      <c r="F19" s="135"/>
      <c r="J19" s="136"/>
      <c r="K19" s="29"/>
      <c r="L19" s="23"/>
      <c r="M19" s="23"/>
      <c r="N19" s="23"/>
      <c r="O19" s="23"/>
      <c r="P19" s="23"/>
      <c r="Q19" s="23"/>
      <c r="R19" s="23"/>
      <c r="S19" s="29"/>
      <c r="T19" s="29"/>
      <c r="U19" s="23"/>
      <c r="V19" s="23"/>
      <c r="W19" s="23"/>
      <c r="X19" s="23"/>
      <c r="Y19" s="23"/>
      <c r="Z19" s="29"/>
      <c r="AA19" s="29"/>
      <c r="AB19" s="29"/>
      <c r="AC19" s="29"/>
      <c r="AD19" s="29"/>
      <c r="AE19" s="29"/>
      <c r="AF19" s="29"/>
      <c r="AG19" s="29"/>
      <c r="AH19" s="29"/>
      <c r="AI19" s="29"/>
      <c r="AJ19" s="29"/>
      <c r="AK19" s="29"/>
      <c r="AL19" s="29"/>
      <c r="AM19" s="29"/>
      <c r="AN19" s="29"/>
      <c r="AO19" s="29"/>
      <c r="AP19" s="29"/>
    </row>
    <row r="20" ht="12.0" customHeight="1">
      <c r="A20" s="29"/>
      <c r="B20" s="23"/>
      <c r="C20" s="23"/>
      <c r="D20" s="167"/>
      <c r="E20" s="137"/>
      <c r="F20" s="138"/>
      <c r="G20" s="139"/>
      <c r="H20" s="139"/>
      <c r="I20" s="139"/>
      <c r="J20" s="140"/>
      <c r="K20" s="23"/>
      <c r="L20" s="23"/>
      <c r="M20" s="23"/>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row>
    <row r="21" ht="30.0" customHeight="1">
      <c r="A21" s="126" t="s">
        <v>106</v>
      </c>
      <c r="B21" s="127" t="s">
        <v>92</v>
      </c>
      <c r="C21" s="128" t="s">
        <v>150</v>
      </c>
      <c r="D21" s="168" t="s">
        <v>112</v>
      </c>
      <c r="E21" s="92"/>
      <c r="F21" s="29"/>
      <c r="G21" s="29"/>
      <c r="H21" s="29"/>
      <c r="I21" s="29"/>
      <c r="J21" s="29"/>
      <c r="K21" s="23"/>
      <c r="L21" s="23"/>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ht="12.0" customHeight="1">
      <c r="A22" s="133">
        <f t="array" ref="A22">IFERROR(INDEX('03.Muestra'!$B$8:$B$17,SMALL(IF("Página Web"='03.Muestra'!$D$8:$D$17,ROW('03.Muestra'!$B$8:$B$17)-MIN(ROW('03.Muestra'!$D$8:$D$17))+1,""),ROW()-21)),"")</f>
        <v>1</v>
      </c>
      <c r="B22" s="169" t="str">
        <f t="array" ref="B22">IFERROR(INDEX('03.Muestra'!$C$8:$C$17,SMALL(IF("Página Web"='03.Muestra'!$D$8:$D$17,ROW('03.Muestra'!$C$8:$C$17)-MIN(ROW('03.Muestra'!$D$8:$D$17))+1,""),ROW()-21)),"")</f>
        <v>Home</v>
      </c>
      <c r="C22" s="170" t="str">
        <f t="array" ref="C22">IFERROR(INDEX('03.Muestra'!$F$8:$F$17,SMALL(IF("Página Web"='03.Muestra'!$D$8:$D$17,ROW('03.Muestra'!$F$8:$F$17)-MIN(ROW('03.Muestra'!$D$8:$D$17))+1,""),ROW()-21)),"")</f>
        <v>https://vicengallartandres.com/</v>
      </c>
      <c r="D22" s="143" t="s">
        <v>93</v>
      </c>
      <c r="E22" s="95" t="str">
        <f t="shared" ref="E22:E31" si="5">IF(D22&lt;&gt;"",IF(AND(B22&lt;&gt;"",C22&lt;&gt;""),"","ERR"),"")</f>
        <v/>
      </c>
      <c r="F22" s="144" t="s">
        <v>95</v>
      </c>
      <c r="G22" s="121" t="s">
        <v>104</v>
      </c>
      <c r="H22" s="116" t="s">
        <v>99</v>
      </c>
      <c r="I22" s="145" t="s">
        <v>97</v>
      </c>
      <c r="J22" s="146" t="s">
        <v>93</v>
      </c>
      <c r="K22" s="171" t="s">
        <v>103</v>
      </c>
      <c r="L22" s="23"/>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row>
    <row r="23" ht="12.0" customHeight="1">
      <c r="A23" s="133">
        <f t="array" ref="A23">IFERROR(INDEX('03.Muestra'!$B$8:$B$17,SMALL(IF("Página Web"='03.Muestra'!$D$8:$D$17,ROW('03.Muestra'!$B$8:$B$17)-MIN(ROW('03.Muestra'!$D$8:$D$17))+1,""),ROW()-21)),"")</f>
        <v>2</v>
      </c>
      <c r="B23" s="169" t="str">
        <f t="array" ref="B23">IFERROR(INDEX('03.Muestra'!$C$8:$C$17,SMALL(IF("Página Web"='03.Muestra'!$D$8:$D$17,ROW('03.Muestra'!$C$8:$C$17)-MIN(ROW('03.Muestra'!$D$8:$D$17))+1,""),ROW()-21)),"")</f>
        <v>Contacto</v>
      </c>
      <c r="C23" s="170" t="str">
        <f t="array" ref="C23">IFERROR(INDEX('03.Muestra'!$F$8:$F$17,SMALL(IF("Página Web"='03.Muestra'!$D$8:$D$17,ROW('03.Muestra'!$F$8:$F$17)-MIN(ROW('03.Muestra'!$D$8:$D$17))+1,""),ROW()-21)),"")</f>
        <v>https://vicengallartandres.com/contacto/</v>
      </c>
      <c r="D23" s="143" t="s">
        <v>93</v>
      </c>
      <c r="E23" s="95" t="str">
        <f t="shared" si="5"/>
        <v/>
      </c>
      <c r="F23" s="147">
        <f>COUNTIF($D22:INDIRECT("$D" &amp;  SUM(ROW()-1,'03.Muestra'!$D$20)-1),F22)</f>
        <v>0</v>
      </c>
      <c r="G23" s="147">
        <f>COUNTIF($D22:INDIRECT("$D" &amp;  SUM(ROW()-1,'03.Muestra'!$D$20)-1),G22)</f>
        <v>0</v>
      </c>
      <c r="H23" s="147">
        <f>COUNTIF($D22:INDIRECT("$D" &amp;  SUM(ROW()-1,'03.Muestra'!$D$20)-1),H22)</f>
        <v>0</v>
      </c>
      <c r="I23" s="147">
        <f>COUNTIF($D22:INDIRECT("$D" &amp;  SUM(ROW()-1,'03.Muestra'!$D$20)-1),I22)</f>
        <v>0</v>
      </c>
      <c r="J23" s="147">
        <f>COUNTIF($D22:INDIRECT("$D" &amp;  SUM(ROW()-1,'03.Muestra'!$D$20)-1),J22)</f>
        <v>3</v>
      </c>
      <c r="K23" s="172">
        <f>IF(COUNTIF('03.Muestra'!$D$8:$D$17,"Página Web")=0,0,COUNTBLANK($D22:INDIRECT("$D" &amp;  SUM(ROW()-1,COUNTIF('03.Muestra'!$D$8:$D$17,"Página Web"))-1)))</f>
        <v>0</v>
      </c>
      <c r="L23" s="23"/>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ht="12.0" customHeight="1">
      <c r="A24" s="133">
        <f t="array" ref="A24">IFERROR(INDEX('03.Muestra'!$B$8:$B$17,SMALL(IF("Página Web"='03.Muestra'!$D$8:$D$17,ROW('03.Muestra'!$B$8:$B$17)-MIN(ROW('03.Muestra'!$D$8:$D$17))+1,""),ROW()-21)),"")</f>
        <v>3</v>
      </c>
      <c r="B24" s="169" t="str">
        <f t="array" ref="B24">IFERROR(INDEX('03.Muestra'!$C$8:$C$17,SMALL(IF("Página Web"='03.Muestra'!$D$8:$D$17,ROW('03.Muestra'!$C$8:$C$17)-MIN(ROW('03.Muestra'!$D$8:$D$17))+1,""),ROW()-21)),"")</f>
        <v>Servicios</v>
      </c>
      <c r="C24" s="170" t="str">
        <f t="array" ref="C24">IFERROR(INDEX('03.Muestra'!$F$8:$F$17,SMALL(IF("Página Web"='03.Muestra'!$D$8:$D$17,ROW('03.Muestra'!$F$8:$F$17)-MIN(ROW('03.Muestra'!$D$8:$D$17))+1,""),ROW()-21)),"")</f>
        <v>https://vicengallartandres.com/servicios/</v>
      </c>
      <c r="D24" s="143" t="s">
        <v>93</v>
      </c>
      <c r="E24" s="95" t="str">
        <f t="shared" si="5"/>
        <v/>
      </c>
      <c r="F24" s="23"/>
      <c r="G24" s="23"/>
      <c r="H24" s="23"/>
      <c r="I24" s="23"/>
      <c r="J24" s="23"/>
      <c r="K24" s="23"/>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row>
    <row r="25" ht="12.0" customHeight="1">
      <c r="A25" s="133" t="str">
        <f t="array" ref="A25">IFERROR(INDEX('03.Muestra'!$B$8:$B$17,SMALL(IF("Página Web"='03.Muestra'!$D$8:$D$17,ROW('03.Muestra'!$B$8:$B$17)-MIN(ROW('03.Muestra'!$D$8:$D$17))+1,""),ROW()-21)),"")</f>
        <v/>
      </c>
      <c r="B25" s="169" t="str">
        <f t="array" ref="B25">IFERROR(INDEX('03.Muestra'!$C$8:$C$17,SMALL(IF("Página Web"='03.Muestra'!$D$8:$D$17,ROW('03.Muestra'!$C$8:$C$17)-MIN(ROW('03.Muestra'!$D$8:$D$17))+1,""),ROW()-21)),"")</f>
        <v/>
      </c>
      <c r="C25" s="169" t="str">
        <f t="array" ref="C25">IFERROR(INDEX('03.Muestra'!$F$8:$F$17,SMALL(IF("Página Web"='03.Muestra'!$D$8:$D$17,ROW('03.Muestra'!$F$8:$F$17)-MIN(ROW('03.Muestra'!$D$8:$D$17))+1,""),ROW()-21)),"")</f>
        <v/>
      </c>
      <c r="D25" s="143" t="str">
        <f t="shared" ref="D25:D31" si="6">IF(C25="","",$D$18)</f>
        <v/>
      </c>
      <c r="E25" s="95" t="str">
        <f t="shared" si="5"/>
        <v/>
      </c>
      <c r="F25" s="23"/>
      <c r="G25" s="23"/>
      <c r="H25" s="23"/>
      <c r="I25" s="23"/>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row>
    <row r="26" ht="12.0" customHeight="1">
      <c r="A26" s="133" t="str">
        <f t="array" ref="A26">IFERROR(INDEX('03.Muestra'!$B$8:$B$17,SMALL(IF("Página Web"='03.Muestra'!$D$8:$D$17,ROW('03.Muestra'!$B$8:$B$17)-MIN(ROW('03.Muestra'!$D$8:$D$17))+1,""),ROW()-21)),"")</f>
        <v/>
      </c>
      <c r="B26" s="169" t="str">
        <f t="array" ref="B26">IFERROR(INDEX('03.Muestra'!$C$8:$C$17,SMALL(IF("Página Web"='03.Muestra'!$D$8:$D$17,ROW('03.Muestra'!$C$8:$C$17)-MIN(ROW('03.Muestra'!$D$8:$D$17))+1,""),ROW()-21)),"")</f>
        <v/>
      </c>
      <c r="C26" s="169" t="str">
        <f t="array" ref="C26">IFERROR(INDEX('03.Muestra'!$F$8:$F$17,SMALL(IF("Página Web"='03.Muestra'!$D$8:$D$17,ROW('03.Muestra'!$F$8:$F$17)-MIN(ROW('03.Muestra'!$D$8:$D$17))+1,""),ROW()-21)),"")</f>
        <v/>
      </c>
      <c r="D26" s="143" t="str">
        <f t="shared" si="6"/>
        <v/>
      </c>
      <c r="E26" s="95" t="str">
        <f t="shared" si="5"/>
        <v/>
      </c>
      <c r="F26" s="94"/>
      <c r="G26" s="23"/>
      <c r="H26" s="23"/>
      <c r="I26" s="23"/>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row>
    <row r="27" ht="12.0" customHeight="1">
      <c r="A27" s="133" t="str">
        <f t="array" ref="A27">IFERROR(INDEX('03.Muestra'!$B$8:$B$17,SMALL(IF("Página Web"='03.Muestra'!$D$8:$D$17,ROW('03.Muestra'!$B$8:$B$17)-MIN(ROW('03.Muestra'!$D$8:$D$17))+1,""),ROW()-21)),"")</f>
        <v/>
      </c>
      <c r="B27" s="169" t="str">
        <f t="array" ref="B27">IFERROR(INDEX('03.Muestra'!$C$8:$C$17,SMALL(IF("Página Web"='03.Muestra'!$D$8:$D$17,ROW('03.Muestra'!$C$8:$C$17)-MIN(ROW('03.Muestra'!$D$8:$D$17))+1,""),ROW()-21)),"")</f>
        <v/>
      </c>
      <c r="C27" s="169" t="str">
        <f t="array" ref="C27">IFERROR(INDEX('03.Muestra'!$F$8:$F$17,SMALL(IF("Página Web"='03.Muestra'!$D$8:$D$17,ROW('03.Muestra'!$F$8:$F$17)-MIN(ROW('03.Muestra'!$D$8:$D$17))+1,""),ROW()-21)),"")</f>
        <v/>
      </c>
      <c r="D27" s="143" t="str">
        <f t="shared" si="6"/>
        <v/>
      </c>
      <c r="E27" s="95" t="str">
        <f t="shared" si="5"/>
        <v/>
      </c>
      <c r="F27" s="23"/>
      <c r="G27" s="23"/>
      <c r="H27" s="23"/>
      <c r="I27" s="23"/>
      <c r="J27" s="29"/>
      <c r="K27" s="29"/>
      <c r="L27" s="29"/>
      <c r="M27" s="29"/>
      <c r="N27" s="29"/>
      <c r="O27" s="29"/>
      <c r="P27" s="29"/>
      <c r="Q27" s="29"/>
      <c r="R27" s="29"/>
      <c r="S27" s="29"/>
      <c r="T27" s="29"/>
      <c r="U27" s="29"/>
      <c r="V27" s="29"/>
      <c r="W27" s="29"/>
      <c r="X27" s="29"/>
      <c r="Y27" s="29"/>
      <c r="Z27" s="29"/>
      <c r="AA27" s="29"/>
      <c r="AB27" s="29"/>
      <c r="AC27" s="29"/>
      <c r="AD27" s="23"/>
      <c r="AE27" s="29"/>
      <c r="AF27" s="29"/>
      <c r="AG27" s="29"/>
      <c r="AH27" s="29"/>
      <c r="AI27" s="29"/>
      <c r="AJ27" s="29"/>
      <c r="AK27" s="29"/>
      <c r="AL27" s="29"/>
      <c r="AM27" s="29"/>
      <c r="AN27" s="29"/>
      <c r="AO27" s="29"/>
      <c r="AP27" s="29"/>
    </row>
    <row r="28" ht="12.0" customHeight="1">
      <c r="A28" s="133" t="str">
        <f t="array" ref="A28">IFERROR(INDEX('03.Muestra'!$B$8:$B$17,SMALL(IF("Página Web"='03.Muestra'!$D$8:$D$17,ROW('03.Muestra'!$B$8:$B$17)-MIN(ROW('03.Muestra'!$D$8:$D$17))+1,""),ROW()-21)),"")</f>
        <v/>
      </c>
      <c r="B28" s="169" t="str">
        <f t="array" ref="B28">IFERROR(INDEX('03.Muestra'!$C$8:$C$17,SMALL(IF("Página Web"='03.Muestra'!$D$8:$D$17,ROW('03.Muestra'!$C$8:$C$17)-MIN(ROW('03.Muestra'!$D$8:$D$17))+1,""),ROW()-21)),"")</f>
        <v/>
      </c>
      <c r="C28" s="169" t="str">
        <f t="array" ref="C28">IFERROR(INDEX('03.Muestra'!$F$8:$F$17,SMALL(IF("Página Web"='03.Muestra'!$D$8:$D$17,ROW('03.Muestra'!$F$8:$F$17)-MIN(ROW('03.Muestra'!$D$8:$D$17))+1,""),ROW()-21)),"")</f>
        <v/>
      </c>
      <c r="D28" s="143" t="str">
        <f t="shared" si="6"/>
        <v/>
      </c>
      <c r="E28" s="95" t="str">
        <f t="shared" si="5"/>
        <v/>
      </c>
      <c r="F28" s="23"/>
      <c r="G28" s="23"/>
      <c r="H28" s="23"/>
      <c r="I28" s="23"/>
      <c r="J28" s="23"/>
      <c r="K28" s="29"/>
      <c r="L28" s="115"/>
      <c r="M28" s="29"/>
      <c r="N28" s="29"/>
      <c r="O28" s="29"/>
      <c r="P28" s="29"/>
      <c r="Q28" s="29"/>
      <c r="R28" s="29"/>
      <c r="S28" s="29"/>
      <c r="T28" s="29"/>
      <c r="U28" s="29"/>
      <c r="V28" s="29"/>
      <c r="W28" s="29"/>
      <c r="X28" s="29"/>
      <c r="Y28" s="29"/>
      <c r="Z28" s="29"/>
      <c r="AA28" s="29"/>
      <c r="AB28" s="29"/>
      <c r="AC28" s="29"/>
      <c r="AD28" s="23"/>
      <c r="AE28" s="29"/>
      <c r="AF28" s="29"/>
      <c r="AG28" s="29"/>
      <c r="AH28" s="29"/>
      <c r="AI28" s="29"/>
      <c r="AJ28" s="29"/>
      <c r="AK28" s="29"/>
      <c r="AL28" s="29"/>
      <c r="AM28" s="29"/>
      <c r="AN28" s="29"/>
      <c r="AO28" s="29"/>
      <c r="AP28" s="29"/>
    </row>
    <row r="29" ht="12.0" customHeight="1">
      <c r="A29" s="133" t="str">
        <f t="array" ref="A29">IFERROR(INDEX('03.Muestra'!$B$8:$B$17,SMALL(IF("Página Web"='03.Muestra'!$D$8:$D$17,ROW('03.Muestra'!$B$8:$B$17)-MIN(ROW('03.Muestra'!$D$8:$D$17))+1,""),ROW()-21)),"")</f>
        <v/>
      </c>
      <c r="B29" s="169" t="str">
        <f t="array" ref="B29">IFERROR(INDEX('03.Muestra'!$C$8:$C$17,SMALL(IF("Página Web"='03.Muestra'!$D$8:$D$17,ROW('03.Muestra'!$C$8:$C$17)-MIN(ROW('03.Muestra'!$D$8:$D$17))+1,""),ROW()-21)),"")</f>
        <v/>
      </c>
      <c r="C29" s="169" t="str">
        <f t="array" ref="C29">IFERROR(INDEX('03.Muestra'!$F$8:$F$17,SMALL(IF("Página Web"='03.Muestra'!$D$8:$D$17,ROW('03.Muestra'!$F$8:$F$17)-MIN(ROW('03.Muestra'!$D$8:$D$17))+1,""),ROW()-21)),"")</f>
        <v/>
      </c>
      <c r="D29" s="143" t="str">
        <f t="shared" si="6"/>
        <v/>
      </c>
      <c r="E29" s="95" t="str">
        <f t="shared" si="5"/>
        <v/>
      </c>
      <c r="F29" s="23"/>
      <c r="G29" s="23"/>
      <c r="H29" s="23"/>
      <c r="I29" s="23"/>
      <c r="J29" s="23"/>
      <c r="K29" s="23"/>
      <c r="L29" s="23"/>
      <c r="M29" s="29"/>
      <c r="N29" s="29"/>
      <c r="O29" s="29"/>
      <c r="P29" s="29"/>
      <c r="Q29" s="29"/>
      <c r="R29" s="29"/>
      <c r="S29" s="29"/>
      <c r="T29" s="29"/>
      <c r="U29" s="29"/>
      <c r="V29" s="29"/>
      <c r="W29" s="29"/>
      <c r="X29" s="29"/>
      <c r="Y29" s="29"/>
      <c r="Z29" s="29"/>
      <c r="AA29" s="29"/>
      <c r="AB29" s="29"/>
      <c r="AC29" s="29"/>
      <c r="AD29" s="23"/>
      <c r="AE29" s="29"/>
      <c r="AF29" s="29"/>
      <c r="AG29" s="29"/>
      <c r="AH29" s="29"/>
      <c r="AI29" s="29"/>
      <c r="AJ29" s="29"/>
      <c r="AK29" s="29"/>
      <c r="AL29" s="29"/>
      <c r="AM29" s="29"/>
      <c r="AN29" s="29"/>
      <c r="AO29" s="29"/>
      <c r="AP29" s="29"/>
    </row>
    <row r="30" ht="12.0" customHeight="1">
      <c r="A30" s="133" t="str">
        <f t="array" ref="A30">IFERROR(INDEX('03.Muestra'!$B$8:$B$17,SMALL(IF("Página Web"='03.Muestra'!$D$8:$D$17,ROW('03.Muestra'!$B$8:$B$17)-MIN(ROW('03.Muestra'!$D$8:$D$17))+1,""),ROW()-21)),"")</f>
        <v/>
      </c>
      <c r="B30" s="169" t="str">
        <f t="array" ref="B30">IFERROR(INDEX('03.Muestra'!$C$8:$C$17,SMALL(IF("Página Web"='03.Muestra'!$D$8:$D$17,ROW('03.Muestra'!$C$8:$C$17)-MIN(ROW('03.Muestra'!$D$8:$D$17))+1,""),ROW()-21)),"")</f>
        <v/>
      </c>
      <c r="C30" s="169" t="str">
        <f t="array" ref="C30">IFERROR(INDEX('03.Muestra'!$F$8:$F$17,SMALL(IF("Página Web"='03.Muestra'!$D$8:$D$17,ROW('03.Muestra'!$F$8:$F$17)-MIN(ROW('03.Muestra'!$D$8:$D$17))+1,""),ROW()-21)),"")</f>
        <v/>
      </c>
      <c r="D30" s="143" t="str">
        <f t="shared" si="6"/>
        <v/>
      </c>
      <c r="E30" s="95" t="str">
        <f t="shared" si="5"/>
        <v/>
      </c>
      <c r="F30" s="23"/>
      <c r="G30" s="23"/>
      <c r="H30" s="23"/>
      <c r="I30" s="23"/>
      <c r="J30" s="23"/>
      <c r="K30" s="29"/>
      <c r="L30" s="29"/>
      <c r="M30" s="29"/>
      <c r="N30" s="29"/>
      <c r="O30" s="29"/>
      <c r="P30" s="29"/>
      <c r="Q30" s="23"/>
      <c r="R30" s="23"/>
      <c r="S30" s="23"/>
      <c r="T30" s="23"/>
      <c r="U30" s="23"/>
      <c r="V30" s="29"/>
      <c r="W30" s="29"/>
      <c r="X30" s="29"/>
      <c r="Y30" s="29"/>
      <c r="Z30" s="29"/>
      <c r="AA30" s="29"/>
      <c r="AB30" s="29"/>
      <c r="AC30" s="29"/>
      <c r="AD30" s="23"/>
      <c r="AE30" s="29"/>
      <c r="AF30" s="29"/>
      <c r="AG30" s="29"/>
      <c r="AH30" s="29"/>
      <c r="AI30" s="29"/>
      <c r="AJ30" s="29"/>
      <c r="AK30" s="29"/>
      <c r="AL30" s="29"/>
      <c r="AM30" s="29"/>
      <c r="AN30" s="29"/>
      <c r="AO30" s="29"/>
      <c r="AP30" s="29"/>
    </row>
    <row r="31" ht="12.0" customHeight="1">
      <c r="A31" s="133" t="str">
        <f t="array" ref="A31">IFERROR(INDEX('03.Muestra'!$B$8:$B$17,SMALL(IF("Página Web"='03.Muestra'!$D$8:$D$17,ROW('03.Muestra'!$B$8:$B$17)-MIN(ROW('03.Muestra'!$D$8:$D$17))+1,""),ROW()-21)),"")</f>
        <v/>
      </c>
      <c r="B31" s="169" t="str">
        <f t="array" ref="B31">IFERROR(INDEX('03.Muestra'!$C$8:$C$17,SMALL(IF("Página Web"='03.Muestra'!$D$8:$D$17,ROW('03.Muestra'!$C$8:$C$17)-MIN(ROW('03.Muestra'!$D$8:$D$17))+1,""),ROW()-21)),"")</f>
        <v/>
      </c>
      <c r="C31" s="169" t="str">
        <f t="array" ref="C31">IFERROR(INDEX('03.Muestra'!$F$8:$F$17,SMALL(IF("Página Web"='03.Muestra'!$D$8:$D$17,ROW('03.Muestra'!$F$8:$F$17)-MIN(ROW('03.Muestra'!$D$8:$D$17))+1,""),ROW()-21)),"")</f>
        <v/>
      </c>
      <c r="D31" s="143" t="str">
        <f t="shared" si="6"/>
        <v/>
      </c>
      <c r="E31" s="95" t="str">
        <f t="shared" si="5"/>
        <v/>
      </c>
      <c r="F31" s="23"/>
      <c r="G31" s="23"/>
      <c r="H31" s="23"/>
      <c r="I31" s="23"/>
      <c r="J31" s="23"/>
      <c r="K31" s="29"/>
      <c r="L31" s="29"/>
      <c r="M31" s="29"/>
      <c r="N31" s="23"/>
      <c r="O31" s="23"/>
      <c r="P31" s="23"/>
      <c r="Q31" s="23"/>
      <c r="R31" s="23"/>
      <c r="S31" s="23"/>
      <c r="T31" s="23"/>
      <c r="U31" s="23"/>
      <c r="V31" s="29"/>
      <c r="W31" s="29"/>
      <c r="X31" s="29"/>
      <c r="Y31" s="29"/>
      <c r="Z31" s="29"/>
      <c r="AA31" s="29"/>
      <c r="AB31" s="29"/>
      <c r="AC31" s="29"/>
      <c r="AD31" s="23"/>
      <c r="AE31" s="29"/>
      <c r="AF31" s="29"/>
      <c r="AG31" s="29"/>
      <c r="AH31" s="29"/>
      <c r="AI31" s="29"/>
      <c r="AJ31" s="29"/>
      <c r="AK31" s="29"/>
      <c r="AL31" s="29"/>
      <c r="AM31" s="29"/>
      <c r="AN31" s="29"/>
      <c r="AO31" s="29"/>
      <c r="AP31" s="29"/>
    </row>
    <row r="32" ht="12.0" customHeight="1">
      <c r="A32" s="149"/>
      <c r="B32" s="179"/>
      <c r="C32" s="179"/>
      <c r="D32" s="174"/>
      <c r="E32" s="95"/>
      <c r="F32" s="23"/>
      <c r="G32" s="23"/>
      <c r="H32" s="23"/>
      <c r="I32" s="23"/>
      <c r="J32" s="23"/>
      <c r="K32" s="29"/>
      <c r="L32" s="29"/>
      <c r="M32" s="29"/>
      <c r="N32" s="23"/>
      <c r="O32" s="23"/>
      <c r="P32" s="23"/>
      <c r="Q32" s="23"/>
      <c r="R32" s="23"/>
      <c r="S32" s="23"/>
      <c r="T32" s="23"/>
      <c r="U32" s="23"/>
      <c r="V32" s="29"/>
      <c r="W32" s="29"/>
      <c r="X32" s="29"/>
      <c r="Y32" s="29"/>
      <c r="Z32" s="29"/>
      <c r="AA32" s="29"/>
      <c r="AB32" s="29"/>
      <c r="AC32" s="29"/>
      <c r="AD32" s="23"/>
      <c r="AE32" s="29"/>
      <c r="AF32" s="29"/>
      <c r="AG32" s="29"/>
      <c r="AH32" s="29"/>
      <c r="AI32" s="29"/>
      <c r="AJ32" s="29"/>
      <c r="AK32" s="29"/>
      <c r="AL32" s="29"/>
      <c r="AM32" s="29"/>
      <c r="AN32" s="29"/>
      <c r="AO32" s="29"/>
      <c r="AP32" s="29"/>
    </row>
    <row r="33" ht="12.0" customHeight="1">
      <c r="A33" s="149"/>
      <c r="B33" s="179"/>
      <c r="C33" s="179"/>
      <c r="D33" s="174"/>
      <c r="E33" s="95"/>
      <c r="F33" s="23"/>
      <c r="G33" s="23"/>
      <c r="H33" s="23"/>
      <c r="I33" s="23"/>
      <c r="J33" s="23"/>
      <c r="K33" s="29"/>
      <c r="L33" s="29"/>
      <c r="M33" s="29"/>
      <c r="N33" s="23"/>
      <c r="O33" s="23"/>
      <c r="P33" s="23"/>
      <c r="Q33" s="23"/>
      <c r="R33" s="23"/>
      <c r="S33" s="23"/>
      <c r="T33" s="23"/>
      <c r="U33" s="23"/>
      <c r="V33" s="29"/>
      <c r="W33" s="29"/>
      <c r="X33" s="29"/>
      <c r="Y33" s="29"/>
      <c r="Z33" s="29"/>
      <c r="AA33" s="29"/>
      <c r="AB33" s="29"/>
      <c r="AC33" s="29"/>
      <c r="AD33" s="23"/>
      <c r="AE33" s="29"/>
      <c r="AF33" s="29"/>
      <c r="AG33" s="29"/>
      <c r="AH33" s="29"/>
      <c r="AI33" s="29"/>
      <c r="AJ33" s="29"/>
      <c r="AK33" s="29"/>
      <c r="AL33" s="29"/>
      <c r="AM33" s="29"/>
      <c r="AN33" s="29"/>
      <c r="AO33" s="29"/>
      <c r="AP33" s="29"/>
    </row>
    <row r="34" ht="12.75" customHeight="1">
      <c r="A34" s="151"/>
      <c r="B34" s="152"/>
      <c r="C34" s="151"/>
      <c r="D34" s="175"/>
      <c r="E34" s="153"/>
      <c r="F34" s="23"/>
      <c r="G34" s="23"/>
      <c r="H34" s="23"/>
      <c r="I34" s="23"/>
      <c r="J34" s="23"/>
      <c r="K34" s="29"/>
      <c r="L34" s="29"/>
      <c r="M34" s="29"/>
      <c r="N34" s="23"/>
      <c r="O34" s="23"/>
      <c r="P34" s="23"/>
      <c r="Q34" s="23"/>
      <c r="R34" s="23"/>
      <c r="S34" s="23"/>
      <c r="T34" s="23"/>
      <c r="U34" s="23"/>
      <c r="V34" s="29"/>
      <c r="W34" s="29"/>
      <c r="X34" s="29"/>
      <c r="Y34" s="29"/>
      <c r="Z34" s="29"/>
      <c r="AA34" s="29"/>
      <c r="AB34" s="29"/>
      <c r="AC34" s="29"/>
      <c r="AD34" s="23"/>
      <c r="AE34" s="29"/>
      <c r="AF34" s="29"/>
      <c r="AG34" s="29"/>
      <c r="AH34" s="29"/>
      <c r="AI34" s="29"/>
      <c r="AJ34" s="29"/>
      <c r="AK34" s="29"/>
      <c r="AL34" s="29"/>
      <c r="AM34" s="29"/>
      <c r="AN34" s="29"/>
      <c r="AO34" s="29"/>
      <c r="AP34" s="29"/>
    </row>
    <row r="35" ht="15.75" customHeight="1">
      <c r="A35" s="149"/>
      <c r="B35" s="149"/>
      <c r="C35" s="149"/>
      <c r="D35" s="176"/>
      <c r="E35" s="149"/>
      <c r="F35" s="149"/>
      <c r="G35" s="23"/>
      <c r="H35" s="23"/>
      <c r="I35" s="23"/>
      <c r="J35" s="23"/>
      <c r="K35" s="29"/>
      <c r="L35" s="29"/>
      <c r="M35" s="29"/>
      <c r="N35" s="23"/>
      <c r="O35" s="23"/>
      <c r="P35" s="23"/>
      <c r="Q35" s="23"/>
      <c r="R35" s="23"/>
      <c r="S35" s="23"/>
      <c r="T35" s="23"/>
      <c r="U35" s="23"/>
      <c r="V35" s="29"/>
      <c r="W35" s="29"/>
      <c r="X35" s="29"/>
      <c r="Y35" s="29"/>
      <c r="Z35" s="29"/>
      <c r="AA35" s="29"/>
      <c r="AB35" s="29"/>
      <c r="AC35" s="29"/>
      <c r="AD35" s="23"/>
      <c r="AE35" s="29"/>
      <c r="AF35" s="29"/>
      <c r="AG35" s="29"/>
      <c r="AH35" s="29"/>
      <c r="AI35" s="29"/>
      <c r="AJ35" s="29"/>
      <c r="AK35" s="29"/>
      <c r="AL35" s="29"/>
      <c r="AM35" s="29"/>
      <c r="AN35" s="29"/>
      <c r="AO35" s="29"/>
      <c r="AP35" s="29"/>
    </row>
    <row r="36" ht="12.0" customHeight="1">
      <c r="A36" s="29"/>
      <c r="B36" s="23"/>
      <c r="C36" s="23"/>
      <c r="D36" s="167"/>
      <c r="E36" s="95"/>
      <c r="F36" s="23"/>
      <c r="G36" s="23"/>
      <c r="H36" s="23"/>
      <c r="I36" s="23"/>
      <c r="J36" s="23"/>
      <c r="K36" s="23"/>
      <c r="L36" s="23"/>
      <c r="M36" s="29"/>
      <c r="N36" s="29"/>
      <c r="O36" s="29"/>
      <c r="P36" s="29"/>
      <c r="Q36" s="23"/>
      <c r="R36" s="23"/>
      <c r="S36" s="29"/>
      <c r="T36" s="23"/>
      <c r="U36" s="23"/>
      <c r="V36" s="23"/>
      <c r="W36" s="23"/>
      <c r="X36" s="23"/>
      <c r="Y36" s="23"/>
      <c r="Z36" s="29"/>
      <c r="AA36" s="29"/>
      <c r="AB36" s="29"/>
      <c r="AC36" s="29"/>
      <c r="AD36" s="29"/>
      <c r="AE36" s="29"/>
      <c r="AF36" s="29"/>
      <c r="AG36" s="29"/>
      <c r="AH36" s="29"/>
      <c r="AI36" s="29"/>
      <c r="AJ36" s="29"/>
      <c r="AK36" s="29"/>
      <c r="AL36" s="29"/>
      <c r="AM36" s="29"/>
      <c r="AN36" s="29"/>
      <c r="AO36" s="29"/>
      <c r="AP36" s="29"/>
    </row>
    <row r="37" ht="12.0" customHeight="1">
      <c r="A37" s="29"/>
      <c r="B37" s="23"/>
      <c r="C37" s="23"/>
      <c r="D37" s="167"/>
      <c r="E37" s="137"/>
      <c r="F37" s="23"/>
      <c r="G37" s="23"/>
      <c r="H37" s="23"/>
      <c r="I37" s="23"/>
      <c r="J37" s="23"/>
      <c r="K37" s="23"/>
      <c r="L37" s="23"/>
      <c r="M37" s="23"/>
      <c r="N37" s="23"/>
      <c r="O37" s="23"/>
      <c r="P37" s="23"/>
      <c r="Q37" s="23"/>
      <c r="R37" s="23"/>
      <c r="S37" s="29"/>
      <c r="T37" s="23"/>
      <c r="U37" s="23"/>
      <c r="V37" s="23"/>
      <c r="W37" s="23"/>
      <c r="X37" s="23"/>
      <c r="Y37" s="23"/>
      <c r="Z37" s="29"/>
      <c r="AA37" s="29"/>
      <c r="AB37" s="29"/>
      <c r="AC37" s="29"/>
      <c r="AD37" s="29"/>
      <c r="AE37" s="29"/>
      <c r="AF37" s="29"/>
      <c r="AG37" s="29"/>
      <c r="AH37" s="29"/>
      <c r="AI37" s="29"/>
      <c r="AJ37" s="29"/>
      <c r="AK37" s="29"/>
      <c r="AL37" s="29"/>
      <c r="AM37" s="29"/>
      <c r="AN37" s="29"/>
      <c r="AO37" s="29"/>
      <c r="AP37" s="29"/>
    </row>
    <row r="38" ht="29.25" customHeight="1">
      <c r="A38" s="126" t="s">
        <v>106</v>
      </c>
      <c r="B38" s="127" t="s">
        <v>92</v>
      </c>
      <c r="C38" s="128" t="s">
        <v>151</v>
      </c>
      <c r="D38" s="168" t="s">
        <v>112</v>
      </c>
      <c r="E38" s="154"/>
      <c r="F38" s="29"/>
      <c r="G38" s="29"/>
      <c r="H38" s="29"/>
      <c r="I38" s="29"/>
      <c r="J38" s="29"/>
      <c r="K38" s="23"/>
      <c r="L38" s="23"/>
      <c r="M38" s="23"/>
      <c r="N38" s="23"/>
      <c r="O38" s="23"/>
      <c r="P38" s="23"/>
      <c r="Q38" s="23"/>
      <c r="R38" s="23"/>
      <c r="S38" s="29"/>
      <c r="T38" s="23"/>
      <c r="U38" s="23"/>
      <c r="V38" s="23"/>
      <c r="W38" s="23"/>
      <c r="X38" s="23"/>
      <c r="Y38" s="23"/>
      <c r="Z38" s="29"/>
      <c r="AA38" s="29"/>
      <c r="AB38" s="29"/>
      <c r="AC38" s="29"/>
      <c r="AD38" s="29"/>
      <c r="AE38" s="29"/>
      <c r="AF38" s="29"/>
      <c r="AG38" s="29"/>
      <c r="AH38" s="29"/>
      <c r="AI38" s="29"/>
      <c r="AJ38" s="29"/>
      <c r="AK38" s="29"/>
      <c r="AL38" s="29"/>
      <c r="AM38" s="29"/>
      <c r="AN38" s="29"/>
      <c r="AO38" s="29"/>
      <c r="AP38" s="29"/>
    </row>
    <row r="39" ht="12.0" customHeight="1">
      <c r="A39" s="133">
        <f t="array" ref="A39">IFERROR(INDEX('03.Muestra'!$B$8:$B$17,SMALL(IF("Página Web"='03.Muestra'!$D$8:$D$17,ROW('03.Muestra'!$B$8:$B$17)-MIN(ROW('03.Muestra'!$D$8:$D$17))+1,""),ROW()-38)),"")</f>
        <v>1</v>
      </c>
      <c r="B39" s="169" t="str">
        <f t="array" ref="B39">IFERROR(INDEX('03.Muestra'!$C$8:$C$17,SMALL(IF("Página Web"='03.Muestra'!$D$8:$D$17,ROW('03.Muestra'!$C$8:$C$17)-MIN(ROW('03.Muestra'!$D$8:$D$17))+1,""),ROW()-38)),"")</f>
        <v>Home</v>
      </c>
      <c r="C39" s="170" t="str">
        <f t="array" ref="C39">IFERROR(INDEX('03.Muestra'!$F$8:$F$17,SMALL(IF("Página Web"='03.Muestra'!$D$8:$D$17,ROW('03.Muestra'!$F$8:$F$17)-MIN(ROW('03.Muestra'!$D$8:$D$17))+1,""),ROW()-38)),"")</f>
        <v>https://vicengallartandres.com/</v>
      </c>
      <c r="D39" s="143" t="str">
        <f t="shared" ref="D39:D48" si="7">IF(C39="","",$D$18)</f>
        <v>N/A</v>
      </c>
      <c r="E39" s="95" t="str">
        <f t="shared" ref="E39:E48" si="8">IF(D39&lt;&gt;"",IF(AND(B39&lt;&gt;"",C39&lt;&gt;""),"","ERR"),"")</f>
        <v/>
      </c>
      <c r="F39" s="144" t="s">
        <v>95</v>
      </c>
      <c r="G39" s="121" t="s">
        <v>104</v>
      </c>
      <c r="H39" s="116" t="s">
        <v>99</v>
      </c>
      <c r="I39" s="145" t="s">
        <v>97</v>
      </c>
      <c r="J39" s="146" t="s">
        <v>93</v>
      </c>
      <c r="K39" s="171" t="s">
        <v>103</v>
      </c>
      <c r="L39" s="23"/>
      <c r="M39" s="23"/>
      <c r="N39" s="23"/>
      <c r="O39" s="23"/>
      <c r="P39" s="23"/>
      <c r="Q39" s="23"/>
      <c r="R39" s="23"/>
      <c r="S39" s="29"/>
      <c r="T39" s="23"/>
      <c r="U39" s="23"/>
      <c r="V39" s="23"/>
      <c r="W39" s="23"/>
      <c r="X39" s="23"/>
      <c r="Y39" s="23"/>
      <c r="Z39" s="29"/>
      <c r="AA39" s="29"/>
      <c r="AB39" s="29"/>
      <c r="AC39" s="29"/>
      <c r="AD39" s="29"/>
      <c r="AE39" s="29"/>
      <c r="AF39" s="29"/>
      <c r="AG39" s="29"/>
      <c r="AH39" s="29"/>
      <c r="AI39" s="29"/>
      <c r="AJ39" s="29"/>
      <c r="AK39" s="29"/>
      <c r="AL39" s="29"/>
      <c r="AM39" s="29"/>
      <c r="AN39" s="29"/>
      <c r="AO39" s="29"/>
      <c r="AP39" s="29"/>
    </row>
    <row r="40" ht="12.0" customHeight="1">
      <c r="A40" s="133">
        <f t="array" ref="A40">IFERROR(INDEX('03.Muestra'!$B$8:$B$17,SMALL(IF("Página Web"='03.Muestra'!$D$8:$D$17,ROW('03.Muestra'!$B$8:$B$17)-MIN(ROW('03.Muestra'!$D$8:$D$17))+1,""),ROW()-38)),"")</f>
        <v>2</v>
      </c>
      <c r="B40" s="169" t="str">
        <f t="array" ref="B40">IFERROR(INDEX('03.Muestra'!$C$8:$C$17,SMALL(IF("Página Web"='03.Muestra'!$D$8:$D$17,ROW('03.Muestra'!$C$8:$C$17)-MIN(ROW('03.Muestra'!$D$8:$D$17))+1,""),ROW()-38)),"")</f>
        <v>Contacto</v>
      </c>
      <c r="C40" s="170" t="str">
        <f t="array" ref="C40">IFERROR(INDEX('03.Muestra'!$F$8:$F$17,SMALL(IF("Página Web"='03.Muestra'!$D$8:$D$17,ROW('03.Muestra'!$F$8:$F$17)-MIN(ROW('03.Muestra'!$D$8:$D$17))+1,""),ROW()-38)),"")</f>
        <v>https://vicengallartandres.com/contacto/</v>
      </c>
      <c r="D40" s="143" t="str">
        <f t="shared" si="7"/>
        <v>N/A</v>
      </c>
      <c r="E40" s="95" t="str">
        <f t="shared" si="8"/>
        <v/>
      </c>
      <c r="F40" s="147">
        <f>COUNTIF($D39:INDIRECT("$D" &amp;  SUM(ROW()-1,'03.Muestra'!$D$20)-1),F39)</f>
        <v>0</v>
      </c>
      <c r="G40" s="147">
        <f>COUNTIF($D39:INDIRECT("$D" &amp;  SUM(ROW()-1,'03.Muestra'!$D$20)-1),G39)</f>
        <v>0</v>
      </c>
      <c r="H40" s="147">
        <f>COUNTIF($D39:INDIRECT("$D" &amp;  SUM(ROW()-1,'03.Muestra'!$D$20)-1),H39)</f>
        <v>3</v>
      </c>
      <c r="I40" s="147">
        <f>COUNTIF($D39:INDIRECT("$D" &amp;  SUM(ROW()-1,'03.Muestra'!$D$20)-1),I39)</f>
        <v>0</v>
      </c>
      <c r="J40" s="147">
        <f>COUNTIF($D39:INDIRECT("$D" &amp;  SUM(ROW()-1,'03.Muestra'!$D$20)-1),J39)</f>
        <v>0</v>
      </c>
      <c r="K40" s="172">
        <f>IF(COUNTIF('03.Muestra'!$D$8:$D$17,"Página Web")=0,0,COUNTBLANK($D39:INDIRECT("$D" &amp;  SUM(ROW()-1,COUNTIF('03.Muestra'!$D$8:$D$17,"Página Web"))-1)))</f>
        <v>0</v>
      </c>
      <c r="L40" s="23"/>
      <c r="M40" s="23"/>
      <c r="N40" s="23"/>
      <c r="O40" s="23"/>
      <c r="P40" s="23"/>
      <c r="Q40" s="23"/>
      <c r="R40" s="23"/>
      <c r="S40" s="29"/>
      <c r="T40" s="23"/>
      <c r="U40" s="23"/>
      <c r="V40" s="23"/>
      <c r="W40" s="23"/>
      <c r="X40" s="23"/>
      <c r="Y40" s="23"/>
      <c r="Z40" s="29"/>
      <c r="AA40" s="29"/>
      <c r="AB40" s="29"/>
      <c r="AC40" s="29"/>
      <c r="AD40" s="29"/>
      <c r="AE40" s="29"/>
      <c r="AF40" s="29"/>
      <c r="AG40" s="29"/>
      <c r="AH40" s="29"/>
      <c r="AI40" s="29"/>
      <c r="AJ40" s="29"/>
      <c r="AK40" s="29"/>
      <c r="AL40" s="29"/>
      <c r="AM40" s="29"/>
      <c r="AN40" s="29"/>
      <c r="AO40" s="29"/>
      <c r="AP40" s="29"/>
    </row>
    <row r="41" ht="12.0" customHeight="1">
      <c r="A41" s="133">
        <f t="array" ref="A41">IFERROR(INDEX('03.Muestra'!$B$8:$B$17,SMALL(IF("Página Web"='03.Muestra'!$D$8:$D$17,ROW('03.Muestra'!$B$8:$B$17)-MIN(ROW('03.Muestra'!$D$8:$D$17))+1,""),ROW()-38)),"")</f>
        <v>3</v>
      </c>
      <c r="B41" s="169" t="str">
        <f t="array" ref="B41">IFERROR(INDEX('03.Muestra'!$C$8:$C$17,SMALL(IF("Página Web"='03.Muestra'!$D$8:$D$17,ROW('03.Muestra'!$C$8:$C$17)-MIN(ROW('03.Muestra'!$D$8:$D$17))+1,""),ROW()-38)),"")</f>
        <v>Servicios</v>
      </c>
      <c r="C41" s="170" t="str">
        <f t="array" ref="C41">IFERROR(INDEX('03.Muestra'!$F$8:$F$17,SMALL(IF("Página Web"='03.Muestra'!$D$8:$D$17,ROW('03.Muestra'!$F$8:$F$17)-MIN(ROW('03.Muestra'!$D$8:$D$17))+1,""),ROW()-38)),"")</f>
        <v>https://vicengallartandres.com/servicios/</v>
      </c>
      <c r="D41" s="143" t="str">
        <f t="shared" si="7"/>
        <v>N/A</v>
      </c>
      <c r="E41" s="95" t="str">
        <f t="shared" si="8"/>
        <v/>
      </c>
      <c r="F41" s="29"/>
      <c r="G41" s="23"/>
      <c r="H41" s="23"/>
      <c r="I41" s="23"/>
      <c r="J41" s="23"/>
      <c r="K41" s="188"/>
      <c r="L41" s="23"/>
      <c r="M41" s="23"/>
      <c r="N41" s="23"/>
      <c r="O41" s="23"/>
      <c r="P41" s="23"/>
      <c r="Q41" s="23"/>
      <c r="R41" s="23"/>
      <c r="S41" s="23"/>
      <c r="T41" s="23"/>
      <c r="U41" s="23"/>
      <c r="V41" s="23"/>
      <c r="W41" s="23"/>
      <c r="X41" s="23"/>
      <c r="Y41" s="23"/>
      <c r="Z41" s="29"/>
      <c r="AA41" s="29"/>
      <c r="AB41" s="29"/>
      <c r="AC41" s="29"/>
      <c r="AD41" s="29"/>
      <c r="AE41" s="29"/>
      <c r="AF41" s="29"/>
      <c r="AG41" s="29"/>
      <c r="AH41" s="29"/>
      <c r="AI41" s="29"/>
      <c r="AJ41" s="29"/>
      <c r="AK41" s="29"/>
      <c r="AL41" s="29"/>
      <c r="AM41" s="29"/>
      <c r="AN41" s="29"/>
      <c r="AO41" s="29"/>
      <c r="AP41" s="29"/>
    </row>
    <row r="42" ht="12.0" customHeight="1">
      <c r="A42" s="133" t="str">
        <f t="array" ref="A42">IFERROR(INDEX('03.Muestra'!$B$8:$B$17,SMALL(IF("Página Web"='03.Muestra'!$D$8:$D$17,ROW('03.Muestra'!$B$8:$B$17)-MIN(ROW('03.Muestra'!$D$8:$D$17))+1,""),ROW()-38)),"")</f>
        <v/>
      </c>
      <c r="B42" s="169" t="str">
        <f t="array" ref="B42">IFERROR(INDEX('03.Muestra'!$C$8:$C$17,SMALL(IF("Página Web"='03.Muestra'!$D$8:$D$17,ROW('03.Muestra'!$C$8:$C$17)-MIN(ROW('03.Muestra'!$D$8:$D$17))+1,""),ROW()-38)),"")</f>
        <v/>
      </c>
      <c r="C42" s="169" t="str">
        <f t="array" ref="C42">IFERROR(INDEX('03.Muestra'!$F$8:$F$17,SMALL(IF("Página Web"='03.Muestra'!$D$8:$D$17,ROW('03.Muestra'!$F$8:$F$17)-MIN(ROW('03.Muestra'!$D$8:$D$17))+1,""),ROW()-38)),"")</f>
        <v/>
      </c>
      <c r="D42" s="143" t="str">
        <f t="shared" si="7"/>
        <v/>
      </c>
      <c r="E42" s="95" t="str">
        <f t="shared" si="8"/>
        <v/>
      </c>
      <c r="F42" s="29"/>
      <c r="G42" s="23"/>
      <c r="H42" s="23"/>
      <c r="I42" s="23"/>
      <c r="J42" s="23"/>
      <c r="K42" s="188"/>
      <c r="L42" s="23"/>
      <c r="M42" s="23"/>
      <c r="N42" s="23"/>
      <c r="O42" s="23"/>
      <c r="P42" s="23"/>
      <c r="Q42" s="23"/>
      <c r="R42" s="23"/>
      <c r="S42" s="23"/>
      <c r="T42" s="23"/>
      <c r="U42" s="23"/>
      <c r="V42" s="23"/>
      <c r="W42" s="23"/>
      <c r="X42" s="23"/>
      <c r="Y42" s="23"/>
      <c r="Z42" s="29"/>
      <c r="AA42" s="29"/>
      <c r="AB42" s="29"/>
      <c r="AC42" s="29"/>
      <c r="AD42" s="29"/>
      <c r="AE42" s="29"/>
      <c r="AF42" s="29"/>
      <c r="AG42" s="29"/>
      <c r="AH42" s="29"/>
      <c r="AI42" s="29"/>
      <c r="AJ42" s="29"/>
      <c r="AK42" s="29"/>
      <c r="AL42" s="29"/>
      <c r="AM42" s="29"/>
      <c r="AN42" s="29"/>
      <c r="AO42" s="29"/>
      <c r="AP42" s="29"/>
    </row>
    <row r="43" ht="12.0" customHeight="1">
      <c r="A43" s="133" t="str">
        <f t="array" ref="A43">IFERROR(INDEX('03.Muestra'!$B$8:$B$17,SMALL(IF("Página Web"='03.Muestra'!$D$8:$D$17,ROW('03.Muestra'!$B$8:$B$17)-MIN(ROW('03.Muestra'!$D$8:$D$17))+1,""),ROW()-38)),"")</f>
        <v/>
      </c>
      <c r="B43" s="169" t="str">
        <f t="array" ref="B43">IFERROR(INDEX('03.Muestra'!$C$8:$C$17,SMALL(IF("Página Web"='03.Muestra'!$D$8:$D$17,ROW('03.Muestra'!$C$8:$C$17)-MIN(ROW('03.Muestra'!$D$8:$D$17))+1,""),ROW()-38)),"")</f>
        <v/>
      </c>
      <c r="C43" s="169" t="str">
        <f t="array" ref="C43">IFERROR(INDEX('03.Muestra'!$F$8:$F$17,SMALL(IF("Página Web"='03.Muestra'!$D$8:$D$17,ROW('03.Muestra'!$F$8:$F$17)-MIN(ROW('03.Muestra'!$D$8:$D$17))+1,""),ROW()-38)),"")</f>
        <v/>
      </c>
      <c r="D43" s="143" t="str">
        <f t="shared" si="7"/>
        <v/>
      </c>
      <c r="E43" s="95" t="str">
        <f t="shared" si="8"/>
        <v/>
      </c>
      <c r="F43" s="29"/>
      <c r="G43" s="23"/>
      <c r="H43" s="23"/>
      <c r="I43" s="23"/>
      <c r="J43" s="23"/>
      <c r="K43" s="188"/>
      <c r="L43" s="23"/>
      <c r="M43" s="23"/>
      <c r="N43" s="23"/>
      <c r="O43" s="23"/>
      <c r="P43" s="23"/>
      <c r="Q43" s="23"/>
      <c r="R43" s="23"/>
      <c r="S43" s="23"/>
      <c r="T43" s="23"/>
      <c r="U43" s="23"/>
      <c r="V43" s="23"/>
      <c r="W43" s="23"/>
      <c r="X43" s="23"/>
      <c r="Y43" s="23"/>
      <c r="Z43" s="29"/>
      <c r="AA43" s="29"/>
      <c r="AB43" s="29"/>
      <c r="AC43" s="29"/>
      <c r="AD43" s="29"/>
      <c r="AE43" s="29"/>
      <c r="AF43" s="29"/>
      <c r="AG43" s="29"/>
      <c r="AH43" s="29"/>
      <c r="AI43" s="29"/>
      <c r="AJ43" s="29"/>
      <c r="AK43" s="29"/>
      <c r="AL43" s="29"/>
      <c r="AM43" s="29"/>
      <c r="AN43" s="29"/>
      <c r="AO43" s="29"/>
      <c r="AP43" s="29"/>
    </row>
    <row r="44" ht="12.0" customHeight="1">
      <c r="A44" s="133" t="str">
        <f t="array" ref="A44">IFERROR(INDEX('03.Muestra'!$B$8:$B$17,SMALL(IF("Página Web"='03.Muestra'!$D$8:$D$17,ROW('03.Muestra'!$B$8:$B$17)-MIN(ROW('03.Muestra'!$D$8:$D$17))+1,""),ROW()-38)),"")</f>
        <v/>
      </c>
      <c r="B44" s="169" t="str">
        <f t="array" ref="B44">IFERROR(INDEX('03.Muestra'!$C$8:$C$17,SMALL(IF("Página Web"='03.Muestra'!$D$8:$D$17,ROW('03.Muestra'!$C$8:$C$17)-MIN(ROW('03.Muestra'!$D$8:$D$17))+1,""),ROW()-38)),"")</f>
        <v/>
      </c>
      <c r="C44" s="169" t="str">
        <f t="array" ref="C44">IFERROR(INDEX('03.Muestra'!$F$8:$F$17,SMALL(IF("Página Web"='03.Muestra'!$D$8:$D$17,ROW('03.Muestra'!$F$8:$F$17)-MIN(ROW('03.Muestra'!$D$8:$D$17))+1,""),ROW()-38)),"")</f>
        <v/>
      </c>
      <c r="D44" s="143" t="str">
        <f t="shared" si="7"/>
        <v/>
      </c>
      <c r="E44" s="95" t="str">
        <f t="shared" si="8"/>
        <v/>
      </c>
      <c r="F44" s="29"/>
      <c r="G44" s="23"/>
      <c r="H44" s="23"/>
      <c r="I44" s="23"/>
      <c r="J44" s="23"/>
      <c r="K44" s="188"/>
      <c r="L44" s="23"/>
      <c r="M44" s="23"/>
      <c r="N44" s="23"/>
      <c r="O44" s="23"/>
      <c r="P44" s="23"/>
      <c r="Q44" s="23"/>
      <c r="R44" s="23"/>
      <c r="S44" s="23"/>
      <c r="T44" s="23"/>
      <c r="U44" s="23"/>
      <c r="V44" s="23"/>
      <c r="W44" s="23"/>
      <c r="X44" s="23"/>
      <c r="Y44" s="23"/>
      <c r="Z44" s="29"/>
      <c r="AA44" s="29"/>
      <c r="AB44" s="29"/>
      <c r="AC44" s="29"/>
      <c r="AD44" s="29"/>
      <c r="AE44" s="29"/>
      <c r="AF44" s="29"/>
      <c r="AG44" s="29"/>
      <c r="AH44" s="29"/>
      <c r="AI44" s="29"/>
      <c r="AJ44" s="29"/>
      <c r="AK44" s="29"/>
      <c r="AL44" s="29"/>
      <c r="AM44" s="29"/>
      <c r="AN44" s="29"/>
      <c r="AO44" s="29"/>
      <c r="AP44" s="29"/>
    </row>
    <row r="45" ht="12.0" customHeight="1">
      <c r="A45" s="133" t="str">
        <f t="array" ref="A45">IFERROR(INDEX('03.Muestra'!$B$8:$B$17,SMALL(IF("Página Web"='03.Muestra'!$D$8:$D$17,ROW('03.Muestra'!$B$8:$B$17)-MIN(ROW('03.Muestra'!$D$8:$D$17))+1,""),ROW()-38)),"")</f>
        <v/>
      </c>
      <c r="B45" s="169" t="str">
        <f t="array" ref="B45">IFERROR(INDEX('03.Muestra'!$C$8:$C$17,SMALL(IF("Página Web"='03.Muestra'!$D$8:$D$17,ROW('03.Muestra'!$C$8:$C$17)-MIN(ROW('03.Muestra'!$D$8:$D$17))+1,""),ROW()-38)),"")</f>
        <v/>
      </c>
      <c r="C45" s="169" t="str">
        <f t="array" ref="C45">IFERROR(INDEX('03.Muestra'!$F$8:$F$17,SMALL(IF("Página Web"='03.Muestra'!$D$8:$D$17,ROW('03.Muestra'!$F$8:$F$17)-MIN(ROW('03.Muestra'!$D$8:$D$17))+1,""),ROW()-38)),"")</f>
        <v/>
      </c>
      <c r="D45" s="143" t="str">
        <f t="shared" si="7"/>
        <v/>
      </c>
      <c r="E45" s="95" t="str">
        <f t="shared" si="8"/>
        <v/>
      </c>
      <c r="F45" s="23"/>
      <c r="G45" s="23"/>
      <c r="H45" s="23"/>
      <c r="I45" s="23"/>
      <c r="J45" s="23"/>
      <c r="K45" s="188"/>
      <c r="L45" s="23"/>
      <c r="M45" s="23"/>
      <c r="N45" s="23"/>
      <c r="O45" s="23"/>
      <c r="P45" s="23"/>
      <c r="Q45" s="23"/>
      <c r="R45" s="23"/>
      <c r="S45" s="23"/>
      <c r="T45" s="23"/>
      <c r="U45" s="23"/>
      <c r="V45" s="23"/>
      <c r="W45" s="23"/>
      <c r="X45" s="23"/>
      <c r="Y45" s="23"/>
      <c r="Z45" s="29"/>
      <c r="AA45" s="29"/>
      <c r="AB45" s="29"/>
      <c r="AC45" s="29"/>
      <c r="AD45" s="29"/>
      <c r="AE45" s="29"/>
      <c r="AF45" s="29"/>
      <c r="AG45" s="29"/>
      <c r="AH45" s="29"/>
      <c r="AI45" s="29"/>
      <c r="AJ45" s="29"/>
      <c r="AK45" s="29"/>
      <c r="AL45" s="29"/>
      <c r="AM45" s="29"/>
      <c r="AN45" s="29"/>
      <c r="AO45" s="29"/>
      <c r="AP45" s="29"/>
    </row>
    <row r="46" ht="12.0" customHeight="1">
      <c r="A46" s="133" t="str">
        <f t="array" ref="A46">IFERROR(INDEX('03.Muestra'!$B$8:$B$17,SMALL(IF("Página Web"='03.Muestra'!$D$8:$D$17,ROW('03.Muestra'!$B$8:$B$17)-MIN(ROW('03.Muestra'!$D$8:$D$17))+1,""),ROW()-38)),"")</f>
        <v/>
      </c>
      <c r="B46" s="169" t="str">
        <f t="array" ref="B46">IFERROR(INDEX('03.Muestra'!$C$8:$C$17,SMALL(IF("Página Web"='03.Muestra'!$D$8:$D$17,ROW('03.Muestra'!$C$8:$C$17)-MIN(ROW('03.Muestra'!$D$8:$D$17))+1,""),ROW()-38)),"")</f>
        <v/>
      </c>
      <c r="C46" s="169" t="str">
        <f t="array" ref="C46">IFERROR(INDEX('03.Muestra'!$F$8:$F$17,SMALL(IF("Página Web"='03.Muestra'!$D$8:$D$17,ROW('03.Muestra'!$F$8:$F$17)-MIN(ROW('03.Muestra'!$D$8:$D$17))+1,""),ROW()-38)),"")</f>
        <v/>
      </c>
      <c r="D46" s="143" t="str">
        <f t="shared" si="7"/>
        <v/>
      </c>
      <c r="E46" s="95" t="str">
        <f t="shared" si="8"/>
        <v/>
      </c>
      <c r="F46" s="23"/>
      <c r="G46" s="23"/>
      <c r="H46" s="23"/>
      <c r="I46" s="23"/>
      <c r="J46" s="23"/>
      <c r="K46" s="188"/>
      <c r="L46" s="23"/>
      <c r="M46" s="23"/>
      <c r="N46" s="23"/>
      <c r="O46" s="23"/>
      <c r="P46" s="23"/>
      <c r="Q46" s="23"/>
      <c r="R46" s="23"/>
      <c r="S46" s="23"/>
      <c r="T46" s="23"/>
      <c r="U46" s="23"/>
      <c r="V46" s="23"/>
      <c r="W46" s="23"/>
      <c r="X46" s="23"/>
      <c r="Y46" s="23"/>
      <c r="Z46" s="29"/>
      <c r="AA46" s="29"/>
      <c r="AB46" s="29"/>
      <c r="AC46" s="29"/>
      <c r="AD46" s="29"/>
      <c r="AE46" s="29"/>
      <c r="AF46" s="29"/>
      <c r="AG46" s="29"/>
      <c r="AH46" s="29"/>
      <c r="AI46" s="29"/>
      <c r="AJ46" s="29"/>
      <c r="AK46" s="29"/>
      <c r="AL46" s="29"/>
      <c r="AM46" s="29"/>
      <c r="AN46" s="29"/>
      <c r="AO46" s="29"/>
      <c r="AP46" s="29"/>
    </row>
    <row r="47" ht="12.0" customHeight="1">
      <c r="A47" s="133" t="str">
        <f t="array" ref="A47">IFERROR(INDEX('03.Muestra'!$B$8:$B$17,SMALL(IF("Página Web"='03.Muestra'!$D$8:$D$17,ROW('03.Muestra'!$B$8:$B$17)-MIN(ROW('03.Muestra'!$D$8:$D$17))+1,""),ROW()-38)),"")</f>
        <v/>
      </c>
      <c r="B47" s="169" t="str">
        <f t="array" ref="B47">IFERROR(INDEX('03.Muestra'!$C$8:$C$17,SMALL(IF("Página Web"='03.Muestra'!$D$8:$D$17,ROW('03.Muestra'!$C$8:$C$17)-MIN(ROW('03.Muestra'!$D$8:$D$17))+1,""),ROW()-38)),"")</f>
        <v/>
      </c>
      <c r="C47" s="169" t="str">
        <f t="array" ref="C47">IFERROR(INDEX('03.Muestra'!$F$8:$F$17,SMALL(IF("Página Web"='03.Muestra'!$D$8:$D$17,ROW('03.Muestra'!$F$8:$F$17)-MIN(ROW('03.Muestra'!$D$8:$D$17))+1,""),ROW()-38)),"")</f>
        <v/>
      </c>
      <c r="D47" s="143" t="str">
        <f t="shared" si="7"/>
        <v/>
      </c>
      <c r="E47" s="95" t="str">
        <f t="shared" si="8"/>
        <v/>
      </c>
      <c r="F47" s="23"/>
      <c r="G47" s="23"/>
      <c r="H47" s="23"/>
      <c r="I47" s="23"/>
      <c r="J47" s="23"/>
      <c r="K47" s="188"/>
      <c r="L47" s="23"/>
      <c r="M47" s="23"/>
      <c r="N47" s="23"/>
      <c r="O47" s="23"/>
      <c r="P47" s="23"/>
      <c r="Q47" s="23"/>
      <c r="R47" s="23"/>
      <c r="S47" s="23"/>
      <c r="T47" s="23"/>
      <c r="U47" s="23"/>
      <c r="V47" s="23"/>
      <c r="W47" s="23"/>
      <c r="X47" s="23"/>
      <c r="Y47" s="23"/>
      <c r="Z47" s="29"/>
      <c r="AA47" s="29"/>
      <c r="AB47" s="29"/>
      <c r="AC47" s="29"/>
      <c r="AD47" s="29"/>
      <c r="AE47" s="29"/>
      <c r="AF47" s="29"/>
      <c r="AG47" s="29"/>
      <c r="AH47" s="29"/>
      <c r="AI47" s="29"/>
      <c r="AJ47" s="29"/>
      <c r="AK47" s="29"/>
      <c r="AL47" s="29"/>
      <c r="AM47" s="29"/>
      <c r="AN47" s="29"/>
      <c r="AO47" s="29"/>
      <c r="AP47" s="29"/>
    </row>
    <row r="48" ht="12.0" customHeight="1">
      <c r="A48" s="133" t="str">
        <f t="array" ref="A48">IFERROR(INDEX('03.Muestra'!$B$8:$B$17,SMALL(IF("Página Web"='03.Muestra'!$D$8:$D$17,ROW('03.Muestra'!$B$8:$B$17)-MIN(ROW('03.Muestra'!$D$8:$D$17))+1,""),ROW()-38)),"")</f>
        <v/>
      </c>
      <c r="B48" s="169" t="str">
        <f t="array" ref="B48">IFERROR(INDEX('03.Muestra'!$C$8:$C$17,SMALL(IF("Página Web"='03.Muestra'!$D$8:$D$17,ROW('03.Muestra'!$C$8:$C$17)-MIN(ROW('03.Muestra'!$D$8:$D$17))+1,""),ROW()-38)),"")</f>
        <v/>
      </c>
      <c r="C48" s="169" t="str">
        <f t="array" ref="C48">IFERROR(INDEX('03.Muestra'!$F$8:$F$17,SMALL(IF("Página Web"='03.Muestra'!$D$8:$D$17,ROW('03.Muestra'!$F$8:$F$17)-MIN(ROW('03.Muestra'!$D$8:$D$17))+1,""),ROW()-38)),"")</f>
        <v/>
      </c>
      <c r="D48" s="143" t="str">
        <f t="shared" si="7"/>
        <v/>
      </c>
      <c r="E48" s="95" t="str">
        <f t="shared" si="8"/>
        <v/>
      </c>
      <c r="F48" s="23"/>
      <c r="G48" s="23"/>
      <c r="H48" s="23"/>
      <c r="I48" s="23"/>
      <c r="J48" s="23"/>
      <c r="K48" s="188"/>
      <c r="L48" s="23"/>
      <c r="M48" s="23"/>
      <c r="N48" s="23"/>
      <c r="O48" s="23"/>
      <c r="P48" s="23"/>
      <c r="Q48" s="23"/>
      <c r="R48" s="23"/>
      <c r="S48" s="23"/>
      <c r="T48" s="23"/>
      <c r="U48" s="23"/>
      <c r="V48" s="23"/>
      <c r="W48" s="23"/>
      <c r="X48" s="23"/>
      <c r="Y48" s="23"/>
      <c r="Z48" s="29"/>
      <c r="AA48" s="29"/>
      <c r="AB48" s="29"/>
      <c r="AC48" s="29"/>
      <c r="AD48" s="29"/>
      <c r="AE48" s="29"/>
      <c r="AF48" s="29"/>
      <c r="AG48" s="29"/>
      <c r="AH48" s="29"/>
      <c r="AI48" s="29"/>
      <c r="AJ48" s="29"/>
      <c r="AK48" s="29"/>
      <c r="AL48" s="29"/>
      <c r="AM48" s="29"/>
      <c r="AN48" s="29"/>
      <c r="AO48" s="29"/>
      <c r="AP48" s="29"/>
    </row>
    <row r="49" ht="12.0" customHeight="1">
      <c r="A49" s="92"/>
      <c r="B49" s="173"/>
      <c r="C49" s="173"/>
      <c r="D49" s="174"/>
      <c r="E49" s="95"/>
      <c r="F49" s="23"/>
      <c r="G49" s="23"/>
      <c r="H49" s="23"/>
      <c r="I49" s="23"/>
      <c r="J49" s="23"/>
      <c r="K49" s="188"/>
      <c r="L49" s="23"/>
      <c r="M49" s="23"/>
      <c r="N49" s="23"/>
      <c r="O49" s="23"/>
      <c r="P49" s="23"/>
      <c r="Q49" s="23"/>
      <c r="R49" s="23"/>
      <c r="S49" s="23"/>
      <c r="T49" s="23"/>
      <c r="U49" s="23"/>
      <c r="V49" s="23"/>
      <c r="W49" s="23"/>
      <c r="X49" s="23"/>
      <c r="Y49" s="23"/>
      <c r="Z49" s="29"/>
      <c r="AA49" s="29"/>
      <c r="AB49" s="29"/>
      <c r="AC49" s="29"/>
      <c r="AD49" s="29"/>
      <c r="AE49" s="29"/>
      <c r="AF49" s="29"/>
      <c r="AG49" s="29"/>
      <c r="AH49" s="29"/>
      <c r="AI49" s="29"/>
      <c r="AJ49" s="29"/>
      <c r="AK49" s="29"/>
      <c r="AL49" s="29"/>
      <c r="AM49" s="29"/>
      <c r="AN49" s="29"/>
      <c r="AO49" s="29"/>
      <c r="AP49" s="29"/>
    </row>
    <row r="50" ht="12.0" customHeight="1">
      <c r="A50" s="92"/>
      <c r="B50" s="173"/>
      <c r="C50" s="173"/>
      <c r="D50" s="174"/>
      <c r="E50" s="95"/>
      <c r="F50" s="23"/>
      <c r="G50" s="23"/>
      <c r="H50" s="23"/>
      <c r="I50" s="23"/>
      <c r="J50" s="23"/>
      <c r="K50" s="188"/>
      <c r="L50" s="23"/>
      <c r="M50" s="23"/>
      <c r="N50" s="23"/>
      <c r="O50" s="23"/>
      <c r="P50" s="23"/>
      <c r="Q50" s="23"/>
      <c r="R50" s="23"/>
      <c r="S50" s="23"/>
      <c r="T50" s="23"/>
      <c r="U50" s="23"/>
      <c r="V50" s="23"/>
      <c r="W50" s="23"/>
      <c r="X50" s="23"/>
      <c r="Y50" s="23"/>
      <c r="Z50" s="29"/>
      <c r="AA50" s="29"/>
      <c r="AB50" s="29"/>
      <c r="AC50" s="29"/>
      <c r="AD50" s="29"/>
      <c r="AE50" s="29"/>
      <c r="AF50" s="29"/>
      <c r="AG50" s="29"/>
      <c r="AH50" s="29"/>
      <c r="AI50" s="29"/>
      <c r="AJ50" s="29"/>
      <c r="AK50" s="29"/>
      <c r="AL50" s="29"/>
      <c r="AM50" s="29"/>
      <c r="AN50" s="29"/>
      <c r="AO50" s="29"/>
      <c r="AP50" s="29"/>
    </row>
    <row r="51" ht="12.75" customHeight="1">
      <c r="A51" s="151"/>
      <c r="B51" s="152"/>
      <c r="C51" s="151"/>
      <c r="D51" s="175"/>
      <c r="E51" s="153"/>
      <c r="F51" s="23"/>
      <c r="G51" s="23"/>
      <c r="H51" s="23"/>
      <c r="I51" s="23"/>
      <c r="J51" s="23"/>
      <c r="K51" s="188"/>
      <c r="L51" s="23"/>
      <c r="M51" s="23"/>
      <c r="N51" s="23"/>
      <c r="O51" s="23"/>
      <c r="P51" s="23"/>
      <c r="Q51" s="23"/>
      <c r="R51" s="23"/>
      <c r="S51" s="23"/>
      <c r="T51" s="23"/>
      <c r="U51" s="23"/>
      <c r="V51" s="23"/>
      <c r="W51" s="23"/>
      <c r="X51" s="23"/>
      <c r="Y51" s="23"/>
      <c r="Z51" s="29"/>
      <c r="AA51" s="29"/>
      <c r="AB51" s="29"/>
      <c r="AC51" s="29"/>
      <c r="AD51" s="29"/>
      <c r="AE51" s="29"/>
      <c r="AF51" s="29"/>
      <c r="AG51" s="29"/>
      <c r="AH51" s="29"/>
      <c r="AI51" s="29"/>
      <c r="AJ51" s="29"/>
      <c r="AK51" s="29"/>
      <c r="AL51" s="29"/>
      <c r="AM51" s="29"/>
      <c r="AN51" s="29"/>
      <c r="AO51" s="29"/>
      <c r="AP51" s="29"/>
    </row>
    <row r="52" ht="15.75" customHeight="1">
      <c r="A52" s="149"/>
      <c r="B52" s="149"/>
      <c r="C52" s="149"/>
      <c r="D52" s="176"/>
      <c r="E52" s="149"/>
      <c r="F52" s="149"/>
      <c r="G52" s="23"/>
      <c r="H52" s="23"/>
      <c r="I52" s="23"/>
      <c r="J52" s="23"/>
      <c r="K52" s="188"/>
      <c r="L52" s="23"/>
      <c r="M52" s="23"/>
      <c r="N52" s="23"/>
      <c r="O52" s="23"/>
      <c r="P52" s="23"/>
      <c r="Q52" s="23"/>
      <c r="R52" s="23"/>
      <c r="S52" s="23"/>
      <c r="T52" s="23"/>
      <c r="U52" s="23"/>
      <c r="V52" s="23"/>
      <c r="W52" s="23"/>
      <c r="X52" s="23"/>
      <c r="Y52" s="23"/>
      <c r="Z52" s="29"/>
      <c r="AA52" s="29"/>
      <c r="AB52" s="29"/>
      <c r="AC52" s="29"/>
      <c r="AD52" s="29"/>
      <c r="AE52" s="29"/>
      <c r="AF52" s="29"/>
      <c r="AG52" s="29"/>
      <c r="AH52" s="29"/>
      <c r="AI52" s="29"/>
      <c r="AJ52" s="29"/>
      <c r="AK52" s="29"/>
      <c r="AL52" s="29"/>
      <c r="AM52" s="29"/>
      <c r="AN52" s="29"/>
      <c r="AO52" s="29"/>
      <c r="AP52" s="29"/>
    </row>
    <row r="53" ht="12.0" customHeight="1">
      <c r="A53" s="29"/>
      <c r="B53" s="23"/>
      <c r="C53" s="23"/>
      <c r="D53" s="167"/>
      <c r="E53" s="95"/>
      <c r="F53" s="23"/>
      <c r="G53" s="23"/>
      <c r="H53" s="23"/>
      <c r="I53" s="23"/>
      <c r="J53" s="23"/>
      <c r="K53" s="188"/>
      <c r="L53" s="23"/>
      <c r="M53" s="23"/>
      <c r="N53" s="23"/>
      <c r="O53" s="23"/>
      <c r="P53" s="23"/>
      <c r="Q53" s="23"/>
      <c r="R53" s="23"/>
      <c r="S53" s="23"/>
      <c r="T53" s="23"/>
      <c r="U53" s="23"/>
      <c r="V53" s="23"/>
      <c r="W53" s="23"/>
      <c r="X53" s="23"/>
      <c r="Y53" s="23"/>
      <c r="Z53" s="29"/>
      <c r="AA53" s="29"/>
      <c r="AB53" s="29"/>
      <c r="AC53" s="29"/>
      <c r="AD53" s="29"/>
      <c r="AE53" s="29"/>
      <c r="AF53" s="29"/>
      <c r="AG53" s="29"/>
      <c r="AH53" s="29"/>
      <c r="AI53" s="29"/>
      <c r="AJ53" s="29"/>
      <c r="AK53" s="29"/>
      <c r="AL53" s="29"/>
      <c r="AM53" s="29"/>
      <c r="AN53" s="29"/>
      <c r="AO53" s="29"/>
      <c r="AP53" s="29"/>
    </row>
    <row r="54" ht="12.0" customHeight="1">
      <c r="A54" s="29"/>
      <c r="B54" s="23"/>
      <c r="C54" s="23"/>
      <c r="D54" s="167"/>
      <c r="E54" s="137"/>
      <c r="F54" s="23"/>
      <c r="G54" s="23"/>
      <c r="H54" s="23"/>
      <c r="I54" s="23"/>
      <c r="J54" s="23"/>
      <c r="K54" s="188"/>
      <c r="L54" s="23"/>
      <c r="M54" s="23"/>
      <c r="N54" s="23"/>
      <c r="O54" s="23"/>
      <c r="P54" s="23"/>
      <c r="Q54" s="23"/>
      <c r="R54" s="23"/>
      <c r="S54" s="23"/>
      <c r="T54" s="23"/>
      <c r="U54" s="23"/>
      <c r="V54" s="23"/>
      <c r="W54" s="23"/>
      <c r="X54" s="23"/>
      <c r="Y54" s="23"/>
      <c r="Z54" s="29"/>
      <c r="AA54" s="29"/>
      <c r="AB54" s="29"/>
      <c r="AC54" s="29"/>
      <c r="AD54" s="29"/>
      <c r="AE54" s="29"/>
      <c r="AF54" s="29"/>
      <c r="AG54" s="29"/>
      <c r="AH54" s="29"/>
      <c r="AI54" s="29"/>
      <c r="AJ54" s="29"/>
      <c r="AK54" s="29"/>
      <c r="AL54" s="29"/>
      <c r="AM54" s="29"/>
      <c r="AN54" s="29"/>
      <c r="AO54" s="29"/>
      <c r="AP54" s="29"/>
    </row>
    <row r="55" ht="29.25" customHeight="1">
      <c r="A55" s="126" t="s">
        <v>106</v>
      </c>
      <c r="B55" s="127" t="s">
        <v>92</v>
      </c>
      <c r="C55" s="128" t="s">
        <v>152</v>
      </c>
      <c r="D55" s="168" t="s">
        <v>112</v>
      </c>
      <c r="E55" s="154"/>
      <c r="F55" s="29"/>
      <c r="G55" s="29"/>
      <c r="H55" s="29"/>
      <c r="I55" s="29"/>
      <c r="J55" s="29"/>
      <c r="K55" s="188"/>
      <c r="L55" s="23"/>
      <c r="M55" s="23"/>
      <c r="N55" s="23"/>
      <c r="O55" s="23"/>
      <c r="P55" s="23"/>
      <c r="Q55" s="23"/>
      <c r="R55" s="23"/>
      <c r="S55" s="23"/>
      <c r="T55" s="23"/>
      <c r="U55" s="23"/>
      <c r="V55" s="23"/>
      <c r="W55" s="23"/>
      <c r="X55" s="23"/>
      <c r="Y55" s="23"/>
      <c r="Z55" s="29"/>
      <c r="AA55" s="29"/>
      <c r="AB55" s="29"/>
      <c r="AC55" s="29"/>
      <c r="AD55" s="29"/>
      <c r="AE55" s="29"/>
      <c r="AF55" s="29"/>
      <c r="AG55" s="29"/>
      <c r="AH55" s="29"/>
      <c r="AI55" s="29"/>
      <c r="AJ55" s="29"/>
      <c r="AK55" s="29"/>
      <c r="AL55" s="29"/>
      <c r="AM55" s="29"/>
      <c r="AN55" s="29"/>
      <c r="AO55" s="29"/>
      <c r="AP55" s="29"/>
    </row>
    <row r="56" ht="12.0" customHeight="1">
      <c r="A56" s="133">
        <f t="array" ref="A56">IFERROR(INDEX('03.Muestra'!$B$8:$B$17,SMALL(IF("Página Web"='03.Muestra'!$D$8:$D$17,ROW('03.Muestra'!$B$8:$B$17)-MIN(ROW('03.Muestra'!$D$8:$D$17))+1,""),ROW()-55)),"")</f>
        <v>1</v>
      </c>
      <c r="B56" s="169" t="str">
        <f t="array" ref="B56">IFERROR(INDEX('03.Muestra'!$C$8:$C$17,SMALL(IF("Página Web"='03.Muestra'!$D$8:$D$17,ROW('03.Muestra'!$C$8:$C$17)-MIN(ROW('03.Muestra'!$D$8:$D$17))+1,""),ROW()-55)),"")</f>
        <v>Home</v>
      </c>
      <c r="C56" s="170" t="str">
        <f t="array" ref="C56">IFERROR(INDEX('03.Muestra'!$F$8:$F$17,SMALL(IF("Página Web"='03.Muestra'!$D$8:$D$17,ROW('03.Muestra'!$F$8:$F$17)-MIN(ROW('03.Muestra'!$D$8:$D$17))+1,""),ROW()-55)),"")</f>
        <v>https://vicengallartandres.com/</v>
      </c>
      <c r="D56" s="143" t="str">
        <f t="shared" ref="D56:D65" si="9">IF(C56="","",$D$18)</f>
        <v>N/A</v>
      </c>
      <c r="E56" s="95" t="str">
        <f t="shared" ref="E56:E65" si="10">IF(D56&lt;&gt;"",IF(AND(B56&lt;&gt;"",C56&lt;&gt;""),"","ERR"),"")</f>
        <v/>
      </c>
      <c r="F56" s="144" t="s">
        <v>95</v>
      </c>
      <c r="G56" s="121" t="s">
        <v>104</v>
      </c>
      <c r="H56" s="116" t="s">
        <v>99</v>
      </c>
      <c r="I56" s="145" t="s">
        <v>97</v>
      </c>
      <c r="J56" s="146" t="s">
        <v>93</v>
      </c>
      <c r="K56" s="171" t="s">
        <v>103</v>
      </c>
      <c r="L56" s="23"/>
      <c r="M56" s="23"/>
      <c r="N56" s="23"/>
      <c r="O56" s="23"/>
      <c r="P56" s="23"/>
      <c r="Q56" s="23"/>
      <c r="R56" s="23"/>
      <c r="S56" s="23"/>
      <c r="T56" s="23"/>
      <c r="U56" s="23"/>
      <c r="V56" s="23"/>
      <c r="W56" s="23"/>
      <c r="X56" s="23"/>
      <c r="Y56" s="23"/>
      <c r="Z56" s="29"/>
      <c r="AA56" s="29"/>
      <c r="AB56" s="29"/>
      <c r="AC56" s="29"/>
      <c r="AD56" s="29"/>
      <c r="AE56" s="29"/>
      <c r="AF56" s="29"/>
      <c r="AG56" s="29"/>
      <c r="AH56" s="29"/>
      <c r="AI56" s="29"/>
      <c r="AJ56" s="29"/>
      <c r="AK56" s="29"/>
      <c r="AL56" s="29"/>
      <c r="AM56" s="29"/>
      <c r="AN56" s="29"/>
      <c r="AO56" s="29"/>
      <c r="AP56" s="29"/>
    </row>
    <row r="57" ht="12.0" customHeight="1">
      <c r="A57" s="133">
        <f t="array" ref="A57">IFERROR(INDEX('03.Muestra'!$B$8:$B$17,SMALL(IF("Página Web"='03.Muestra'!$D$8:$D$17,ROW('03.Muestra'!$B$8:$B$17)-MIN(ROW('03.Muestra'!$D$8:$D$17))+1,""),ROW()-55)),"")</f>
        <v>2</v>
      </c>
      <c r="B57" s="169" t="str">
        <f t="array" ref="B57">IFERROR(INDEX('03.Muestra'!$C$8:$C$17,SMALL(IF("Página Web"='03.Muestra'!$D$8:$D$17,ROW('03.Muestra'!$C$8:$C$17)-MIN(ROW('03.Muestra'!$D$8:$D$17))+1,""),ROW()-55)),"")</f>
        <v>Contacto</v>
      </c>
      <c r="C57" s="170" t="str">
        <f t="array" ref="C57">IFERROR(INDEX('03.Muestra'!$F$8:$F$17,SMALL(IF("Página Web"='03.Muestra'!$D$8:$D$17,ROW('03.Muestra'!$F$8:$F$17)-MIN(ROW('03.Muestra'!$D$8:$D$17))+1,""),ROW()-55)),"")</f>
        <v>https://vicengallartandres.com/contacto/</v>
      </c>
      <c r="D57" s="143" t="str">
        <f t="shared" si="9"/>
        <v>N/A</v>
      </c>
      <c r="E57" s="95" t="str">
        <f t="shared" si="10"/>
        <v/>
      </c>
      <c r="F57" s="147">
        <f>COUNTIF($D56:INDIRECT("$D" &amp;  SUM(ROW()-1,'03.Muestra'!$D$20)-1),F56)</f>
        <v>0</v>
      </c>
      <c r="G57" s="147">
        <f>COUNTIF($D56:INDIRECT("$D" &amp;  SUM(ROW()-1,'03.Muestra'!$D$20)-1),G56)</f>
        <v>0</v>
      </c>
      <c r="H57" s="147">
        <f>COUNTIF($D56:INDIRECT("$D" &amp;  SUM(ROW()-1,'03.Muestra'!$D$20)-1),H56)</f>
        <v>3</v>
      </c>
      <c r="I57" s="147">
        <f>COUNTIF($D56:INDIRECT("$D" &amp;  SUM(ROW()-1,'03.Muestra'!$D$20)-1),I56)</f>
        <v>0</v>
      </c>
      <c r="J57" s="147">
        <f>COUNTIF($D56:INDIRECT("$D" &amp;  SUM(ROW()-1,'03.Muestra'!$D$20)-1),J56)</f>
        <v>0</v>
      </c>
      <c r="K57" s="172">
        <f>IF(COUNTIF('03.Muestra'!$D$8:$D$17,"Página Web")=0,0,COUNTBLANK($D56:INDIRECT("$D" &amp;  SUM(ROW()-1,COUNTIF('03.Muestra'!$D$8:$D$17,"Página Web"))-1)))</f>
        <v>0</v>
      </c>
      <c r="L57" s="23"/>
      <c r="M57" s="23"/>
      <c r="N57" s="23"/>
      <c r="O57" s="23"/>
      <c r="P57" s="23"/>
      <c r="Q57" s="23"/>
      <c r="R57" s="23"/>
      <c r="S57" s="23"/>
      <c r="T57" s="23"/>
      <c r="U57" s="23"/>
      <c r="V57" s="23"/>
      <c r="W57" s="23"/>
      <c r="X57" s="23"/>
      <c r="Y57" s="23"/>
      <c r="Z57" s="29"/>
      <c r="AA57" s="29"/>
      <c r="AB57" s="29"/>
      <c r="AC57" s="29"/>
      <c r="AD57" s="29"/>
      <c r="AE57" s="29"/>
      <c r="AF57" s="29"/>
      <c r="AG57" s="29"/>
      <c r="AH57" s="29"/>
      <c r="AI57" s="29"/>
      <c r="AJ57" s="29"/>
      <c r="AK57" s="29"/>
      <c r="AL57" s="29"/>
      <c r="AM57" s="29"/>
      <c r="AN57" s="29"/>
      <c r="AO57" s="29"/>
      <c r="AP57" s="29"/>
    </row>
    <row r="58" ht="12.0" customHeight="1">
      <c r="A58" s="133">
        <f t="array" ref="A58">IFERROR(INDEX('03.Muestra'!$B$8:$B$17,SMALL(IF("Página Web"='03.Muestra'!$D$8:$D$17,ROW('03.Muestra'!$B$8:$B$17)-MIN(ROW('03.Muestra'!$D$8:$D$17))+1,""),ROW()-55)),"")</f>
        <v>3</v>
      </c>
      <c r="B58" s="169" t="str">
        <f t="array" ref="B58">IFERROR(INDEX('03.Muestra'!$C$8:$C$17,SMALL(IF("Página Web"='03.Muestra'!$D$8:$D$17,ROW('03.Muestra'!$C$8:$C$17)-MIN(ROW('03.Muestra'!$D$8:$D$17))+1,""),ROW()-55)),"")</f>
        <v>Servicios</v>
      </c>
      <c r="C58" s="170" t="str">
        <f t="array" ref="C58">IFERROR(INDEX('03.Muestra'!$F$8:$F$17,SMALL(IF("Página Web"='03.Muestra'!$D$8:$D$17,ROW('03.Muestra'!$F$8:$F$17)-MIN(ROW('03.Muestra'!$D$8:$D$17))+1,""),ROW()-55)),"")</f>
        <v>https://vicengallartandres.com/servicios/</v>
      </c>
      <c r="D58" s="143" t="str">
        <f t="shared" si="9"/>
        <v>N/A</v>
      </c>
      <c r="E58" s="95" t="str">
        <f t="shared" si="10"/>
        <v/>
      </c>
      <c r="F58" s="29"/>
      <c r="G58" s="23"/>
      <c r="H58" s="23"/>
      <c r="I58" s="23"/>
      <c r="J58" s="23"/>
      <c r="K58" s="188"/>
      <c r="L58" s="23"/>
      <c r="M58" s="23"/>
      <c r="N58" s="23"/>
      <c r="O58" s="23"/>
      <c r="P58" s="23"/>
      <c r="Q58" s="23"/>
      <c r="R58" s="23"/>
      <c r="S58" s="23"/>
      <c r="T58" s="23"/>
      <c r="U58" s="23"/>
      <c r="V58" s="23"/>
      <c r="W58" s="23"/>
      <c r="X58" s="23"/>
      <c r="Y58" s="23"/>
      <c r="Z58" s="29"/>
      <c r="AA58" s="29"/>
      <c r="AB58" s="29"/>
      <c r="AC58" s="29"/>
      <c r="AD58" s="29"/>
      <c r="AE58" s="29"/>
      <c r="AF58" s="29"/>
      <c r="AG58" s="29"/>
      <c r="AH58" s="29"/>
      <c r="AI58" s="29"/>
      <c r="AJ58" s="29"/>
      <c r="AK58" s="29"/>
      <c r="AL58" s="29"/>
      <c r="AM58" s="29"/>
      <c r="AN58" s="29"/>
      <c r="AO58" s="29"/>
      <c r="AP58" s="29"/>
    </row>
    <row r="59" ht="12.0" customHeight="1">
      <c r="A59" s="133" t="str">
        <f t="array" ref="A59">IFERROR(INDEX('03.Muestra'!$B$8:$B$17,SMALL(IF("Página Web"='03.Muestra'!$D$8:$D$17,ROW('03.Muestra'!$B$8:$B$17)-MIN(ROW('03.Muestra'!$D$8:$D$17))+1,""),ROW()-55)),"")</f>
        <v/>
      </c>
      <c r="B59" s="169" t="str">
        <f t="array" ref="B59">IFERROR(INDEX('03.Muestra'!$C$8:$C$17,SMALL(IF("Página Web"='03.Muestra'!$D$8:$D$17,ROW('03.Muestra'!$C$8:$C$17)-MIN(ROW('03.Muestra'!$D$8:$D$17))+1,""),ROW()-55)),"")</f>
        <v/>
      </c>
      <c r="C59" s="169" t="str">
        <f t="array" ref="C59">IFERROR(INDEX('03.Muestra'!$F$8:$F$17,SMALL(IF("Página Web"='03.Muestra'!$D$8:$D$17,ROW('03.Muestra'!$F$8:$F$17)-MIN(ROW('03.Muestra'!$D$8:$D$17))+1,""),ROW()-55)),"")</f>
        <v/>
      </c>
      <c r="D59" s="143" t="str">
        <f t="shared" si="9"/>
        <v/>
      </c>
      <c r="E59" s="95" t="str">
        <f t="shared" si="10"/>
        <v/>
      </c>
      <c r="F59" s="29"/>
      <c r="G59" s="23"/>
      <c r="H59" s="23"/>
      <c r="I59" s="23"/>
      <c r="J59" s="23"/>
      <c r="K59" s="188"/>
      <c r="L59" s="23"/>
      <c r="M59" s="23"/>
      <c r="N59" s="23"/>
      <c r="O59" s="23"/>
      <c r="P59" s="23"/>
      <c r="Q59" s="23"/>
      <c r="R59" s="23"/>
      <c r="S59" s="23"/>
      <c r="T59" s="23"/>
      <c r="U59" s="23"/>
      <c r="V59" s="23"/>
      <c r="W59" s="23"/>
      <c r="X59" s="23"/>
      <c r="Y59" s="23"/>
      <c r="Z59" s="29"/>
      <c r="AA59" s="29"/>
      <c r="AB59" s="29"/>
      <c r="AC59" s="29"/>
      <c r="AD59" s="29"/>
      <c r="AE59" s="29"/>
      <c r="AF59" s="29"/>
      <c r="AG59" s="29"/>
      <c r="AH59" s="29"/>
      <c r="AI59" s="29"/>
      <c r="AJ59" s="29"/>
      <c r="AK59" s="29"/>
      <c r="AL59" s="29"/>
      <c r="AM59" s="29"/>
      <c r="AN59" s="29"/>
      <c r="AO59" s="29"/>
      <c r="AP59" s="29"/>
    </row>
    <row r="60" ht="12.0" customHeight="1">
      <c r="A60" s="133" t="str">
        <f t="array" ref="A60">IFERROR(INDEX('03.Muestra'!$B$8:$B$17,SMALL(IF("Página Web"='03.Muestra'!$D$8:$D$17,ROW('03.Muestra'!$B$8:$B$17)-MIN(ROW('03.Muestra'!$D$8:$D$17))+1,""),ROW()-55)),"")</f>
        <v/>
      </c>
      <c r="B60" s="169" t="str">
        <f t="array" ref="B60">IFERROR(INDEX('03.Muestra'!$C$8:$C$17,SMALL(IF("Página Web"='03.Muestra'!$D$8:$D$17,ROW('03.Muestra'!$C$8:$C$17)-MIN(ROW('03.Muestra'!$D$8:$D$17))+1,""),ROW()-55)),"")</f>
        <v/>
      </c>
      <c r="C60" s="169" t="str">
        <f t="array" ref="C60">IFERROR(INDEX('03.Muestra'!$F$8:$F$17,SMALL(IF("Página Web"='03.Muestra'!$D$8:$D$17,ROW('03.Muestra'!$F$8:$F$17)-MIN(ROW('03.Muestra'!$D$8:$D$17))+1,""),ROW()-55)),"")</f>
        <v/>
      </c>
      <c r="D60" s="143" t="str">
        <f t="shared" si="9"/>
        <v/>
      </c>
      <c r="E60" s="95" t="str">
        <f t="shared" si="10"/>
        <v/>
      </c>
      <c r="F60" s="29"/>
      <c r="G60" s="23"/>
      <c r="H60" s="23"/>
      <c r="I60" s="23"/>
      <c r="J60" s="23"/>
      <c r="K60" s="188"/>
      <c r="L60" s="23"/>
      <c r="M60" s="23"/>
      <c r="N60" s="23"/>
      <c r="O60" s="23"/>
      <c r="P60" s="23"/>
      <c r="Q60" s="23"/>
      <c r="R60" s="23"/>
      <c r="S60" s="23"/>
      <c r="T60" s="23"/>
      <c r="U60" s="23"/>
      <c r="V60" s="23"/>
      <c r="W60" s="23"/>
      <c r="X60" s="23"/>
      <c r="Y60" s="23"/>
      <c r="Z60" s="29"/>
      <c r="AA60" s="29"/>
      <c r="AB60" s="29"/>
      <c r="AC60" s="29"/>
      <c r="AD60" s="29"/>
      <c r="AE60" s="29"/>
      <c r="AF60" s="29"/>
      <c r="AG60" s="29"/>
      <c r="AH60" s="29"/>
      <c r="AI60" s="29"/>
      <c r="AJ60" s="29"/>
      <c r="AK60" s="29"/>
      <c r="AL60" s="29"/>
      <c r="AM60" s="29"/>
      <c r="AN60" s="29"/>
      <c r="AO60" s="29"/>
      <c r="AP60" s="29"/>
    </row>
    <row r="61" ht="12.0" customHeight="1">
      <c r="A61" s="133" t="str">
        <f t="array" ref="A61">IFERROR(INDEX('03.Muestra'!$B$8:$B$17,SMALL(IF("Página Web"='03.Muestra'!$D$8:$D$17,ROW('03.Muestra'!$B$8:$B$17)-MIN(ROW('03.Muestra'!$D$8:$D$17))+1,""),ROW()-55)),"")</f>
        <v/>
      </c>
      <c r="B61" s="169" t="str">
        <f t="array" ref="B61">IFERROR(INDEX('03.Muestra'!$C$8:$C$17,SMALL(IF("Página Web"='03.Muestra'!$D$8:$D$17,ROW('03.Muestra'!$C$8:$C$17)-MIN(ROW('03.Muestra'!$D$8:$D$17))+1,""),ROW()-55)),"")</f>
        <v/>
      </c>
      <c r="C61" s="169" t="str">
        <f t="array" ref="C61">IFERROR(INDEX('03.Muestra'!$F$8:$F$17,SMALL(IF("Página Web"='03.Muestra'!$D$8:$D$17,ROW('03.Muestra'!$F$8:$F$17)-MIN(ROW('03.Muestra'!$D$8:$D$17))+1,""),ROW()-55)),"")</f>
        <v/>
      </c>
      <c r="D61" s="143" t="str">
        <f t="shared" si="9"/>
        <v/>
      </c>
      <c r="E61" s="95" t="str">
        <f t="shared" si="10"/>
        <v/>
      </c>
      <c r="F61" s="29"/>
      <c r="G61" s="23"/>
      <c r="H61" s="23"/>
      <c r="I61" s="23"/>
      <c r="J61" s="23"/>
      <c r="K61" s="188"/>
      <c r="L61" s="23"/>
      <c r="M61" s="23"/>
      <c r="N61" s="23"/>
      <c r="O61" s="23"/>
      <c r="P61" s="23"/>
      <c r="Q61" s="23"/>
      <c r="R61" s="23"/>
      <c r="S61" s="23"/>
      <c r="T61" s="23"/>
      <c r="U61" s="23"/>
      <c r="V61" s="23"/>
      <c r="W61" s="23"/>
      <c r="X61" s="23"/>
      <c r="Y61" s="23"/>
      <c r="Z61" s="29"/>
      <c r="AA61" s="29"/>
      <c r="AB61" s="29"/>
      <c r="AC61" s="29"/>
      <c r="AD61" s="29"/>
      <c r="AE61" s="29"/>
      <c r="AF61" s="29"/>
      <c r="AG61" s="29"/>
      <c r="AH61" s="29"/>
      <c r="AI61" s="29"/>
      <c r="AJ61" s="29"/>
      <c r="AK61" s="29"/>
      <c r="AL61" s="29"/>
      <c r="AM61" s="29"/>
      <c r="AN61" s="29"/>
      <c r="AO61" s="29"/>
      <c r="AP61" s="29"/>
    </row>
    <row r="62" ht="12.0" customHeight="1">
      <c r="A62" s="133" t="str">
        <f t="array" ref="A62">IFERROR(INDEX('03.Muestra'!$B$8:$B$17,SMALL(IF("Página Web"='03.Muestra'!$D$8:$D$17,ROW('03.Muestra'!$B$8:$B$17)-MIN(ROW('03.Muestra'!$D$8:$D$17))+1,""),ROW()-55)),"")</f>
        <v/>
      </c>
      <c r="B62" s="169" t="str">
        <f t="array" ref="B62">IFERROR(INDEX('03.Muestra'!$C$8:$C$17,SMALL(IF("Página Web"='03.Muestra'!$D$8:$D$17,ROW('03.Muestra'!$C$8:$C$17)-MIN(ROW('03.Muestra'!$D$8:$D$17))+1,""),ROW()-55)),"")</f>
        <v/>
      </c>
      <c r="C62" s="169" t="str">
        <f t="array" ref="C62">IFERROR(INDEX('03.Muestra'!$F$8:$F$17,SMALL(IF("Página Web"='03.Muestra'!$D$8:$D$17,ROW('03.Muestra'!$F$8:$F$17)-MIN(ROW('03.Muestra'!$D$8:$D$17))+1,""),ROW()-55)),"")</f>
        <v/>
      </c>
      <c r="D62" s="143" t="str">
        <f t="shared" si="9"/>
        <v/>
      </c>
      <c r="E62" s="95" t="str">
        <f t="shared" si="10"/>
        <v/>
      </c>
      <c r="F62" s="23"/>
      <c r="G62" s="23"/>
      <c r="H62" s="23"/>
      <c r="I62" s="23"/>
      <c r="J62" s="23"/>
      <c r="K62" s="188"/>
      <c r="L62" s="23"/>
      <c r="M62" s="23"/>
      <c r="N62" s="23"/>
      <c r="O62" s="23"/>
      <c r="P62" s="23"/>
      <c r="Q62" s="23"/>
      <c r="R62" s="23"/>
      <c r="S62" s="23"/>
      <c r="T62" s="23"/>
      <c r="U62" s="23"/>
      <c r="V62" s="23"/>
      <c r="W62" s="23"/>
      <c r="X62" s="23"/>
      <c r="Y62" s="23"/>
      <c r="Z62" s="29"/>
      <c r="AA62" s="29"/>
      <c r="AB62" s="29"/>
      <c r="AC62" s="29"/>
      <c r="AD62" s="29"/>
      <c r="AE62" s="29"/>
      <c r="AF62" s="29"/>
      <c r="AG62" s="29"/>
      <c r="AH62" s="29"/>
      <c r="AI62" s="29"/>
      <c r="AJ62" s="29"/>
      <c r="AK62" s="29"/>
      <c r="AL62" s="29"/>
      <c r="AM62" s="29"/>
      <c r="AN62" s="29"/>
      <c r="AO62" s="29"/>
      <c r="AP62" s="29"/>
    </row>
    <row r="63" ht="12.0" customHeight="1">
      <c r="A63" s="133" t="str">
        <f t="array" ref="A63">IFERROR(INDEX('03.Muestra'!$B$8:$B$17,SMALL(IF("Página Web"='03.Muestra'!$D$8:$D$17,ROW('03.Muestra'!$B$8:$B$17)-MIN(ROW('03.Muestra'!$D$8:$D$17))+1,""),ROW()-55)),"")</f>
        <v/>
      </c>
      <c r="B63" s="169" t="str">
        <f t="array" ref="B63">IFERROR(INDEX('03.Muestra'!$C$8:$C$17,SMALL(IF("Página Web"='03.Muestra'!$D$8:$D$17,ROW('03.Muestra'!$C$8:$C$17)-MIN(ROW('03.Muestra'!$D$8:$D$17))+1,""),ROW()-55)),"")</f>
        <v/>
      </c>
      <c r="C63" s="169" t="str">
        <f t="array" ref="C63">IFERROR(INDEX('03.Muestra'!$F$8:$F$17,SMALL(IF("Página Web"='03.Muestra'!$D$8:$D$17,ROW('03.Muestra'!$F$8:$F$17)-MIN(ROW('03.Muestra'!$D$8:$D$17))+1,""),ROW()-55)),"")</f>
        <v/>
      </c>
      <c r="D63" s="143" t="str">
        <f t="shared" si="9"/>
        <v/>
      </c>
      <c r="E63" s="95" t="str">
        <f t="shared" si="10"/>
        <v/>
      </c>
      <c r="F63" s="23"/>
      <c r="G63" s="23"/>
      <c r="H63" s="23"/>
      <c r="I63" s="23"/>
      <c r="J63" s="23"/>
      <c r="K63" s="188"/>
      <c r="L63" s="23"/>
      <c r="M63" s="23"/>
      <c r="N63" s="23"/>
      <c r="O63" s="23"/>
      <c r="P63" s="23"/>
      <c r="Q63" s="23"/>
      <c r="R63" s="23"/>
      <c r="S63" s="23"/>
      <c r="T63" s="23"/>
      <c r="U63" s="23"/>
      <c r="V63" s="23"/>
      <c r="W63" s="23"/>
      <c r="X63" s="23"/>
      <c r="Y63" s="23"/>
      <c r="Z63" s="29"/>
      <c r="AA63" s="29"/>
      <c r="AB63" s="29"/>
      <c r="AC63" s="29"/>
      <c r="AD63" s="29"/>
      <c r="AE63" s="29"/>
      <c r="AF63" s="29"/>
      <c r="AG63" s="29"/>
      <c r="AH63" s="29"/>
      <c r="AI63" s="29"/>
      <c r="AJ63" s="29"/>
      <c r="AK63" s="29"/>
      <c r="AL63" s="29"/>
      <c r="AM63" s="29"/>
      <c r="AN63" s="29"/>
      <c r="AO63" s="29"/>
      <c r="AP63" s="29"/>
    </row>
    <row r="64" ht="12.0" customHeight="1">
      <c r="A64" s="133" t="str">
        <f t="array" ref="A64">IFERROR(INDEX('03.Muestra'!$B$8:$B$17,SMALL(IF("Página Web"='03.Muestra'!$D$8:$D$17,ROW('03.Muestra'!$B$8:$B$17)-MIN(ROW('03.Muestra'!$D$8:$D$17))+1,""),ROW()-55)),"")</f>
        <v/>
      </c>
      <c r="B64" s="169" t="str">
        <f t="array" ref="B64">IFERROR(INDEX('03.Muestra'!$C$8:$C$17,SMALL(IF("Página Web"='03.Muestra'!$D$8:$D$17,ROW('03.Muestra'!$C$8:$C$17)-MIN(ROW('03.Muestra'!$D$8:$D$17))+1,""),ROW()-55)),"")</f>
        <v/>
      </c>
      <c r="C64" s="169" t="str">
        <f t="array" ref="C64">IFERROR(INDEX('03.Muestra'!$F$8:$F$17,SMALL(IF("Página Web"='03.Muestra'!$D$8:$D$17,ROW('03.Muestra'!$F$8:$F$17)-MIN(ROW('03.Muestra'!$D$8:$D$17))+1,""),ROW()-55)),"")</f>
        <v/>
      </c>
      <c r="D64" s="143" t="str">
        <f t="shared" si="9"/>
        <v/>
      </c>
      <c r="E64" s="95" t="str">
        <f t="shared" si="10"/>
        <v/>
      </c>
      <c r="F64" s="23"/>
      <c r="G64" s="23"/>
      <c r="H64" s="23"/>
      <c r="I64" s="23"/>
      <c r="J64" s="23"/>
      <c r="K64" s="188"/>
      <c r="L64" s="23"/>
      <c r="M64" s="23"/>
      <c r="N64" s="23"/>
      <c r="O64" s="23"/>
      <c r="P64" s="23"/>
      <c r="Q64" s="23"/>
      <c r="R64" s="23"/>
      <c r="S64" s="23"/>
      <c r="T64" s="23"/>
      <c r="U64" s="23"/>
      <c r="V64" s="23"/>
      <c r="W64" s="23"/>
      <c r="X64" s="23"/>
      <c r="Y64" s="23"/>
      <c r="Z64" s="29"/>
      <c r="AA64" s="29"/>
      <c r="AB64" s="29"/>
      <c r="AC64" s="29"/>
      <c r="AD64" s="29"/>
      <c r="AE64" s="29"/>
      <c r="AF64" s="29"/>
      <c r="AG64" s="29"/>
      <c r="AH64" s="29"/>
      <c r="AI64" s="29"/>
      <c r="AJ64" s="29"/>
      <c r="AK64" s="29"/>
      <c r="AL64" s="29"/>
      <c r="AM64" s="29"/>
      <c r="AN64" s="29"/>
      <c r="AO64" s="29"/>
      <c r="AP64" s="29"/>
    </row>
    <row r="65" ht="12.0" customHeight="1">
      <c r="A65" s="133" t="str">
        <f t="array" ref="A65">IFERROR(INDEX('03.Muestra'!$B$8:$B$17,SMALL(IF("Página Web"='03.Muestra'!$D$8:$D$17,ROW('03.Muestra'!$B$8:$B$17)-MIN(ROW('03.Muestra'!$D$8:$D$17))+1,""),ROW()-55)),"")</f>
        <v/>
      </c>
      <c r="B65" s="169" t="str">
        <f t="array" ref="B65">IFERROR(INDEX('03.Muestra'!$C$8:$C$17,SMALL(IF("Página Web"='03.Muestra'!$D$8:$D$17,ROW('03.Muestra'!$C$8:$C$17)-MIN(ROW('03.Muestra'!$D$8:$D$17))+1,""),ROW()-55)),"")</f>
        <v/>
      </c>
      <c r="C65" s="169" t="str">
        <f t="array" ref="C65">IFERROR(INDEX('03.Muestra'!$F$8:$F$17,SMALL(IF("Página Web"='03.Muestra'!$D$8:$D$17,ROW('03.Muestra'!$F$8:$F$17)-MIN(ROW('03.Muestra'!$D$8:$D$17))+1,""),ROW()-55)),"")</f>
        <v/>
      </c>
      <c r="D65" s="143" t="str">
        <f t="shared" si="9"/>
        <v/>
      </c>
      <c r="E65" s="95" t="str">
        <f t="shared" si="10"/>
        <v/>
      </c>
      <c r="F65" s="23"/>
      <c r="G65" s="23"/>
      <c r="H65" s="23"/>
      <c r="I65" s="23"/>
      <c r="J65" s="23"/>
      <c r="K65" s="188"/>
      <c r="L65" s="23"/>
      <c r="M65" s="23"/>
      <c r="N65" s="23"/>
      <c r="O65" s="23"/>
      <c r="P65" s="23"/>
      <c r="Q65" s="23"/>
      <c r="R65" s="23"/>
      <c r="S65" s="23"/>
      <c r="T65" s="23"/>
      <c r="U65" s="23"/>
      <c r="V65" s="23"/>
      <c r="W65" s="23"/>
      <c r="X65" s="23"/>
      <c r="Y65" s="23"/>
      <c r="Z65" s="29"/>
      <c r="AA65" s="29"/>
      <c r="AB65" s="29"/>
      <c r="AC65" s="29"/>
      <c r="AD65" s="29"/>
      <c r="AE65" s="29"/>
      <c r="AF65" s="29"/>
      <c r="AG65" s="29"/>
      <c r="AH65" s="29"/>
      <c r="AI65" s="29"/>
      <c r="AJ65" s="29"/>
      <c r="AK65" s="29"/>
      <c r="AL65" s="29"/>
      <c r="AM65" s="29"/>
      <c r="AN65" s="29"/>
      <c r="AO65" s="29"/>
      <c r="AP65" s="29"/>
    </row>
    <row r="66" ht="12.0" customHeight="1">
      <c r="A66" s="92"/>
      <c r="B66" s="173"/>
      <c r="C66" s="173"/>
      <c r="D66" s="174"/>
      <c r="E66" s="95"/>
      <c r="F66" s="23"/>
      <c r="G66" s="23"/>
      <c r="H66" s="23"/>
      <c r="I66" s="23"/>
      <c r="J66" s="23"/>
      <c r="K66" s="188"/>
      <c r="L66" s="23"/>
      <c r="M66" s="23"/>
      <c r="N66" s="23"/>
      <c r="O66" s="23"/>
      <c r="P66" s="23"/>
      <c r="Q66" s="23"/>
      <c r="R66" s="23"/>
      <c r="S66" s="23"/>
      <c r="T66" s="23"/>
      <c r="U66" s="23"/>
      <c r="V66" s="23"/>
      <c r="W66" s="23"/>
      <c r="X66" s="23"/>
      <c r="Y66" s="23"/>
      <c r="Z66" s="29"/>
      <c r="AA66" s="29"/>
      <c r="AB66" s="29"/>
      <c r="AC66" s="29"/>
      <c r="AD66" s="29"/>
      <c r="AE66" s="29"/>
      <c r="AF66" s="29"/>
      <c r="AG66" s="29"/>
      <c r="AH66" s="29"/>
      <c r="AI66" s="29"/>
      <c r="AJ66" s="29"/>
      <c r="AK66" s="29"/>
      <c r="AL66" s="29"/>
      <c r="AM66" s="29"/>
      <c r="AN66" s="29"/>
      <c r="AO66" s="29"/>
      <c r="AP66" s="29"/>
    </row>
    <row r="67" ht="12.0" customHeight="1">
      <c r="A67" s="92"/>
      <c r="B67" s="173"/>
      <c r="C67" s="173"/>
      <c r="D67" s="174"/>
      <c r="E67" s="95"/>
      <c r="F67" s="23"/>
      <c r="G67" s="23"/>
      <c r="H67" s="23"/>
      <c r="I67" s="23"/>
      <c r="J67" s="23"/>
      <c r="K67" s="188"/>
      <c r="L67" s="23"/>
      <c r="M67" s="23"/>
      <c r="N67" s="23"/>
      <c r="O67" s="23"/>
      <c r="P67" s="23"/>
      <c r="Q67" s="23"/>
      <c r="R67" s="23"/>
      <c r="S67" s="23"/>
      <c r="T67" s="23"/>
      <c r="U67" s="23"/>
      <c r="V67" s="23"/>
      <c r="W67" s="23"/>
      <c r="X67" s="23"/>
      <c r="Y67" s="23"/>
      <c r="Z67" s="29"/>
      <c r="AA67" s="29"/>
      <c r="AB67" s="29"/>
      <c r="AC67" s="29"/>
      <c r="AD67" s="29"/>
      <c r="AE67" s="29"/>
      <c r="AF67" s="29"/>
      <c r="AG67" s="29"/>
      <c r="AH67" s="29"/>
      <c r="AI67" s="29"/>
      <c r="AJ67" s="29"/>
      <c r="AK67" s="29"/>
      <c r="AL67" s="29"/>
      <c r="AM67" s="29"/>
      <c r="AN67" s="29"/>
      <c r="AO67" s="29"/>
      <c r="AP67" s="29"/>
    </row>
    <row r="68" ht="12.75" customHeight="1">
      <c r="A68" s="151"/>
      <c r="B68" s="152"/>
      <c r="C68" s="151"/>
      <c r="D68" s="175"/>
      <c r="E68" s="153"/>
      <c r="F68" s="23"/>
      <c r="G68" s="23"/>
      <c r="H68" s="23"/>
      <c r="I68" s="23"/>
      <c r="J68" s="23"/>
      <c r="K68" s="188"/>
      <c r="L68" s="23"/>
      <c r="M68" s="23"/>
      <c r="N68" s="23"/>
      <c r="O68" s="23"/>
      <c r="P68" s="23"/>
      <c r="Q68" s="23"/>
      <c r="R68" s="23"/>
      <c r="S68" s="23"/>
      <c r="T68" s="23"/>
      <c r="U68" s="23"/>
      <c r="V68" s="23"/>
      <c r="W68" s="23"/>
      <c r="X68" s="23"/>
      <c r="Y68" s="23"/>
      <c r="Z68" s="29"/>
      <c r="AA68" s="29"/>
      <c r="AB68" s="29"/>
      <c r="AC68" s="29"/>
      <c r="AD68" s="29"/>
      <c r="AE68" s="29"/>
      <c r="AF68" s="29"/>
      <c r="AG68" s="29"/>
      <c r="AH68" s="29"/>
      <c r="AI68" s="29"/>
      <c r="AJ68" s="29"/>
      <c r="AK68" s="29"/>
      <c r="AL68" s="29"/>
      <c r="AM68" s="29"/>
      <c r="AN68" s="29"/>
      <c r="AO68" s="29"/>
      <c r="AP68" s="29"/>
    </row>
    <row r="69" ht="13.5" customHeight="1">
      <c r="A69" s="149"/>
      <c r="B69" s="149"/>
      <c r="C69" s="149"/>
      <c r="D69" s="176"/>
      <c r="E69" s="149"/>
      <c r="F69" s="149"/>
      <c r="G69" s="23"/>
      <c r="H69" s="23"/>
      <c r="I69" s="23"/>
      <c r="J69" s="23"/>
      <c r="K69" s="188"/>
      <c r="L69" s="23"/>
      <c r="M69" s="23"/>
      <c r="N69" s="23"/>
      <c r="O69" s="23"/>
      <c r="P69" s="23"/>
      <c r="Q69" s="23"/>
      <c r="R69" s="23"/>
      <c r="S69" s="23"/>
      <c r="T69" s="23"/>
      <c r="U69" s="23"/>
      <c r="V69" s="23"/>
      <c r="W69" s="23"/>
      <c r="X69" s="23"/>
      <c r="Y69" s="23"/>
      <c r="Z69" s="29"/>
      <c r="AA69" s="29"/>
      <c r="AB69" s="29"/>
      <c r="AC69" s="29"/>
      <c r="AD69" s="29"/>
      <c r="AE69" s="29"/>
      <c r="AF69" s="29"/>
      <c r="AG69" s="29"/>
      <c r="AH69" s="29"/>
      <c r="AI69" s="29"/>
      <c r="AJ69" s="29"/>
      <c r="AK69" s="29"/>
      <c r="AL69" s="29"/>
      <c r="AM69" s="29"/>
      <c r="AN69" s="29"/>
      <c r="AO69" s="29"/>
      <c r="AP69" s="29"/>
    </row>
    <row r="70" ht="12.0" customHeight="1">
      <c r="A70" s="29"/>
      <c r="B70" s="23"/>
      <c r="C70" s="23"/>
      <c r="D70" s="167"/>
      <c r="E70" s="95"/>
      <c r="F70" s="23"/>
      <c r="G70" s="23"/>
      <c r="H70" s="23"/>
      <c r="I70" s="23"/>
      <c r="J70" s="23"/>
      <c r="K70" s="188"/>
      <c r="L70" s="23"/>
      <c r="M70" s="23"/>
      <c r="N70" s="23"/>
      <c r="O70" s="23"/>
      <c r="P70" s="23"/>
      <c r="Q70" s="23"/>
      <c r="R70" s="23"/>
      <c r="S70" s="23"/>
      <c r="T70" s="23"/>
      <c r="U70" s="23"/>
      <c r="V70" s="23"/>
      <c r="W70" s="23"/>
      <c r="X70" s="23"/>
      <c r="Y70" s="23"/>
      <c r="Z70" s="29"/>
      <c r="AA70" s="29"/>
      <c r="AB70" s="29"/>
      <c r="AC70" s="29"/>
      <c r="AD70" s="29"/>
      <c r="AE70" s="29"/>
      <c r="AF70" s="29"/>
      <c r="AG70" s="29"/>
      <c r="AH70" s="29"/>
      <c r="AI70" s="29"/>
      <c r="AJ70" s="29"/>
      <c r="AK70" s="29"/>
      <c r="AL70" s="29"/>
      <c r="AM70" s="29"/>
      <c r="AN70" s="29"/>
      <c r="AO70" s="29"/>
      <c r="AP70" s="29"/>
    </row>
    <row r="71" ht="12.0" customHeight="1">
      <c r="A71" s="29"/>
      <c r="B71" s="23"/>
      <c r="C71" s="23"/>
      <c r="D71" s="167"/>
      <c r="E71" s="137"/>
      <c r="F71" s="23"/>
      <c r="G71" s="23"/>
      <c r="H71" s="23"/>
      <c r="I71" s="23"/>
      <c r="J71" s="23"/>
      <c r="K71" s="188"/>
      <c r="L71" s="23"/>
      <c r="M71" s="23"/>
      <c r="N71" s="23"/>
      <c r="O71" s="23"/>
      <c r="P71" s="23"/>
      <c r="Q71" s="23"/>
      <c r="R71" s="23"/>
      <c r="S71" s="23"/>
      <c r="T71" s="23"/>
      <c r="U71" s="23"/>
      <c r="V71" s="23"/>
      <c r="W71" s="23"/>
      <c r="X71" s="23"/>
      <c r="Y71" s="23"/>
      <c r="Z71" s="29"/>
      <c r="AA71" s="29"/>
      <c r="AB71" s="29"/>
      <c r="AC71" s="29"/>
      <c r="AD71" s="29"/>
      <c r="AE71" s="29"/>
      <c r="AF71" s="29"/>
      <c r="AG71" s="29"/>
      <c r="AH71" s="29"/>
      <c r="AI71" s="29"/>
      <c r="AJ71" s="29"/>
      <c r="AK71" s="29"/>
      <c r="AL71" s="29"/>
      <c r="AM71" s="29"/>
      <c r="AN71" s="29"/>
      <c r="AO71" s="29"/>
      <c r="AP71" s="29"/>
    </row>
    <row r="72" ht="29.25" customHeight="1">
      <c r="A72" s="126" t="s">
        <v>106</v>
      </c>
      <c r="B72" s="127" t="s">
        <v>92</v>
      </c>
      <c r="C72" s="128" t="s">
        <v>153</v>
      </c>
      <c r="D72" s="168" t="s">
        <v>112</v>
      </c>
      <c r="E72" s="154"/>
      <c r="F72" s="29"/>
      <c r="G72" s="29"/>
      <c r="H72" s="29"/>
      <c r="I72" s="29"/>
      <c r="J72" s="29"/>
      <c r="K72" s="188"/>
      <c r="L72" s="23"/>
      <c r="M72" s="23"/>
      <c r="N72" s="23"/>
      <c r="O72" s="23"/>
      <c r="P72" s="23"/>
      <c r="Q72" s="23"/>
      <c r="R72" s="23"/>
      <c r="S72" s="23"/>
      <c r="T72" s="23"/>
      <c r="U72" s="23"/>
      <c r="V72" s="23"/>
      <c r="W72" s="23"/>
      <c r="X72" s="23"/>
      <c r="Y72" s="23"/>
      <c r="Z72" s="29"/>
      <c r="AA72" s="29"/>
      <c r="AB72" s="29"/>
      <c r="AC72" s="29"/>
      <c r="AD72" s="29"/>
      <c r="AE72" s="29"/>
      <c r="AF72" s="29"/>
      <c r="AG72" s="29"/>
      <c r="AH72" s="29"/>
      <c r="AI72" s="29"/>
      <c r="AJ72" s="29"/>
      <c r="AK72" s="29"/>
      <c r="AL72" s="29"/>
      <c r="AM72" s="29"/>
      <c r="AN72" s="29"/>
      <c r="AO72" s="29"/>
      <c r="AP72" s="29"/>
    </row>
    <row r="73" ht="12.0" customHeight="1">
      <c r="A73" s="133">
        <f t="array" ref="A73">IFERROR(INDEX('03.Muestra'!$B$8:$B$17,SMALL(IF("Página Web"='03.Muestra'!$D$8:$D$17,ROW('03.Muestra'!$B$8:$B$17)-MIN(ROW('03.Muestra'!$D$8:$D$17))+1,""),ROW()-72)),"")</f>
        <v>1</v>
      </c>
      <c r="B73" s="169" t="str">
        <f t="array" ref="B73">IFERROR(INDEX('03.Muestra'!$C$8:$C$17,SMALL(IF("Página Web"='03.Muestra'!$D$8:$D$17,ROW('03.Muestra'!$C$8:$C$17)-MIN(ROW('03.Muestra'!$D$8:$D$17))+1,""),ROW()-72)),"")</f>
        <v>Home</v>
      </c>
      <c r="C73" s="170" t="str">
        <f t="array" ref="C73">IFERROR(INDEX('03.Muestra'!$F$8:$F$17,SMALL(IF("Página Web"='03.Muestra'!$D$8:$D$17,ROW('03.Muestra'!$F$8:$F$17)-MIN(ROW('03.Muestra'!$D$8:$D$17))+1,""),ROW()-72)),"")</f>
        <v>https://vicengallartandres.com/</v>
      </c>
      <c r="D73" s="143" t="s">
        <v>93</v>
      </c>
      <c r="E73" s="95" t="str">
        <f t="shared" ref="E73:E82" si="11">IF(D73&lt;&gt;"",IF(AND(B73&lt;&gt;"",C73&lt;&gt;""),"","ERR"),"")</f>
        <v/>
      </c>
      <c r="F73" s="144" t="s">
        <v>95</v>
      </c>
      <c r="G73" s="121" t="s">
        <v>104</v>
      </c>
      <c r="H73" s="116" t="s">
        <v>99</v>
      </c>
      <c r="I73" s="145" t="s">
        <v>97</v>
      </c>
      <c r="J73" s="146" t="s">
        <v>93</v>
      </c>
      <c r="K73" s="171" t="s">
        <v>103</v>
      </c>
      <c r="L73" s="23"/>
      <c r="M73" s="23"/>
      <c r="N73" s="23"/>
      <c r="O73" s="23"/>
      <c r="P73" s="23"/>
      <c r="Q73" s="23"/>
      <c r="R73" s="23"/>
      <c r="S73" s="23"/>
      <c r="T73" s="23"/>
      <c r="U73" s="23"/>
      <c r="V73" s="23"/>
      <c r="W73" s="23"/>
      <c r="X73" s="23"/>
      <c r="Y73" s="23"/>
      <c r="Z73" s="29"/>
      <c r="AA73" s="29"/>
      <c r="AB73" s="29"/>
      <c r="AC73" s="29"/>
      <c r="AD73" s="29"/>
      <c r="AE73" s="29"/>
      <c r="AF73" s="29"/>
      <c r="AG73" s="29"/>
      <c r="AH73" s="29"/>
      <c r="AI73" s="29"/>
      <c r="AJ73" s="29"/>
      <c r="AK73" s="29"/>
      <c r="AL73" s="29"/>
      <c r="AM73" s="29"/>
      <c r="AN73" s="29"/>
      <c r="AO73" s="29"/>
      <c r="AP73" s="29"/>
    </row>
    <row r="74" ht="12.0" customHeight="1">
      <c r="A74" s="133">
        <f t="array" ref="A74">IFERROR(INDEX('03.Muestra'!$B$8:$B$17,SMALL(IF("Página Web"='03.Muestra'!$D$8:$D$17,ROW('03.Muestra'!$B$8:$B$17)-MIN(ROW('03.Muestra'!$D$8:$D$17))+1,""),ROW()-72)),"")</f>
        <v>2</v>
      </c>
      <c r="B74" s="169" t="str">
        <f t="array" ref="B74">IFERROR(INDEX('03.Muestra'!$C$8:$C$17,SMALL(IF("Página Web"='03.Muestra'!$D$8:$D$17,ROW('03.Muestra'!$C$8:$C$17)-MIN(ROW('03.Muestra'!$D$8:$D$17))+1,""),ROW()-72)),"")</f>
        <v>Contacto</v>
      </c>
      <c r="C74" s="170" t="str">
        <f t="array" ref="C74">IFERROR(INDEX('03.Muestra'!$F$8:$F$17,SMALL(IF("Página Web"='03.Muestra'!$D$8:$D$17,ROW('03.Muestra'!$F$8:$F$17)-MIN(ROW('03.Muestra'!$D$8:$D$17))+1,""),ROW()-72)),"")</f>
        <v>https://vicengallartandres.com/contacto/</v>
      </c>
      <c r="D74" s="143" t="s">
        <v>93</v>
      </c>
      <c r="E74" s="95" t="str">
        <f t="shared" si="11"/>
        <v/>
      </c>
      <c r="F74" s="147">
        <f>COUNTIF($D73:INDIRECT("$D" &amp;  SUM(ROW()-1,'03.Muestra'!$D$20)-1),F73)</f>
        <v>0</v>
      </c>
      <c r="G74" s="147">
        <f>COUNTIF($D73:INDIRECT("$D" &amp;  SUM(ROW()-1,'03.Muestra'!$D$20)-1),G73)</f>
        <v>0</v>
      </c>
      <c r="H74" s="147">
        <f>COUNTIF($D73:INDIRECT("$D" &amp;  SUM(ROW()-1,'03.Muestra'!$D$20)-1),H73)</f>
        <v>0</v>
      </c>
      <c r="I74" s="147">
        <f>COUNTIF($D73:INDIRECT("$D" &amp;  SUM(ROW()-1,'03.Muestra'!$D$20)-1),I73)</f>
        <v>0</v>
      </c>
      <c r="J74" s="147">
        <f>COUNTIF($D73:INDIRECT("$D" &amp;  SUM(ROW()-1,'03.Muestra'!$D$20)-1),J73)</f>
        <v>3</v>
      </c>
      <c r="K74" s="172">
        <f>IF(COUNTIF('03.Muestra'!$D$8:$D$17,"Página Web")=0,0,COUNTBLANK($D73:INDIRECT("$D" &amp;  SUM(ROW()-1,COUNTIF('03.Muestra'!$D$8:$D$17,"Página Web"))-1)))</f>
        <v>0</v>
      </c>
      <c r="L74" s="23"/>
      <c r="M74" s="23"/>
      <c r="N74" s="23"/>
      <c r="O74" s="23"/>
      <c r="P74" s="23"/>
      <c r="Q74" s="23"/>
      <c r="R74" s="23"/>
      <c r="S74" s="23"/>
      <c r="T74" s="23"/>
      <c r="U74" s="23"/>
      <c r="V74" s="23"/>
      <c r="W74" s="23"/>
      <c r="X74" s="23"/>
      <c r="Y74" s="23"/>
      <c r="Z74" s="29"/>
      <c r="AA74" s="29"/>
      <c r="AB74" s="29"/>
      <c r="AC74" s="29"/>
      <c r="AD74" s="29"/>
      <c r="AE74" s="29"/>
      <c r="AF74" s="29"/>
      <c r="AG74" s="29"/>
      <c r="AH74" s="29"/>
      <c r="AI74" s="29"/>
      <c r="AJ74" s="29"/>
      <c r="AK74" s="29"/>
      <c r="AL74" s="29"/>
      <c r="AM74" s="29"/>
      <c r="AN74" s="29"/>
      <c r="AO74" s="29"/>
      <c r="AP74" s="29"/>
    </row>
    <row r="75" ht="12.0" customHeight="1">
      <c r="A75" s="133">
        <f t="array" ref="A75">IFERROR(INDEX('03.Muestra'!$B$8:$B$17,SMALL(IF("Página Web"='03.Muestra'!$D$8:$D$17,ROW('03.Muestra'!$B$8:$B$17)-MIN(ROW('03.Muestra'!$D$8:$D$17))+1,""),ROW()-72)),"")</f>
        <v>3</v>
      </c>
      <c r="B75" s="169" t="str">
        <f t="array" ref="B75">IFERROR(INDEX('03.Muestra'!$C$8:$C$17,SMALL(IF("Página Web"='03.Muestra'!$D$8:$D$17,ROW('03.Muestra'!$C$8:$C$17)-MIN(ROW('03.Muestra'!$D$8:$D$17))+1,""),ROW()-72)),"")</f>
        <v>Servicios</v>
      </c>
      <c r="C75" s="170" t="str">
        <f t="array" ref="C75">IFERROR(INDEX('03.Muestra'!$F$8:$F$17,SMALL(IF("Página Web"='03.Muestra'!$D$8:$D$17,ROW('03.Muestra'!$F$8:$F$17)-MIN(ROW('03.Muestra'!$D$8:$D$17))+1,""),ROW()-72)),"")</f>
        <v>https://vicengallartandres.com/servicios/</v>
      </c>
      <c r="D75" s="143" t="s">
        <v>93</v>
      </c>
      <c r="E75" s="95" t="str">
        <f t="shared" si="11"/>
        <v/>
      </c>
      <c r="F75" s="29"/>
      <c r="G75" s="23"/>
      <c r="H75" s="23"/>
      <c r="I75" s="23"/>
      <c r="J75" s="23"/>
      <c r="K75" s="188"/>
      <c r="L75" s="23"/>
      <c r="M75" s="23"/>
      <c r="N75" s="23"/>
      <c r="O75" s="23"/>
      <c r="P75" s="23"/>
      <c r="Q75" s="23"/>
      <c r="R75" s="23"/>
      <c r="S75" s="23"/>
      <c r="T75" s="23"/>
      <c r="U75" s="23"/>
      <c r="V75" s="23"/>
      <c r="W75" s="23"/>
      <c r="X75" s="23"/>
      <c r="Y75" s="23"/>
      <c r="Z75" s="29"/>
      <c r="AA75" s="29"/>
      <c r="AB75" s="29"/>
      <c r="AC75" s="29"/>
      <c r="AD75" s="29"/>
      <c r="AE75" s="29"/>
      <c r="AF75" s="29"/>
      <c r="AG75" s="29"/>
      <c r="AH75" s="29"/>
      <c r="AI75" s="29"/>
      <c r="AJ75" s="29"/>
      <c r="AK75" s="29"/>
      <c r="AL75" s="29"/>
      <c r="AM75" s="29"/>
      <c r="AN75" s="29"/>
      <c r="AO75" s="29"/>
      <c r="AP75" s="29"/>
    </row>
    <row r="76" ht="12.0" customHeight="1">
      <c r="A76" s="133" t="str">
        <f t="array" ref="A76">IFERROR(INDEX('03.Muestra'!$B$8:$B$17,SMALL(IF("Página Web"='03.Muestra'!$D$8:$D$17,ROW('03.Muestra'!$B$8:$B$17)-MIN(ROW('03.Muestra'!$D$8:$D$17))+1,""),ROW()-72)),"")</f>
        <v/>
      </c>
      <c r="B76" s="169" t="str">
        <f t="array" ref="B76">IFERROR(INDEX('03.Muestra'!$C$8:$C$17,SMALL(IF("Página Web"='03.Muestra'!$D$8:$D$17,ROW('03.Muestra'!$C$8:$C$17)-MIN(ROW('03.Muestra'!$D$8:$D$17))+1,""),ROW()-72)),"")</f>
        <v/>
      </c>
      <c r="C76" s="169" t="str">
        <f t="array" ref="C76">IFERROR(INDEX('03.Muestra'!$F$8:$F$17,SMALL(IF("Página Web"='03.Muestra'!$D$8:$D$17,ROW('03.Muestra'!$F$8:$F$17)-MIN(ROW('03.Muestra'!$D$8:$D$17))+1,""),ROW()-72)),"")</f>
        <v/>
      </c>
      <c r="D76" s="143" t="str">
        <f t="shared" ref="D76:D82" si="12">IF(C76="","",$D$18)</f>
        <v/>
      </c>
      <c r="E76" s="95" t="str">
        <f t="shared" si="11"/>
        <v/>
      </c>
      <c r="F76" s="29"/>
      <c r="G76" s="23"/>
      <c r="H76" s="23"/>
      <c r="I76" s="23"/>
      <c r="J76" s="23"/>
      <c r="K76" s="188"/>
      <c r="L76" s="23"/>
      <c r="M76" s="23"/>
      <c r="N76" s="23"/>
      <c r="O76" s="23"/>
      <c r="P76" s="23"/>
      <c r="Q76" s="23"/>
      <c r="R76" s="23"/>
      <c r="S76" s="23"/>
      <c r="T76" s="23"/>
      <c r="U76" s="23"/>
      <c r="V76" s="23"/>
      <c r="W76" s="23"/>
      <c r="X76" s="23"/>
      <c r="Y76" s="23"/>
      <c r="Z76" s="29"/>
      <c r="AA76" s="29"/>
      <c r="AB76" s="29"/>
      <c r="AC76" s="29"/>
      <c r="AD76" s="29"/>
      <c r="AE76" s="29"/>
      <c r="AF76" s="29"/>
      <c r="AG76" s="29"/>
      <c r="AH76" s="29"/>
      <c r="AI76" s="29"/>
      <c r="AJ76" s="29"/>
      <c r="AK76" s="29"/>
      <c r="AL76" s="29"/>
      <c r="AM76" s="29"/>
      <c r="AN76" s="29"/>
      <c r="AO76" s="29"/>
      <c r="AP76" s="29"/>
    </row>
    <row r="77" ht="12.0" customHeight="1">
      <c r="A77" s="133" t="str">
        <f t="array" ref="A77">IFERROR(INDEX('03.Muestra'!$B$8:$B$17,SMALL(IF("Página Web"='03.Muestra'!$D$8:$D$17,ROW('03.Muestra'!$B$8:$B$17)-MIN(ROW('03.Muestra'!$D$8:$D$17))+1,""),ROW()-72)),"")</f>
        <v/>
      </c>
      <c r="B77" s="169" t="str">
        <f t="array" ref="B77">IFERROR(INDEX('03.Muestra'!$C$8:$C$17,SMALL(IF("Página Web"='03.Muestra'!$D$8:$D$17,ROW('03.Muestra'!$C$8:$C$17)-MIN(ROW('03.Muestra'!$D$8:$D$17))+1,""),ROW()-72)),"")</f>
        <v/>
      </c>
      <c r="C77" s="169" t="str">
        <f t="array" ref="C77">IFERROR(INDEX('03.Muestra'!$F$8:$F$17,SMALL(IF("Página Web"='03.Muestra'!$D$8:$D$17,ROW('03.Muestra'!$F$8:$F$17)-MIN(ROW('03.Muestra'!$D$8:$D$17))+1,""),ROW()-72)),"")</f>
        <v/>
      </c>
      <c r="D77" s="143" t="str">
        <f t="shared" si="12"/>
        <v/>
      </c>
      <c r="E77" s="95" t="str">
        <f t="shared" si="11"/>
        <v/>
      </c>
      <c r="F77" s="29"/>
      <c r="G77" s="23"/>
      <c r="H77" s="23"/>
      <c r="I77" s="23"/>
      <c r="J77" s="23"/>
      <c r="K77" s="188"/>
      <c r="L77" s="23"/>
      <c r="M77" s="23"/>
      <c r="N77" s="23"/>
      <c r="O77" s="23"/>
      <c r="P77" s="23"/>
      <c r="Q77" s="23"/>
      <c r="R77" s="23"/>
      <c r="S77" s="23"/>
      <c r="T77" s="23"/>
      <c r="U77" s="23"/>
      <c r="V77" s="23"/>
      <c r="W77" s="23"/>
      <c r="X77" s="23"/>
      <c r="Y77" s="23"/>
      <c r="Z77" s="29"/>
      <c r="AA77" s="29"/>
      <c r="AB77" s="29"/>
      <c r="AC77" s="29"/>
      <c r="AD77" s="29"/>
      <c r="AE77" s="29"/>
      <c r="AF77" s="29"/>
      <c r="AG77" s="29"/>
      <c r="AH77" s="29"/>
      <c r="AI77" s="29"/>
      <c r="AJ77" s="29"/>
      <c r="AK77" s="29"/>
      <c r="AL77" s="29"/>
      <c r="AM77" s="29"/>
      <c r="AN77" s="29"/>
      <c r="AO77" s="29"/>
      <c r="AP77" s="29"/>
    </row>
    <row r="78" ht="12.0" customHeight="1">
      <c r="A78" s="133" t="str">
        <f t="array" ref="A78">IFERROR(INDEX('03.Muestra'!$B$8:$B$17,SMALL(IF("Página Web"='03.Muestra'!$D$8:$D$17,ROW('03.Muestra'!$B$8:$B$17)-MIN(ROW('03.Muestra'!$D$8:$D$17))+1,""),ROW()-72)),"")</f>
        <v/>
      </c>
      <c r="B78" s="169" t="str">
        <f t="array" ref="B78">IFERROR(INDEX('03.Muestra'!$C$8:$C$17,SMALL(IF("Página Web"='03.Muestra'!$D$8:$D$17,ROW('03.Muestra'!$C$8:$C$17)-MIN(ROW('03.Muestra'!$D$8:$D$17))+1,""),ROW()-72)),"")</f>
        <v/>
      </c>
      <c r="C78" s="169" t="str">
        <f t="array" ref="C78">IFERROR(INDEX('03.Muestra'!$F$8:$F$17,SMALL(IF("Página Web"='03.Muestra'!$D$8:$D$17,ROW('03.Muestra'!$F$8:$F$17)-MIN(ROW('03.Muestra'!$D$8:$D$17))+1,""),ROW()-72)),"")</f>
        <v/>
      </c>
      <c r="D78" s="143" t="str">
        <f t="shared" si="12"/>
        <v/>
      </c>
      <c r="E78" s="95" t="str">
        <f t="shared" si="11"/>
        <v/>
      </c>
      <c r="F78" s="29"/>
      <c r="G78" s="23"/>
      <c r="H78" s="23"/>
      <c r="I78" s="23"/>
      <c r="J78" s="23"/>
      <c r="K78" s="188"/>
      <c r="L78" s="23"/>
      <c r="M78" s="23"/>
      <c r="N78" s="23"/>
      <c r="O78" s="23"/>
      <c r="P78" s="23"/>
      <c r="Q78" s="23"/>
      <c r="R78" s="23"/>
      <c r="S78" s="23"/>
      <c r="T78" s="23"/>
      <c r="U78" s="23"/>
      <c r="V78" s="23"/>
      <c r="W78" s="23"/>
      <c r="X78" s="23"/>
      <c r="Y78" s="23"/>
      <c r="Z78" s="29"/>
      <c r="AA78" s="29"/>
      <c r="AB78" s="29"/>
      <c r="AC78" s="29"/>
      <c r="AD78" s="29"/>
      <c r="AE78" s="29"/>
      <c r="AF78" s="29"/>
      <c r="AG78" s="29"/>
      <c r="AH78" s="29"/>
      <c r="AI78" s="29"/>
      <c r="AJ78" s="29"/>
      <c r="AK78" s="29"/>
      <c r="AL78" s="29"/>
      <c r="AM78" s="29"/>
      <c r="AN78" s="29"/>
      <c r="AO78" s="29"/>
      <c r="AP78" s="29"/>
    </row>
    <row r="79" ht="12.0" customHeight="1">
      <c r="A79" s="133" t="str">
        <f t="array" ref="A79">IFERROR(INDEX('03.Muestra'!$B$8:$B$17,SMALL(IF("Página Web"='03.Muestra'!$D$8:$D$17,ROW('03.Muestra'!$B$8:$B$17)-MIN(ROW('03.Muestra'!$D$8:$D$17))+1,""),ROW()-72)),"")</f>
        <v/>
      </c>
      <c r="B79" s="169" t="str">
        <f t="array" ref="B79">IFERROR(INDEX('03.Muestra'!$C$8:$C$17,SMALL(IF("Página Web"='03.Muestra'!$D$8:$D$17,ROW('03.Muestra'!$C$8:$C$17)-MIN(ROW('03.Muestra'!$D$8:$D$17))+1,""),ROW()-72)),"")</f>
        <v/>
      </c>
      <c r="C79" s="169" t="str">
        <f t="array" ref="C79">IFERROR(INDEX('03.Muestra'!$F$8:$F$17,SMALL(IF("Página Web"='03.Muestra'!$D$8:$D$17,ROW('03.Muestra'!$F$8:$F$17)-MIN(ROW('03.Muestra'!$D$8:$D$17))+1,""),ROW()-72)),"")</f>
        <v/>
      </c>
      <c r="D79" s="143" t="str">
        <f t="shared" si="12"/>
        <v/>
      </c>
      <c r="E79" s="95" t="str">
        <f t="shared" si="11"/>
        <v/>
      </c>
      <c r="F79" s="23"/>
      <c r="G79" s="23"/>
      <c r="H79" s="23"/>
      <c r="I79" s="23"/>
      <c r="J79" s="23"/>
      <c r="K79" s="188"/>
      <c r="L79" s="23"/>
      <c r="M79" s="23"/>
      <c r="N79" s="23"/>
      <c r="O79" s="23"/>
      <c r="P79" s="23"/>
      <c r="Q79" s="23"/>
      <c r="R79" s="23"/>
      <c r="S79" s="23"/>
      <c r="T79" s="23"/>
      <c r="U79" s="23"/>
      <c r="V79" s="23"/>
      <c r="W79" s="23"/>
      <c r="X79" s="23"/>
      <c r="Y79" s="23"/>
      <c r="Z79" s="29"/>
      <c r="AA79" s="29"/>
      <c r="AB79" s="29"/>
      <c r="AC79" s="29"/>
      <c r="AD79" s="29"/>
      <c r="AE79" s="29"/>
      <c r="AF79" s="29"/>
      <c r="AG79" s="29"/>
      <c r="AH79" s="29"/>
      <c r="AI79" s="29"/>
      <c r="AJ79" s="29"/>
      <c r="AK79" s="29"/>
      <c r="AL79" s="29"/>
      <c r="AM79" s="29"/>
      <c r="AN79" s="29"/>
      <c r="AO79" s="29"/>
      <c r="AP79" s="29"/>
    </row>
    <row r="80" ht="12.0" customHeight="1">
      <c r="A80" s="133" t="str">
        <f t="array" ref="A80">IFERROR(INDEX('03.Muestra'!$B$8:$B$17,SMALL(IF("Página Web"='03.Muestra'!$D$8:$D$17,ROW('03.Muestra'!$B$8:$B$17)-MIN(ROW('03.Muestra'!$D$8:$D$17))+1,""),ROW()-72)),"")</f>
        <v/>
      </c>
      <c r="B80" s="169" t="str">
        <f t="array" ref="B80">IFERROR(INDEX('03.Muestra'!$C$8:$C$17,SMALL(IF("Página Web"='03.Muestra'!$D$8:$D$17,ROW('03.Muestra'!$C$8:$C$17)-MIN(ROW('03.Muestra'!$D$8:$D$17))+1,""),ROW()-72)),"")</f>
        <v/>
      </c>
      <c r="C80" s="169" t="str">
        <f t="array" ref="C80">IFERROR(INDEX('03.Muestra'!$F$8:$F$17,SMALL(IF("Página Web"='03.Muestra'!$D$8:$D$17,ROW('03.Muestra'!$F$8:$F$17)-MIN(ROW('03.Muestra'!$D$8:$D$17))+1,""),ROW()-72)),"")</f>
        <v/>
      </c>
      <c r="D80" s="143" t="str">
        <f t="shared" si="12"/>
        <v/>
      </c>
      <c r="E80" s="95" t="str">
        <f t="shared" si="11"/>
        <v/>
      </c>
      <c r="F80" s="23"/>
      <c r="G80" s="23"/>
      <c r="H80" s="23"/>
      <c r="I80" s="23"/>
      <c r="J80" s="23"/>
      <c r="K80" s="188"/>
      <c r="L80" s="23"/>
      <c r="M80" s="23"/>
      <c r="N80" s="23"/>
      <c r="O80" s="23"/>
      <c r="P80" s="23"/>
      <c r="Q80" s="23"/>
      <c r="R80" s="23"/>
      <c r="S80" s="23"/>
      <c r="T80" s="23"/>
      <c r="U80" s="23"/>
      <c r="V80" s="23"/>
      <c r="W80" s="23"/>
      <c r="X80" s="23"/>
      <c r="Y80" s="23"/>
      <c r="Z80" s="29"/>
      <c r="AA80" s="29"/>
      <c r="AB80" s="29"/>
      <c r="AC80" s="29"/>
      <c r="AD80" s="29"/>
      <c r="AE80" s="29"/>
      <c r="AF80" s="29"/>
      <c r="AG80" s="29"/>
      <c r="AH80" s="29"/>
      <c r="AI80" s="29"/>
      <c r="AJ80" s="29"/>
      <c r="AK80" s="29"/>
      <c r="AL80" s="29"/>
      <c r="AM80" s="29"/>
      <c r="AN80" s="29"/>
      <c r="AO80" s="29"/>
      <c r="AP80" s="29"/>
    </row>
    <row r="81" ht="12.0" customHeight="1">
      <c r="A81" s="133" t="str">
        <f t="array" ref="A81">IFERROR(INDEX('03.Muestra'!$B$8:$B$17,SMALL(IF("Página Web"='03.Muestra'!$D$8:$D$17,ROW('03.Muestra'!$B$8:$B$17)-MIN(ROW('03.Muestra'!$D$8:$D$17))+1,""),ROW()-72)),"")</f>
        <v/>
      </c>
      <c r="B81" s="169" t="str">
        <f t="array" ref="B81">IFERROR(INDEX('03.Muestra'!$C$8:$C$17,SMALL(IF("Página Web"='03.Muestra'!$D$8:$D$17,ROW('03.Muestra'!$C$8:$C$17)-MIN(ROW('03.Muestra'!$D$8:$D$17))+1,""),ROW()-72)),"")</f>
        <v/>
      </c>
      <c r="C81" s="169" t="str">
        <f t="array" ref="C81">IFERROR(INDEX('03.Muestra'!$F$8:$F$17,SMALL(IF("Página Web"='03.Muestra'!$D$8:$D$17,ROW('03.Muestra'!$F$8:$F$17)-MIN(ROW('03.Muestra'!$D$8:$D$17))+1,""),ROW()-72)),"")</f>
        <v/>
      </c>
      <c r="D81" s="143" t="str">
        <f t="shared" si="12"/>
        <v/>
      </c>
      <c r="E81" s="95" t="str">
        <f t="shared" si="11"/>
        <v/>
      </c>
      <c r="F81" s="23"/>
      <c r="G81" s="23"/>
      <c r="H81" s="23"/>
      <c r="I81" s="23"/>
      <c r="J81" s="23"/>
      <c r="K81" s="188"/>
      <c r="L81" s="23"/>
      <c r="M81" s="23"/>
      <c r="N81" s="23"/>
      <c r="O81" s="23"/>
      <c r="P81" s="23"/>
      <c r="Q81" s="23"/>
      <c r="R81" s="23"/>
      <c r="S81" s="23"/>
      <c r="T81" s="23"/>
      <c r="U81" s="23"/>
      <c r="V81" s="23"/>
      <c r="W81" s="23"/>
      <c r="X81" s="23"/>
      <c r="Y81" s="23"/>
      <c r="Z81" s="29"/>
      <c r="AA81" s="29"/>
      <c r="AB81" s="29"/>
      <c r="AC81" s="29"/>
      <c r="AD81" s="29"/>
      <c r="AE81" s="29"/>
      <c r="AF81" s="29"/>
      <c r="AG81" s="29"/>
      <c r="AH81" s="29"/>
      <c r="AI81" s="29"/>
      <c r="AJ81" s="29"/>
      <c r="AK81" s="29"/>
      <c r="AL81" s="29"/>
      <c r="AM81" s="29"/>
      <c r="AN81" s="29"/>
      <c r="AO81" s="29"/>
      <c r="AP81" s="29"/>
    </row>
    <row r="82" ht="12.0" customHeight="1">
      <c r="A82" s="133" t="str">
        <f t="array" ref="A82">IFERROR(INDEX('03.Muestra'!$B$8:$B$17,SMALL(IF("Página Web"='03.Muestra'!$D$8:$D$17,ROW('03.Muestra'!$B$8:$B$17)-MIN(ROW('03.Muestra'!$D$8:$D$17))+1,""),ROW()-72)),"")</f>
        <v/>
      </c>
      <c r="B82" s="169" t="str">
        <f t="array" ref="B82">IFERROR(INDEX('03.Muestra'!$C$8:$C$17,SMALL(IF("Página Web"='03.Muestra'!$D$8:$D$17,ROW('03.Muestra'!$C$8:$C$17)-MIN(ROW('03.Muestra'!$D$8:$D$17))+1,""),ROW()-72)),"")</f>
        <v/>
      </c>
      <c r="C82" s="169" t="str">
        <f t="array" ref="C82">IFERROR(INDEX('03.Muestra'!$F$8:$F$17,SMALL(IF("Página Web"='03.Muestra'!$D$8:$D$17,ROW('03.Muestra'!$F$8:$F$17)-MIN(ROW('03.Muestra'!$D$8:$D$17))+1,""),ROW()-72)),"")</f>
        <v/>
      </c>
      <c r="D82" s="143" t="str">
        <f t="shared" si="12"/>
        <v/>
      </c>
      <c r="E82" s="95" t="str">
        <f t="shared" si="11"/>
        <v/>
      </c>
      <c r="F82" s="23"/>
      <c r="G82" s="23"/>
      <c r="H82" s="23"/>
      <c r="I82" s="23"/>
      <c r="J82" s="23"/>
      <c r="K82" s="188"/>
      <c r="L82" s="23"/>
      <c r="M82" s="23"/>
      <c r="N82" s="23"/>
      <c r="O82" s="23"/>
      <c r="P82" s="23"/>
      <c r="Q82" s="23"/>
      <c r="R82" s="23"/>
      <c r="S82" s="23"/>
      <c r="T82" s="23"/>
      <c r="U82" s="23"/>
      <c r="V82" s="23"/>
      <c r="W82" s="23"/>
      <c r="X82" s="23"/>
      <c r="Y82" s="23"/>
      <c r="Z82" s="29"/>
      <c r="AA82" s="29"/>
      <c r="AB82" s="29"/>
      <c r="AC82" s="29"/>
      <c r="AD82" s="29"/>
      <c r="AE82" s="29"/>
      <c r="AF82" s="29"/>
      <c r="AG82" s="29"/>
      <c r="AH82" s="29"/>
      <c r="AI82" s="29"/>
      <c r="AJ82" s="29"/>
      <c r="AK82" s="29"/>
      <c r="AL82" s="29"/>
      <c r="AM82" s="29"/>
      <c r="AN82" s="29"/>
      <c r="AO82" s="29"/>
      <c r="AP82" s="29"/>
    </row>
    <row r="83" ht="12.0" customHeight="1">
      <c r="A83" s="92"/>
      <c r="B83" s="173"/>
      <c r="C83" s="173"/>
      <c r="D83" s="174"/>
      <c r="E83" s="95"/>
      <c r="F83" s="23"/>
      <c r="G83" s="23"/>
      <c r="H83" s="23"/>
      <c r="I83" s="23"/>
      <c r="J83" s="23"/>
      <c r="K83" s="188"/>
      <c r="L83" s="23"/>
      <c r="M83" s="23"/>
      <c r="N83" s="23"/>
      <c r="O83" s="23"/>
      <c r="P83" s="23"/>
      <c r="Q83" s="23"/>
      <c r="R83" s="23"/>
      <c r="S83" s="23"/>
      <c r="T83" s="23"/>
      <c r="U83" s="23"/>
      <c r="V83" s="23"/>
      <c r="W83" s="23"/>
      <c r="X83" s="23"/>
      <c r="Y83" s="23"/>
      <c r="Z83" s="29"/>
      <c r="AA83" s="29"/>
      <c r="AB83" s="29"/>
      <c r="AC83" s="29"/>
      <c r="AD83" s="29"/>
      <c r="AE83" s="29"/>
      <c r="AF83" s="29"/>
      <c r="AG83" s="29"/>
      <c r="AH83" s="29"/>
      <c r="AI83" s="29"/>
      <c r="AJ83" s="29"/>
      <c r="AK83" s="29"/>
      <c r="AL83" s="29"/>
      <c r="AM83" s="29"/>
      <c r="AN83" s="29"/>
      <c r="AO83" s="29"/>
      <c r="AP83" s="29"/>
    </row>
    <row r="84" ht="12.0" customHeight="1">
      <c r="A84" s="92"/>
      <c r="B84" s="173"/>
      <c r="C84" s="173"/>
      <c r="D84" s="174"/>
      <c r="E84" s="95"/>
      <c r="F84" s="23"/>
      <c r="G84" s="23"/>
      <c r="H84" s="23"/>
      <c r="I84" s="23"/>
      <c r="J84" s="23"/>
      <c r="K84" s="188"/>
      <c r="L84" s="23"/>
      <c r="M84" s="23"/>
      <c r="N84" s="23"/>
      <c r="O84" s="23"/>
      <c r="P84" s="23"/>
      <c r="Q84" s="23"/>
      <c r="R84" s="23"/>
      <c r="S84" s="23"/>
      <c r="T84" s="23"/>
      <c r="U84" s="23"/>
      <c r="V84" s="23"/>
      <c r="W84" s="23"/>
      <c r="X84" s="23"/>
      <c r="Y84" s="23"/>
      <c r="Z84" s="29"/>
      <c r="AA84" s="29"/>
      <c r="AB84" s="29"/>
      <c r="AC84" s="29"/>
      <c r="AD84" s="29"/>
      <c r="AE84" s="29"/>
      <c r="AF84" s="29"/>
      <c r="AG84" s="29"/>
      <c r="AH84" s="29"/>
      <c r="AI84" s="29"/>
      <c r="AJ84" s="29"/>
      <c r="AK84" s="29"/>
      <c r="AL84" s="29"/>
      <c r="AM84" s="29"/>
      <c r="AN84" s="29"/>
      <c r="AO84" s="29"/>
      <c r="AP84" s="29"/>
    </row>
    <row r="85" ht="12.75" customHeight="1">
      <c r="A85" s="151"/>
      <c r="B85" s="152"/>
      <c r="C85" s="151"/>
      <c r="D85" s="175"/>
      <c r="E85" s="153"/>
      <c r="F85" s="23"/>
      <c r="G85" s="23"/>
      <c r="H85" s="23"/>
      <c r="I85" s="23"/>
      <c r="J85" s="23"/>
      <c r="K85" s="188"/>
      <c r="L85" s="23"/>
      <c r="M85" s="23"/>
      <c r="N85" s="23"/>
      <c r="O85" s="23"/>
      <c r="P85" s="23"/>
      <c r="Q85" s="23"/>
      <c r="R85" s="23"/>
      <c r="S85" s="23"/>
      <c r="T85" s="23"/>
      <c r="U85" s="23"/>
      <c r="V85" s="23"/>
      <c r="W85" s="23"/>
      <c r="X85" s="23"/>
      <c r="Y85" s="23"/>
      <c r="Z85" s="29"/>
      <c r="AA85" s="29"/>
      <c r="AB85" s="29"/>
      <c r="AC85" s="29"/>
      <c r="AD85" s="29"/>
      <c r="AE85" s="29"/>
      <c r="AF85" s="29"/>
      <c r="AG85" s="29"/>
      <c r="AH85" s="29"/>
      <c r="AI85" s="29"/>
      <c r="AJ85" s="29"/>
      <c r="AK85" s="29"/>
      <c r="AL85" s="29"/>
      <c r="AM85" s="29"/>
      <c r="AN85" s="29"/>
      <c r="AO85" s="29"/>
      <c r="AP85" s="29"/>
    </row>
    <row r="86" ht="12.0" customHeight="1">
      <c r="A86" s="149"/>
      <c r="B86" s="149"/>
      <c r="C86" s="149"/>
      <c r="D86" s="176"/>
      <c r="E86" s="149"/>
      <c r="F86" s="149"/>
      <c r="G86" s="23"/>
      <c r="H86" s="23"/>
      <c r="I86" s="23"/>
      <c r="J86" s="23"/>
      <c r="K86" s="188"/>
      <c r="L86" s="23"/>
      <c r="M86" s="23"/>
      <c r="N86" s="23"/>
      <c r="O86" s="23"/>
      <c r="P86" s="23"/>
      <c r="Q86" s="23"/>
      <c r="R86" s="23"/>
      <c r="S86" s="23"/>
      <c r="T86" s="23"/>
      <c r="U86" s="23"/>
      <c r="V86" s="23"/>
      <c r="W86" s="23"/>
      <c r="X86" s="23"/>
      <c r="Y86" s="23"/>
      <c r="Z86" s="29"/>
      <c r="AA86" s="29"/>
      <c r="AB86" s="29"/>
      <c r="AC86" s="29"/>
      <c r="AD86" s="29"/>
      <c r="AE86" s="29"/>
      <c r="AF86" s="29"/>
      <c r="AG86" s="29"/>
      <c r="AH86" s="29"/>
      <c r="AI86" s="29"/>
      <c r="AJ86" s="29"/>
      <c r="AK86" s="29"/>
      <c r="AL86" s="29"/>
      <c r="AM86" s="29"/>
      <c r="AN86" s="29"/>
      <c r="AO86" s="29"/>
      <c r="AP86" s="29"/>
    </row>
    <row r="87" ht="12.0" customHeight="1">
      <c r="A87" s="29"/>
      <c r="B87" s="23"/>
      <c r="C87" s="23"/>
      <c r="D87" s="167"/>
      <c r="E87" s="95"/>
      <c r="F87" s="23"/>
      <c r="G87" s="23"/>
      <c r="H87" s="23"/>
      <c r="I87" s="23"/>
      <c r="J87" s="23"/>
      <c r="K87" s="188"/>
      <c r="L87" s="23"/>
      <c r="M87" s="23"/>
      <c r="N87" s="23"/>
      <c r="O87" s="23"/>
      <c r="P87" s="23"/>
      <c r="Q87" s="23"/>
      <c r="R87" s="23"/>
      <c r="S87" s="23"/>
      <c r="T87" s="23"/>
      <c r="U87" s="23"/>
      <c r="V87" s="23"/>
      <c r="W87" s="23"/>
      <c r="X87" s="23"/>
      <c r="Y87" s="23"/>
      <c r="Z87" s="29"/>
      <c r="AA87" s="29"/>
      <c r="AB87" s="29"/>
      <c r="AC87" s="29"/>
      <c r="AD87" s="29"/>
      <c r="AE87" s="29"/>
      <c r="AF87" s="29"/>
      <c r="AG87" s="29"/>
      <c r="AH87" s="29"/>
      <c r="AI87" s="29"/>
      <c r="AJ87" s="29"/>
      <c r="AK87" s="29"/>
      <c r="AL87" s="29"/>
      <c r="AM87" s="29"/>
      <c r="AN87" s="29"/>
      <c r="AO87" s="29"/>
      <c r="AP87" s="29"/>
    </row>
    <row r="88" ht="12.0" customHeight="1">
      <c r="A88" s="29"/>
      <c r="B88" s="23"/>
      <c r="C88" s="23"/>
      <c r="D88" s="167"/>
      <c r="E88" s="137"/>
      <c r="F88" s="23"/>
      <c r="G88" s="23"/>
      <c r="H88" s="23"/>
      <c r="I88" s="23"/>
      <c r="J88" s="23"/>
      <c r="K88" s="188"/>
      <c r="L88" s="23"/>
      <c r="M88" s="23"/>
      <c r="N88" s="23"/>
      <c r="O88" s="23"/>
      <c r="P88" s="23"/>
      <c r="Q88" s="23"/>
      <c r="R88" s="23"/>
      <c r="S88" s="23"/>
      <c r="T88" s="23"/>
      <c r="U88" s="23"/>
      <c r="V88" s="23"/>
      <c r="W88" s="23"/>
      <c r="X88" s="23"/>
      <c r="Y88" s="23"/>
      <c r="Z88" s="29"/>
      <c r="AA88" s="29"/>
      <c r="AB88" s="29"/>
      <c r="AC88" s="29"/>
      <c r="AD88" s="29"/>
      <c r="AE88" s="29"/>
      <c r="AF88" s="29"/>
      <c r="AG88" s="29"/>
      <c r="AH88" s="29"/>
      <c r="AI88" s="29"/>
      <c r="AJ88" s="29"/>
      <c r="AK88" s="29"/>
      <c r="AL88" s="29"/>
      <c r="AM88" s="29"/>
      <c r="AN88" s="29"/>
      <c r="AO88" s="29"/>
      <c r="AP88" s="29"/>
    </row>
    <row r="89" ht="29.25" customHeight="1">
      <c r="A89" s="126" t="s">
        <v>106</v>
      </c>
      <c r="B89" s="127" t="s">
        <v>92</v>
      </c>
      <c r="C89" s="128" t="s">
        <v>154</v>
      </c>
      <c r="D89" s="168" t="s">
        <v>112</v>
      </c>
      <c r="E89" s="154"/>
      <c r="F89" s="29"/>
      <c r="G89" s="29"/>
      <c r="H89" s="29"/>
      <c r="I89" s="29"/>
      <c r="J89" s="29"/>
      <c r="K89" s="188"/>
      <c r="L89" s="23"/>
      <c r="M89" s="23"/>
      <c r="N89" s="23"/>
      <c r="O89" s="23"/>
      <c r="P89" s="23"/>
      <c r="Q89" s="23"/>
      <c r="R89" s="23"/>
      <c r="S89" s="23"/>
      <c r="T89" s="23"/>
      <c r="U89" s="23"/>
      <c r="V89" s="23"/>
      <c r="W89" s="23"/>
      <c r="X89" s="23"/>
      <c r="Y89" s="23"/>
      <c r="Z89" s="29"/>
      <c r="AA89" s="29"/>
      <c r="AB89" s="29"/>
      <c r="AC89" s="29"/>
      <c r="AD89" s="29"/>
      <c r="AE89" s="29"/>
      <c r="AF89" s="29"/>
      <c r="AG89" s="29"/>
      <c r="AH89" s="29"/>
      <c r="AI89" s="29"/>
      <c r="AJ89" s="29"/>
      <c r="AK89" s="29"/>
      <c r="AL89" s="29"/>
      <c r="AM89" s="29"/>
      <c r="AN89" s="29"/>
      <c r="AO89" s="29"/>
      <c r="AP89" s="29"/>
    </row>
    <row r="90" ht="12.0" customHeight="1">
      <c r="A90" s="133">
        <f t="array" ref="A90">IFERROR(INDEX('03.Muestra'!$B$8:$B$17,SMALL(IF("Página Web"='03.Muestra'!$D$8:$D$17,ROW('03.Muestra'!$B$8:$B$17)-MIN(ROW('03.Muestra'!$D$8:$D$17))+1,""),ROW()-89)),"")</f>
        <v>1</v>
      </c>
      <c r="B90" s="169" t="str">
        <f t="array" ref="B90">IFERROR(INDEX('03.Muestra'!$C$8:$C$17,SMALL(IF("Página Web"='03.Muestra'!$D$8:$D$17,ROW('03.Muestra'!$C$8:$C$17)-MIN(ROW('03.Muestra'!$D$8:$D$17))+1,""),ROW()-89)),"")</f>
        <v>Home</v>
      </c>
      <c r="C90" s="170" t="str">
        <f t="array" ref="C90">IFERROR(INDEX('03.Muestra'!$F$8:$F$17,SMALL(IF("Página Web"='03.Muestra'!$D$8:$D$17,ROW('03.Muestra'!$F$8:$F$17)-MIN(ROW('03.Muestra'!$D$8:$D$17))+1,""),ROW()-89)),"")</f>
        <v>https://vicengallartandres.com/</v>
      </c>
      <c r="D90" s="143" t="s">
        <v>93</v>
      </c>
      <c r="E90" s="95" t="str">
        <f t="shared" ref="E90:E99" si="13">IF(D90&lt;&gt;"",IF(AND(B90&lt;&gt;"",C90&lt;&gt;""),"","ERR"),"")</f>
        <v/>
      </c>
      <c r="F90" s="144" t="s">
        <v>95</v>
      </c>
      <c r="G90" s="121" t="s">
        <v>104</v>
      </c>
      <c r="H90" s="116" t="s">
        <v>99</v>
      </c>
      <c r="I90" s="145" t="s">
        <v>97</v>
      </c>
      <c r="J90" s="146" t="s">
        <v>93</v>
      </c>
      <c r="K90" s="171" t="s">
        <v>103</v>
      </c>
      <c r="L90" s="23"/>
      <c r="M90" s="23"/>
      <c r="N90" s="23"/>
      <c r="O90" s="23"/>
      <c r="P90" s="23"/>
      <c r="Q90" s="23"/>
      <c r="R90" s="23"/>
      <c r="S90" s="23"/>
      <c r="T90" s="23"/>
      <c r="U90" s="23"/>
      <c r="V90" s="23"/>
      <c r="W90" s="23"/>
      <c r="X90" s="23"/>
      <c r="Y90" s="23"/>
      <c r="Z90" s="29"/>
      <c r="AA90" s="29"/>
      <c r="AB90" s="29"/>
      <c r="AC90" s="29"/>
      <c r="AD90" s="29"/>
      <c r="AE90" s="29"/>
      <c r="AF90" s="29"/>
      <c r="AG90" s="29"/>
      <c r="AH90" s="29"/>
      <c r="AI90" s="29"/>
      <c r="AJ90" s="29"/>
      <c r="AK90" s="29"/>
      <c r="AL90" s="29"/>
      <c r="AM90" s="29"/>
      <c r="AN90" s="29"/>
      <c r="AO90" s="29"/>
      <c r="AP90" s="29"/>
    </row>
    <row r="91" ht="12.0" customHeight="1">
      <c r="A91" s="133">
        <f t="array" ref="A91">IFERROR(INDEX('03.Muestra'!$B$8:$B$17,SMALL(IF("Página Web"='03.Muestra'!$D$8:$D$17,ROW('03.Muestra'!$B$8:$B$17)-MIN(ROW('03.Muestra'!$D$8:$D$17))+1,""),ROW()-89)),"")</f>
        <v>2</v>
      </c>
      <c r="B91" s="169" t="str">
        <f t="array" ref="B91">IFERROR(INDEX('03.Muestra'!$C$8:$C$17,SMALL(IF("Página Web"='03.Muestra'!$D$8:$D$17,ROW('03.Muestra'!$C$8:$C$17)-MIN(ROW('03.Muestra'!$D$8:$D$17))+1,""),ROW()-89)),"")</f>
        <v>Contacto</v>
      </c>
      <c r="C91" s="170" t="str">
        <f t="array" ref="C91">IFERROR(INDEX('03.Muestra'!$F$8:$F$17,SMALL(IF("Página Web"='03.Muestra'!$D$8:$D$17,ROW('03.Muestra'!$F$8:$F$17)-MIN(ROW('03.Muestra'!$D$8:$D$17))+1,""),ROW()-89)),"")</f>
        <v>https://vicengallartandres.com/contacto/</v>
      </c>
      <c r="D91" s="143" t="s">
        <v>93</v>
      </c>
      <c r="E91" s="95" t="str">
        <f t="shared" si="13"/>
        <v/>
      </c>
      <c r="F91" s="147">
        <f>COUNTIF($D90:INDIRECT("$D" &amp;  SUM(ROW()-1,'03.Muestra'!$D$20)-1),F90)</f>
        <v>0</v>
      </c>
      <c r="G91" s="147">
        <f>COUNTIF($D90:INDIRECT("$D" &amp;  SUM(ROW()-1,'03.Muestra'!$D$20)-1),G90)</f>
        <v>0</v>
      </c>
      <c r="H91" s="147">
        <f>COUNTIF($D90:INDIRECT("$D" &amp;  SUM(ROW()-1,'03.Muestra'!$D$20)-1),H90)</f>
        <v>0</v>
      </c>
      <c r="I91" s="147">
        <f>COUNTIF($D90:INDIRECT("$D" &amp;  SUM(ROW()-1,'03.Muestra'!$D$20)-1),I90)</f>
        <v>0</v>
      </c>
      <c r="J91" s="147">
        <f>COUNTIF($D90:INDIRECT("$D" &amp;  SUM(ROW()-1,'03.Muestra'!$D$20)-1),J90)</f>
        <v>3</v>
      </c>
      <c r="K91" s="172">
        <f>IF(COUNTIF('03.Muestra'!$D$8:$D$17,"Página Web")=0,0,COUNTBLANK($D90:INDIRECT("$D" &amp;  SUM(ROW()-1,COUNTIF('03.Muestra'!$D$8:$D$17,"Página Web"))-1)))</f>
        <v>0</v>
      </c>
      <c r="L91" s="23"/>
      <c r="M91" s="23"/>
      <c r="N91" s="23"/>
      <c r="O91" s="23"/>
      <c r="P91" s="23"/>
      <c r="Q91" s="23"/>
      <c r="R91" s="23"/>
      <c r="S91" s="23"/>
      <c r="T91" s="23"/>
      <c r="U91" s="23"/>
      <c r="V91" s="23"/>
      <c r="W91" s="23"/>
      <c r="X91" s="23"/>
      <c r="Y91" s="23"/>
      <c r="Z91" s="29"/>
      <c r="AA91" s="29"/>
      <c r="AB91" s="29"/>
      <c r="AC91" s="29"/>
      <c r="AD91" s="29"/>
      <c r="AE91" s="29"/>
      <c r="AF91" s="29"/>
      <c r="AG91" s="29"/>
      <c r="AH91" s="29"/>
      <c r="AI91" s="29"/>
      <c r="AJ91" s="29"/>
      <c r="AK91" s="29"/>
      <c r="AL91" s="29"/>
      <c r="AM91" s="29"/>
      <c r="AN91" s="29"/>
      <c r="AO91" s="29"/>
      <c r="AP91" s="29"/>
    </row>
    <row r="92" ht="12.0" customHeight="1">
      <c r="A92" s="133">
        <f t="array" ref="A92">IFERROR(INDEX('03.Muestra'!$B$8:$B$17,SMALL(IF("Página Web"='03.Muestra'!$D$8:$D$17,ROW('03.Muestra'!$B$8:$B$17)-MIN(ROW('03.Muestra'!$D$8:$D$17))+1,""),ROW()-89)),"")</f>
        <v>3</v>
      </c>
      <c r="B92" s="169" t="str">
        <f t="array" ref="B92">IFERROR(INDEX('03.Muestra'!$C$8:$C$17,SMALL(IF("Página Web"='03.Muestra'!$D$8:$D$17,ROW('03.Muestra'!$C$8:$C$17)-MIN(ROW('03.Muestra'!$D$8:$D$17))+1,""),ROW()-89)),"")</f>
        <v>Servicios</v>
      </c>
      <c r="C92" s="170" t="str">
        <f t="array" ref="C92">IFERROR(INDEX('03.Muestra'!$F$8:$F$17,SMALL(IF("Página Web"='03.Muestra'!$D$8:$D$17,ROW('03.Muestra'!$F$8:$F$17)-MIN(ROW('03.Muestra'!$D$8:$D$17))+1,""),ROW()-89)),"")</f>
        <v>https://vicengallartandres.com/servicios/</v>
      </c>
      <c r="D92" s="143" t="s">
        <v>93</v>
      </c>
      <c r="E92" s="95" t="str">
        <f t="shared" si="13"/>
        <v/>
      </c>
      <c r="F92" s="29"/>
      <c r="G92" s="29"/>
      <c r="H92" s="29"/>
      <c r="I92" s="29"/>
      <c r="J92" s="29"/>
      <c r="K92" s="188"/>
      <c r="L92" s="23"/>
      <c r="M92" s="23"/>
      <c r="N92" s="23"/>
      <c r="O92" s="23"/>
      <c r="P92" s="23"/>
      <c r="Q92" s="23"/>
      <c r="R92" s="23"/>
      <c r="S92" s="23"/>
      <c r="T92" s="23"/>
      <c r="U92" s="23"/>
      <c r="V92" s="23"/>
      <c r="W92" s="23"/>
      <c r="X92" s="23"/>
      <c r="Y92" s="23"/>
      <c r="Z92" s="29"/>
      <c r="AA92" s="29"/>
      <c r="AB92" s="29"/>
      <c r="AC92" s="29"/>
      <c r="AD92" s="29"/>
      <c r="AE92" s="29"/>
      <c r="AF92" s="29"/>
      <c r="AG92" s="29"/>
      <c r="AH92" s="29"/>
      <c r="AI92" s="29"/>
      <c r="AJ92" s="29"/>
      <c r="AK92" s="29"/>
      <c r="AL92" s="29"/>
      <c r="AM92" s="29"/>
      <c r="AN92" s="29"/>
      <c r="AO92" s="29"/>
      <c r="AP92" s="29"/>
    </row>
    <row r="93" ht="12.0" customHeight="1">
      <c r="A93" s="133" t="str">
        <f t="array" ref="A93">IFERROR(INDEX('03.Muestra'!$B$8:$B$17,SMALL(IF("Página Web"='03.Muestra'!$D$8:$D$17,ROW('03.Muestra'!$B$8:$B$17)-MIN(ROW('03.Muestra'!$D$8:$D$17))+1,""),ROW()-89)),"")</f>
        <v/>
      </c>
      <c r="B93" s="169" t="str">
        <f t="array" ref="B93">IFERROR(INDEX('03.Muestra'!$C$8:$C$17,SMALL(IF("Página Web"='03.Muestra'!$D$8:$D$17,ROW('03.Muestra'!$C$8:$C$17)-MIN(ROW('03.Muestra'!$D$8:$D$17))+1,""),ROW()-89)),"")</f>
        <v/>
      </c>
      <c r="C93" s="169" t="str">
        <f t="array" ref="C93">IFERROR(INDEX('03.Muestra'!$F$8:$F$17,SMALL(IF("Página Web"='03.Muestra'!$D$8:$D$17,ROW('03.Muestra'!$F$8:$F$17)-MIN(ROW('03.Muestra'!$D$8:$D$17))+1,""),ROW()-89)),"")</f>
        <v/>
      </c>
      <c r="D93" s="143" t="str">
        <f t="shared" ref="D93:D99" si="14">IF(C93="","",$D$18)</f>
        <v/>
      </c>
      <c r="E93" s="95" t="str">
        <f t="shared" si="13"/>
        <v/>
      </c>
      <c r="F93" s="29"/>
      <c r="G93" s="23"/>
      <c r="H93" s="23"/>
      <c r="I93" s="23"/>
      <c r="J93" s="23"/>
      <c r="K93" s="188"/>
      <c r="L93" s="23"/>
      <c r="M93" s="23"/>
      <c r="N93" s="23"/>
      <c r="O93" s="23"/>
      <c r="P93" s="23"/>
      <c r="Q93" s="23"/>
      <c r="R93" s="23"/>
      <c r="S93" s="23"/>
      <c r="T93" s="23"/>
      <c r="U93" s="23"/>
      <c r="V93" s="23"/>
      <c r="W93" s="23"/>
      <c r="X93" s="23"/>
      <c r="Y93" s="23"/>
      <c r="Z93" s="29"/>
      <c r="AA93" s="29"/>
      <c r="AB93" s="29"/>
      <c r="AC93" s="29"/>
      <c r="AD93" s="29"/>
      <c r="AE93" s="29"/>
      <c r="AF93" s="29"/>
      <c r="AG93" s="29"/>
      <c r="AH93" s="29"/>
      <c r="AI93" s="29"/>
      <c r="AJ93" s="29"/>
      <c r="AK93" s="29"/>
      <c r="AL93" s="29"/>
      <c r="AM93" s="29"/>
      <c r="AN93" s="29"/>
      <c r="AO93" s="29"/>
      <c r="AP93" s="29"/>
    </row>
    <row r="94" ht="12.0" customHeight="1">
      <c r="A94" s="133" t="str">
        <f t="array" ref="A94">IFERROR(INDEX('03.Muestra'!$B$8:$B$17,SMALL(IF("Página Web"='03.Muestra'!$D$8:$D$17,ROW('03.Muestra'!$B$8:$B$17)-MIN(ROW('03.Muestra'!$D$8:$D$17))+1,""),ROW()-89)),"")</f>
        <v/>
      </c>
      <c r="B94" s="169" t="str">
        <f t="array" ref="B94">IFERROR(INDEX('03.Muestra'!$C$8:$C$17,SMALL(IF("Página Web"='03.Muestra'!$D$8:$D$17,ROW('03.Muestra'!$C$8:$C$17)-MIN(ROW('03.Muestra'!$D$8:$D$17))+1,""),ROW()-89)),"")</f>
        <v/>
      </c>
      <c r="C94" s="169" t="str">
        <f t="array" ref="C94">IFERROR(INDEX('03.Muestra'!$F$8:$F$17,SMALL(IF("Página Web"='03.Muestra'!$D$8:$D$17,ROW('03.Muestra'!$F$8:$F$17)-MIN(ROW('03.Muestra'!$D$8:$D$17))+1,""),ROW()-89)),"")</f>
        <v/>
      </c>
      <c r="D94" s="143" t="str">
        <f t="shared" si="14"/>
        <v/>
      </c>
      <c r="E94" s="95" t="str">
        <f t="shared" si="13"/>
        <v/>
      </c>
      <c r="F94" s="29"/>
      <c r="G94" s="23"/>
      <c r="H94" s="23"/>
      <c r="I94" s="23"/>
      <c r="J94" s="23"/>
      <c r="K94" s="188"/>
      <c r="L94" s="23"/>
      <c r="M94" s="23"/>
      <c r="N94" s="23"/>
      <c r="O94" s="23"/>
      <c r="P94" s="23"/>
      <c r="Q94" s="23"/>
      <c r="R94" s="23"/>
      <c r="S94" s="23"/>
      <c r="T94" s="23"/>
      <c r="U94" s="23"/>
      <c r="V94" s="23"/>
      <c r="W94" s="23"/>
      <c r="X94" s="23"/>
      <c r="Y94" s="23"/>
      <c r="Z94" s="29"/>
      <c r="AA94" s="29"/>
      <c r="AB94" s="29"/>
      <c r="AC94" s="29"/>
      <c r="AD94" s="29"/>
      <c r="AE94" s="29"/>
      <c r="AF94" s="29"/>
      <c r="AG94" s="29"/>
      <c r="AH94" s="29"/>
      <c r="AI94" s="29"/>
      <c r="AJ94" s="29"/>
      <c r="AK94" s="29"/>
      <c r="AL94" s="29"/>
      <c r="AM94" s="29"/>
      <c r="AN94" s="29"/>
      <c r="AO94" s="29"/>
      <c r="AP94" s="29"/>
    </row>
    <row r="95" ht="12.0" customHeight="1">
      <c r="A95" s="133" t="str">
        <f t="array" ref="A95">IFERROR(INDEX('03.Muestra'!$B$8:$B$17,SMALL(IF("Página Web"='03.Muestra'!$D$8:$D$17,ROW('03.Muestra'!$B$8:$B$17)-MIN(ROW('03.Muestra'!$D$8:$D$17))+1,""),ROW()-89)),"")</f>
        <v/>
      </c>
      <c r="B95" s="169" t="str">
        <f t="array" ref="B95">IFERROR(INDEX('03.Muestra'!$C$8:$C$17,SMALL(IF("Página Web"='03.Muestra'!$D$8:$D$17,ROW('03.Muestra'!$C$8:$C$17)-MIN(ROW('03.Muestra'!$D$8:$D$17))+1,""),ROW()-89)),"")</f>
        <v/>
      </c>
      <c r="C95" s="169" t="str">
        <f t="array" ref="C95">IFERROR(INDEX('03.Muestra'!$F$8:$F$17,SMALL(IF("Página Web"='03.Muestra'!$D$8:$D$17,ROW('03.Muestra'!$F$8:$F$17)-MIN(ROW('03.Muestra'!$D$8:$D$17))+1,""),ROW()-89)),"")</f>
        <v/>
      </c>
      <c r="D95" s="143" t="str">
        <f t="shared" si="14"/>
        <v/>
      </c>
      <c r="E95" s="95" t="str">
        <f t="shared" si="13"/>
        <v/>
      </c>
      <c r="F95" s="29"/>
      <c r="G95" s="23"/>
      <c r="H95" s="23"/>
      <c r="I95" s="23"/>
      <c r="J95" s="23"/>
      <c r="K95" s="188"/>
      <c r="L95" s="23"/>
      <c r="M95" s="23"/>
      <c r="N95" s="23"/>
      <c r="O95" s="23"/>
      <c r="P95" s="23"/>
      <c r="Q95" s="23"/>
      <c r="R95" s="23"/>
      <c r="S95" s="23"/>
      <c r="T95" s="23"/>
      <c r="U95" s="23"/>
      <c r="V95" s="23"/>
      <c r="W95" s="23"/>
      <c r="X95" s="23"/>
      <c r="Y95" s="23"/>
      <c r="Z95" s="29"/>
      <c r="AA95" s="29"/>
      <c r="AB95" s="29"/>
      <c r="AC95" s="29"/>
      <c r="AD95" s="29"/>
      <c r="AE95" s="29"/>
      <c r="AF95" s="29"/>
      <c r="AG95" s="29"/>
      <c r="AH95" s="29"/>
      <c r="AI95" s="29"/>
      <c r="AJ95" s="29"/>
      <c r="AK95" s="29"/>
      <c r="AL95" s="29"/>
      <c r="AM95" s="29"/>
      <c r="AN95" s="29"/>
      <c r="AO95" s="29"/>
      <c r="AP95" s="29"/>
    </row>
    <row r="96" ht="12.0" customHeight="1">
      <c r="A96" s="133" t="str">
        <f t="array" ref="A96">IFERROR(INDEX('03.Muestra'!$B$8:$B$17,SMALL(IF("Página Web"='03.Muestra'!$D$8:$D$17,ROW('03.Muestra'!$B$8:$B$17)-MIN(ROW('03.Muestra'!$D$8:$D$17))+1,""),ROW()-89)),"")</f>
        <v/>
      </c>
      <c r="B96" s="169" t="str">
        <f t="array" ref="B96">IFERROR(INDEX('03.Muestra'!$C$8:$C$17,SMALL(IF("Página Web"='03.Muestra'!$D$8:$D$17,ROW('03.Muestra'!$C$8:$C$17)-MIN(ROW('03.Muestra'!$D$8:$D$17))+1,""),ROW()-89)),"")</f>
        <v/>
      </c>
      <c r="C96" s="169" t="str">
        <f t="array" ref="C96">IFERROR(INDEX('03.Muestra'!$F$8:$F$17,SMALL(IF("Página Web"='03.Muestra'!$D$8:$D$17,ROW('03.Muestra'!$F$8:$F$17)-MIN(ROW('03.Muestra'!$D$8:$D$17))+1,""),ROW()-89)),"")</f>
        <v/>
      </c>
      <c r="D96" s="143" t="str">
        <f t="shared" si="14"/>
        <v/>
      </c>
      <c r="E96" s="95" t="str">
        <f t="shared" si="13"/>
        <v/>
      </c>
      <c r="F96" s="23"/>
      <c r="G96" s="23"/>
      <c r="H96" s="23"/>
      <c r="I96" s="23"/>
      <c r="J96" s="23"/>
      <c r="K96" s="188"/>
      <c r="L96" s="23"/>
      <c r="M96" s="23"/>
      <c r="N96" s="23"/>
      <c r="O96" s="23"/>
      <c r="P96" s="23"/>
      <c r="Q96" s="23"/>
      <c r="R96" s="23"/>
      <c r="S96" s="23"/>
      <c r="T96" s="23"/>
      <c r="U96" s="23"/>
      <c r="V96" s="23"/>
      <c r="W96" s="23"/>
      <c r="X96" s="23"/>
      <c r="Y96" s="23"/>
      <c r="Z96" s="29"/>
      <c r="AA96" s="29"/>
      <c r="AB96" s="29"/>
      <c r="AC96" s="29"/>
      <c r="AD96" s="29"/>
      <c r="AE96" s="29"/>
      <c r="AF96" s="29"/>
      <c r="AG96" s="29"/>
      <c r="AH96" s="29"/>
      <c r="AI96" s="29"/>
      <c r="AJ96" s="29"/>
      <c r="AK96" s="29"/>
      <c r="AL96" s="29"/>
      <c r="AM96" s="29"/>
      <c r="AN96" s="29"/>
      <c r="AO96" s="29"/>
      <c r="AP96" s="29"/>
    </row>
    <row r="97" ht="12.0" customHeight="1">
      <c r="A97" s="133" t="str">
        <f t="array" ref="A97">IFERROR(INDEX('03.Muestra'!$B$8:$B$17,SMALL(IF("Página Web"='03.Muestra'!$D$8:$D$17,ROW('03.Muestra'!$B$8:$B$17)-MIN(ROW('03.Muestra'!$D$8:$D$17))+1,""),ROW()-89)),"")</f>
        <v/>
      </c>
      <c r="B97" s="169" t="str">
        <f t="array" ref="B97">IFERROR(INDEX('03.Muestra'!$C$8:$C$17,SMALL(IF("Página Web"='03.Muestra'!$D$8:$D$17,ROW('03.Muestra'!$C$8:$C$17)-MIN(ROW('03.Muestra'!$D$8:$D$17))+1,""),ROW()-89)),"")</f>
        <v/>
      </c>
      <c r="C97" s="169" t="str">
        <f t="array" ref="C97">IFERROR(INDEX('03.Muestra'!$F$8:$F$17,SMALL(IF("Página Web"='03.Muestra'!$D$8:$D$17,ROW('03.Muestra'!$F$8:$F$17)-MIN(ROW('03.Muestra'!$D$8:$D$17))+1,""),ROW()-89)),"")</f>
        <v/>
      </c>
      <c r="D97" s="143" t="str">
        <f t="shared" si="14"/>
        <v/>
      </c>
      <c r="E97" s="95" t="str">
        <f t="shared" si="13"/>
        <v/>
      </c>
      <c r="F97" s="23"/>
      <c r="G97" s="23"/>
      <c r="H97" s="23"/>
      <c r="I97" s="23"/>
      <c r="J97" s="23"/>
      <c r="K97" s="188"/>
      <c r="L97" s="23"/>
      <c r="M97" s="23"/>
      <c r="N97" s="23"/>
      <c r="O97" s="23"/>
      <c r="P97" s="23"/>
      <c r="Q97" s="23"/>
      <c r="R97" s="23"/>
      <c r="S97" s="23"/>
      <c r="T97" s="23"/>
      <c r="U97" s="23"/>
      <c r="V97" s="23"/>
      <c r="W97" s="23"/>
      <c r="X97" s="23"/>
      <c r="Y97" s="23"/>
      <c r="Z97" s="29"/>
      <c r="AA97" s="29"/>
      <c r="AB97" s="29"/>
      <c r="AC97" s="29"/>
      <c r="AD97" s="29"/>
      <c r="AE97" s="29"/>
      <c r="AF97" s="29"/>
      <c r="AG97" s="29"/>
      <c r="AH97" s="29"/>
      <c r="AI97" s="29"/>
      <c r="AJ97" s="29"/>
      <c r="AK97" s="29"/>
      <c r="AL97" s="29"/>
      <c r="AM97" s="29"/>
      <c r="AN97" s="29"/>
      <c r="AO97" s="29"/>
      <c r="AP97" s="29"/>
    </row>
    <row r="98" ht="12.0" customHeight="1">
      <c r="A98" s="133" t="str">
        <f t="array" ref="A98">IFERROR(INDEX('03.Muestra'!$B$8:$B$17,SMALL(IF("Página Web"='03.Muestra'!$D$8:$D$17,ROW('03.Muestra'!$B$8:$B$17)-MIN(ROW('03.Muestra'!$D$8:$D$17))+1,""),ROW()-89)),"")</f>
        <v/>
      </c>
      <c r="B98" s="169" t="str">
        <f t="array" ref="B98">IFERROR(INDEX('03.Muestra'!$C$8:$C$17,SMALL(IF("Página Web"='03.Muestra'!$D$8:$D$17,ROW('03.Muestra'!$C$8:$C$17)-MIN(ROW('03.Muestra'!$D$8:$D$17))+1,""),ROW()-89)),"")</f>
        <v/>
      </c>
      <c r="C98" s="169" t="str">
        <f t="array" ref="C98">IFERROR(INDEX('03.Muestra'!$F$8:$F$17,SMALL(IF("Página Web"='03.Muestra'!$D$8:$D$17,ROW('03.Muestra'!$F$8:$F$17)-MIN(ROW('03.Muestra'!$D$8:$D$17))+1,""),ROW()-89)),"")</f>
        <v/>
      </c>
      <c r="D98" s="143" t="str">
        <f t="shared" si="14"/>
        <v/>
      </c>
      <c r="E98" s="95" t="str">
        <f t="shared" si="13"/>
        <v/>
      </c>
      <c r="F98" s="23"/>
      <c r="G98" s="23"/>
      <c r="H98" s="23"/>
      <c r="I98" s="23"/>
      <c r="J98" s="23"/>
      <c r="K98" s="188"/>
      <c r="L98" s="23"/>
      <c r="M98" s="23"/>
      <c r="N98" s="23"/>
      <c r="O98" s="23"/>
      <c r="P98" s="23"/>
      <c r="Q98" s="23"/>
      <c r="R98" s="23"/>
      <c r="S98" s="23"/>
      <c r="T98" s="23"/>
      <c r="U98" s="23"/>
      <c r="V98" s="23"/>
      <c r="W98" s="23"/>
      <c r="X98" s="23"/>
      <c r="Y98" s="23"/>
      <c r="Z98" s="29"/>
      <c r="AA98" s="29"/>
      <c r="AB98" s="29"/>
      <c r="AC98" s="29"/>
      <c r="AD98" s="29"/>
      <c r="AE98" s="29"/>
      <c r="AF98" s="29"/>
      <c r="AG98" s="29"/>
      <c r="AH98" s="29"/>
      <c r="AI98" s="29"/>
      <c r="AJ98" s="29"/>
      <c r="AK98" s="29"/>
      <c r="AL98" s="29"/>
      <c r="AM98" s="29"/>
      <c r="AN98" s="29"/>
      <c r="AO98" s="29"/>
      <c r="AP98" s="29"/>
    </row>
    <row r="99" ht="12.0" customHeight="1">
      <c r="A99" s="133" t="str">
        <f t="array" ref="A99">IFERROR(INDEX('03.Muestra'!$B$8:$B$17,SMALL(IF("Página Web"='03.Muestra'!$D$8:$D$17,ROW('03.Muestra'!$B$8:$B$17)-MIN(ROW('03.Muestra'!$D$8:$D$17))+1,""),ROW()-89)),"")</f>
        <v/>
      </c>
      <c r="B99" s="169" t="str">
        <f t="array" ref="B99">IFERROR(INDEX('03.Muestra'!$C$8:$C$17,SMALL(IF("Página Web"='03.Muestra'!$D$8:$D$17,ROW('03.Muestra'!$C$8:$C$17)-MIN(ROW('03.Muestra'!$D$8:$D$17))+1,""),ROW()-89)),"")</f>
        <v/>
      </c>
      <c r="C99" s="169" t="str">
        <f t="array" ref="C99">IFERROR(INDEX('03.Muestra'!$F$8:$F$17,SMALL(IF("Página Web"='03.Muestra'!$D$8:$D$17,ROW('03.Muestra'!$F$8:$F$17)-MIN(ROW('03.Muestra'!$D$8:$D$17))+1,""),ROW()-89)),"")</f>
        <v/>
      </c>
      <c r="D99" s="143" t="str">
        <f t="shared" si="14"/>
        <v/>
      </c>
      <c r="E99" s="95" t="str">
        <f t="shared" si="13"/>
        <v/>
      </c>
      <c r="F99" s="23"/>
      <c r="G99" s="23"/>
      <c r="H99" s="23"/>
      <c r="I99" s="23"/>
      <c r="J99" s="23"/>
      <c r="K99" s="188"/>
      <c r="L99" s="23"/>
      <c r="M99" s="23"/>
      <c r="N99" s="23"/>
      <c r="O99" s="23"/>
      <c r="P99" s="23"/>
      <c r="Q99" s="23"/>
      <c r="R99" s="23"/>
      <c r="S99" s="23"/>
      <c r="T99" s="23"/>
      <c r="U99" s="23"/>
      <c r="V99" s="23"/>
      <c r="W99" s="23"/>
      <c r="X99" s="23"/>
      <c r="Y99" s="23"/>
      <c r="Z99" s="29"/>
      <c r="AA99" s="29"/>
      <c r="AB99" s="29"/>
      <c r="AC99" s="29"/>
      <c r="AD99" s="29"/>
      <c r="AE99" s="29"/>
      <c r="AF99" s="29"/>
      <c r="AG99" s="29"/>
      <c r="AH99" s="29"/>
      <c r="AI99" s="29"/>
      <c r="AJ99" s="29"/>
      <c r="AK99" s="29"/>
      <c r="AL99" s="29"/>
      <c r="AM99" s="29"/>
      <c r="AN99" s="29"/>
      <c r="AO99" s="29"/>
      <c r="AP99" s="29"/>
    </row>
    <row r="100" ht="12.0" customHeight="1">
      <c r="A100" s="92"/>
      <c r="B100" s="173"/>
      <c r="C100" s="173"/>
      <c r="D100" s="174"/>
      <c r="E100" s="95"/>
      <c r="F100" s="23"/>
      <c r="G100" s="23"/>
      <c r="H100" s="23"/>
      <c r="I100" s="23"/>
      <c r="J100" s="23"/>
      <c r="K100" s="188"/>
      <c r="L100" s="23"/>
      <c r="M100" s="23"/>
      <c r="N100" s="23"/>
      <c r="O100" s="23"/>
      <c r="P100" s="23"/>
      <c r="Q100" s="23"/>
      <c r="R100" s="23"/>
      <c r="S100" s="23"/>
      <c r="T100" s="23"/>
      <c r="U100" s="23"/>
      <c r="V100" s="23"/>
      <c r="W100" s="23"/>
      <c r="X100" s="23"/>
      <c r="Y100" s="23"/>
      <c r="Z100" s="29"/>
      <c r="AA100" s="29"/>
      <c r="AB100" s="29"/>
      <c r="AC100" s="29"/>
      <c r="AD100" s="29"/>
      <c r="AE100" s="29"/>
      <c r="AF100" s="29"/>
      <c r="AG100" s="29"/>
      <c r="AH100" s="29"/>
      <c r="AI100" s="29"/>
      <c r="AJ100" s="29"/>
      <c r="AK100" s="29"/>
      <c r="AL100" s="29"/>
      <c r="AM100" s="29"/>
      <c r="AN100" s="29"/>
      <c r="AO100" s="29"/>
      <c r="AP100" s="29"/>
    </row>
    <row r="101" ht="12.0" customHeight="1">
      <c r="A101" s="92"/>
      <c r="B101" s="173"/>
      <c r="C101" s="173"/>
      <c r="D101" s="174"/>
      <c r="E101" s="95"/>
      <c r="F101" s="23"/>
      <c r="G101" s="23"/>
      <c r="H101" s="23"/>
      <c r="I101" s="23"/>
      <c r="J101" s="23"/>
      <c r="K101" s="188"/>
      <c r="L101" s="23"/>
      <c r="M101" s="23"/>
      <c r="N101" s="23"/>
      <c r="O101" s="23"/>
      <c r="P101" s="23"/>
      <c r="Q101" s="23"/>
      <c r="R101" s="23"/>
      <c r="S101" s="23"/>
      <c r="T101" s="23"/>
      <c r="U101" s="23"/>
      <c r="V101" s="23"/>
      <c r="W101" s="23"/>
      <c r="X101" s="23"/>
      <c r="Y101" s="23"/>
      <c r="Z101" s="29"/>
      <c r="AA101" s="29"/>
      <c r="AB101" s="29"/>
      <c r="AC101" s="29"/>
      <c r="AD101" s="29"/>
      <c r="AE101" s="29"/>
      <c r="AF101" s="29"/>
      <c r="AG101" s="29"/>
      <c r="AH101" s="29"/>
      <c r="AI101" s="29"/>
      <c r="AJ101" s="29"/>
      <c r="AK101" s="29"/>
      <c r="AL101" s="29"/>
      <c r="AM101" s="29"/>
      <c r="AN101" s="29"/>
      <c r="AO101" s="29"/>
      <c r="AP101" s="29"/>
    </row>
    <row r="102" ht="12.75" customHeight="1">
      <c r="A102" s="151"/>
      <c r="B102" s="152"/>
      <c r="C102" s="151"/>
      <c r="D102" s="175"/>
      <c r="E102" s="153"/>
      <c r="F102" s="23"/>
      <c r="G102" s="23"/>
      <c r="H102" s="23"/>
      <c r="I102" s="23"/>
      <c r="J102" s="23"/>
      <c r="K102" s="188"/>
      <c r="L102" s="23"/>
      <c r="M102" s="23"/>
      <c r="N102" s="23"/>
      <c r="O102" s="23"/>
      <c r="P102" s="23"/>
      <c r="Q102" s="23"/>
      <c r="R102" s="23"/>
      <c r="S102" s="23"/>
      <c r="T102" s="23"/>
      <c r="U102" s="23"/>
      <c r="V102" s="23"/>
      <c r="W102" s="23"/>
      <c r="X102" s="23"/>
      <c r="Y102" s="23"/>
      <c r="Z102" s="29"/>
      <c r="AA102" s="29"/>
      <c r="AB102" s="29"/>
      <c r="AC102" s="29"/>
      <c r="AD102" s="29"/>
      <c r="AE102" s="29"/>
      <c r="AF102" s="29"/>
      <c r="AG102" s="29"/>
      <c r="AH102" s="29"/>
      <c r="AI102" s="29"/>
      <c r="AJ102" s="29"/>
      <c r="AK102" s="29"/>
      <c r="AL102" s="29"/>
      <c r="AM102" s="29"/>
      <c r="AN102" s="29"/>
      <c r="AO102" s="29"/>
      <c r="AP102" s="29"/>
    </row>
    <row r="103" ht="12.0" customHeight="1">
      <c r="A103" s="149"/>
      <c r="B103" s="149"/>
      <c r="C103" s="149"/>
      <c r="D103" s="176"/>
      <c r="E103" s="149"/>
      <c r="F103" s="149"/>
      <c r="G103" s="23"/>
      <c r="H103" s="23"/>
      <c r="I103" s="23"/>
      <c r="J103" s="23"/>
      <c r="K103" s="188"/>
      <c r="L103" s="23"/>
      <c r="M103" s="23"/>
      <c r="N103" s="23"/>
      <c r="O103" s="23"/>
      <c r="P103" s="23"/>
      <c r="Q103" s="23"/>
      <c r="R103" s="23"/>
      <c r="S103" s="23"/>
      <c r="T103" s="23"/>
      <c r="U103" s="23"/>
      <c r="V103" s="23"/>
      <c r="W103" s="23"/>
      <c r="X103" s="23"/>
      <c r="Y103" s="23"/>
      <c r="Z103" s="29"/>
      <c r="AA103" s="29"/>
      <c r="AB103" s="29"/>
      <c r="AC103" s="29"/>
      <c r="AD103" s="29"/>
      <c r="AE103" s="29"/>
      <c r="AF103" s="29"/>
      <c r="AG103" s="29"/>
      <c r="AH103" s="29"/>
      <c r="AI103" s="29"/>
      <c r="AJ103" s="29"/>
      <c r="AK103" s="29"/>
      <c r="AL103" s="29"/>
      <c r="AM103" s="29"/>
      <c r="AN103" s="29"/>
      <c r="AO103" s="29"/>
      <c r="AP103" s="29"/>
    </row>
    <row r="104" ht="12.0" customHeight="1">
      <c r="A104" s="29"/>
      <c r="B104" s="23"/>
      <c r="C104" s="23"/>
      <c r="D104" s="167"/>
      <c r="E104" s="95"/>
      <c r="F104" s="23"/>
      <c r="G104" s="23"/>
      <c r="H104" s="23"/>
      <c r="I104" s="23"/>
      <c r="J104" s="23"/>
      <c r="K104" s="188"/>
      <c r="L104" s="23"/>
      <c r="M104" s="23"/>
      <c r="N104" s="23"/>
      <c r="O104" s="23"/>
      <c r="P104" s="23"/>
      <c r="Q104" s="23"/>
      <c r="R104" s="23"/>
      <c r="S104" s="23"/>
      <c r="T104" s="23"/>
      <c r="U104" s="23"/>
      <c r="V104" s="23"/>
      <c r="W104" s="23"/>
      <c r="X104" s="23"/>
      <c r="Y104" s="23"/>
      <c r="Z104" s="29"/>
      <c r="AA104" s="29"/>
      <c r="AB104" s="29"/>
      <c r="AC104" s="29"/>
      <c r="AD104" s="29"/>
      <c r="AE104" s="29"/>
      <c r="AF104" s="29"/>
      <c r="AG104" s="29"/>
      <c r="AH104" s="29"/>
      <c r="AI104" s="29"/>
      <c r="AJ104" s="29"/>
      <c r="AK104" s="29"/>
      <c r="AL104" s="29"/>
      <c r="AM104" s="29"/>
      <c r="AN104" s="29"/>
      <c r="AO104" s="29"/>
      <c r="AP104" s="29"/>
    </row>
    <row r="105" ht="12.0" customHeight="1">
      <c r="A105" s="29"/>
      <c r="B105" s="23"/>
      <c r="C105" s="23"/>
      <c r="D105" s="167"/>
      <c r="E105" s="137"/>
      <c r="F105" s="23"/>
      <c r="G105" s="23"/>
      <c r="H105" s="23"/>
      <c r="I105" s="23"/>
      <c r="J105" s="23"/>
      <c r="K105" s="188"/>
      <c r="L105" s="23"/>
      <c r="M105" s="23"/>
      <c r="N105" s="23"/>
      <c r="O105" s="23"/>
      <c r="P105" s="23"/>
      <c r="Q105" s="23"/>
      <c r="R105" s="23"/>
      <c r="S105" s="23"/>
      <c r="T105" s="23"/>
      <c r="U105" s="23"/>
      <c r="V105" s="23"/>
      <c r="W105" s="23"/>
      <c r="X105" s="23"/>
      <c r="Y105" s="23"/>
      <c r="Z105" s="29"/>
      <c r="AA105" s="29"/>
      <c r="AB105" s="29"/>
      <c r="AC105" s="29"/>
      <c r="AD105" s="29"/>
      <c r="AE105" s="29"/>
      <c r="AF105" s="29"/>
      <c r="AG105" s="29"/>
      <c r="AH105" s="29"/>
      <c r="AI105" s="29"/>
      <c r="AJ105" s="29"/>
      <c r="AK105" s="29"/>
      <c r="AL105" s="29"/>
      <c r="AM105" s="29"/>
      <c r="AN105" s="29"/>
      <c r="AO105" s="29"/>
      <c r="AP105" s="29"/>
    </row>
    <row r="106" ht="29.25" customHeight="1">
      <c r="A106" s="126" t="s">
        <v>106</v>
      </c>
      <c r="B106" s="127" t="s">
        <v>92</v>
      </c>
      <c r="C106" s="128" t="s">
        <v>155</v>
      </c>
      <c r="D106" s="168" t="s">
        <v>112</v>
      </c>
      <c r="E106" s="154"/>
      <c r="F106" s="29"/>
      <c r="G106" s="29"/>
      <c r="H106" s="29"/>
      <c r="I106" s="29"/>
      <c r="J106" s="29"/>
      <c r="K106" s="188"/>
      <c r="L106" s="23"/>
      <c r="M106" s="23"/>
      <c r="N106" s="23"/>
      <c r="O106" s="23"/>
      <c r="P106" s="23"/>
      <c r="Q106" s="23"/>
      <c r="R106" s="23"/>
      <c r="S106" s="23"/>
      <c r="T106" s="23"/>
      <c r="U106" s="23"/>
      <c r="V106" s="23"/>
      <c r="W106" s="23"/>
      <c r="X106" s="23"/>
      <c r="Y106" s="23"/>
      <c r="Z106" s="29"/>
      <c r="AA106" s="29"/>
      <c r="AB106" s="29"/>
      <c r="AC106" s="29"/>
      <c r="AD106" s="29"/>
      <c r="AE106" s="29"/>
      <c r="AF106" s="29"/>
      <c r="AG106" s="29"/>
      <c r="AH106" s="29"/>
      <c r="AI106" s="29"/>
      <c r="AJ106" s="29"/>
      <c r="AK106" s="29"/>
      <c r="AL106" s="29"/>
      <c r="AM106" s="29"/>
      <c r="AN106" s="29"/>
      <c r="AO106" s="29"/>
      <c r="AP106" s="29"/>
    </row>
    <row r="107" ht="12.0" customHeight="1">
      <c r="A107" s="133">
        <f t="array" ref="A107">IFERROR(INDEX('03.Muestra'!$B$8:$B$17,SMALL(IF("Página Web"='03.Muestra'!$D$8:$D$17,ROW('03.Muestra'!$B$8:$B$17)-MIN(ROW('03.Muestra'!$D$8:$D$17))+1,""),ROW()-106)),"")</f>
        <v>1</v>
      </c>
      <c r="B107" s="169" t="str">
        <f t="array" ref="B107">IFERROR(INDEX('03.Muestra'!$C$8:$C$17,SMALL(IF("Página Web"='03.Muestra'!$D$8:$D$17,ROW('03.Muestra'!$C$8:$C$17)-MIN(ROW('03.Muestra'!$D$8:$D$17))+1,""),ROW()-106)),"")</f>
        <v>Home</v>
      </c>
      <c r="C107" s="170" t="str">
        <f t="array" ref="C107">IFERROR(INDEX('03.Muestra'!$F$8:$F$17,SMALL(IF("Página Web"='03.Muestra'!$D$8:$D$17,ROW('03.Muestra'!$F$8:$F$17)-MIN(ROW('03.Muestra'!$D$8:$D$17))+1,""),ROW()-106)),"")</f>
        <v>https://vicengallartandres.com/</v>
      </c>
      <c r="D107" s="143" t="str">
        <f t="shared" ref="D107:D116" si="15">IF(C107="","",$D$18)</f>
        <v>N/A</v>
      </c>
      <c r="E107" s="95" t="str">
        <f t="shared" ref="E107:E116" si="16">IF(D107&lt;&gt;"",IF(AND(B107&lt;&gt;"",C107&lt;&gt;""),"","ERR"),"")</f>
        <v/>
      </c>
      <c r="F107" s="144" t="s">
        <v>95</v>
      </c>
      <c r="G107" s="121" t="s">
        <v>104</v>
      </c>
      <c r="H107" s="116" t="s">
        <v>99</v>
      </c>
      <c r="I107" s="145" t="s">
        <v>97</v>
      </c>
      <c r="J107" s="146" t="s">
        <v>93</v>
      </c>
      <c r="K107" s="171" t="s">
        <v>103</v>
      </c>
      <c r="L107" s="23"/>
      <c r="M107" s="23"/>
      <c r="N107" s="23"/>
      <c r="O107" s="23"/>
      <c r="P107" s="23"/>
      <c r="Q107" s="23"/>
      <c r="R107" s="23"/>
      <c r="S107" s="23"/>
      <c r="T107" s="23"/>
      <c r="U107" s="23"/>
      <c r="V107" s="23"/>
      <c r="W107" s="23"/>
      <c r="X107" s="23"/>
      <c r="Y107" s="23"/>
      <c r="Z107" s="29"/>
      <c r="AA107" s="29"/>
      <c r="AB107" s="29"/>
      <c r="AC107" s="29"/>
      <c r="AD107" s="29"/>
      <c r="AE107" s="29"/>
      <c r="AF107" s="29"/>
      <c r="AG107" s="29"/>
      <c r="AH107" s="29"/>
      <c r="AI107" s="29"/>
      <c r="AJ107" s="29"/>
      <c r="AK107" s="29"/>
      <c r="AL107" s="29"/>
      <c r="AM107" s="29"/>
      <c r="AN107" s="29"/>
      <c r="AO107" s="29"/>
      <c r="AP107" s="29"/>
    </row>
    <row r="108" ht="12.0" customHeight="1">
      <c r="A108" s="133">
        <f t="array" ref="A108">IFERROR(INDEX('03.Muestra'!$B$8:$B$17,SMALL(IF("Página Web"='03.Muestra'!$D$8:$D$17,ROW('03.Muestra'!$B$8:$B$17)-MIN(ROW('03.Muestra'!$D$8:$D$17))+1,""),ROW()-106)),"")</f>
        <v>2</v>
      </c>
      <c r="B108" s="169" t="str">
        <f t="array" ref="B108">IFERROR(INDEX('03.Muestra'!$C$8:$C$17,SMALL(IF("Página Web"='03.Muestra'!$D$8:$D$17,ROW('03.Muestra'!$C$8:$C$17)-MIN(ROW('03.Muestra'!$D$8:$D$17))+1,""),ROW()-106)),"")</f>
        <v>Contacto</v>
      </c>
      <c r="C108" s="170" t="str">
        <f t="array" ref="C108">IFERROR(INDEX('03.Muestra'!$F$8:$F$17,SMALL(IF("Página Web"='03.Muestra'!$D$8:$D$17,ROW('03.Muestra'!$F$8:$F$17)-MIN(ROW('03.Muestra'!$D$8:$D$17))+1,""),ROW()-106)),"")</f>
        <v>https://vicengallartandres.com/contacto/</v>
      </c>
      <c r="D108" s="143" t="str">
        <f t="shared" si="15"/>
        <v>N/A</v>
      </c>
      <c r="E108" s="95" t="str">
        <f t="shared" si="16"/>
        <v/>
      </c>
      <c r="F108" s="147">
        <f>COUNTIF($D107:INDIRECT("$D" &amp;  SUM(ROW()-1,'03.Muestra'!$D$20)-1),F107)</f>
        <v>0</v>
      </c>
      <c r="G108" s="147">
        <f>COUNTIF($D107:INDIRECT("$D" &amp;  SUM(ROW()-1,'03.Muestra'!$D$20)-1),G107)</f>
        <v>0</v>
      </c>
      <c r="H108" s="147">
        <f>COUNTIF($D107:INDIRECT("$D" &amp;  SUM(ROW()-1,'03.Muestra'!$D$20)-1),H107)</f>
        <v>3</v>
      </c>
      <c r="I108" s="147">
        <f>COUNTIF($D107:INDIRECT("$D" &amp;  SUM(ROW()-1,'03.Muestra'!$D$20)-1),I107)</f>
        <v>0</v>
      </c>
      <c r="J108" s="147">
        <f>COUNTIF($D107:INDIRECT("$D" &amp;  SUM(ROW()-1,'03.Muestra'!$D$20)-1),J107)</f>
        <v>0</v>
      </c>
      <c r="K108" s="172">
        <f>IF(COUNTIF('03.Muestra'!$D$8:$D$17,"Página Web")=0,0,COUNTBLANK($D107:INDIRECT("$D" &amp;  SUM(ROW()-1,COUNTIF('03.Muestra'!$D$8:$D$17,"Página Web"))-1)))</f>
        <v>0</v>
      </c>
      <c r="L108" s="23"/>
      <c r="M108" s="23"/>
      <c r="N108" s="23"/>
      <c r="O108" s="23"/>
      <c r="P108" s="23"/>
      <c r="Q108" s="23"/>
      <c r="R108" s="23"/>
      <c r="S108" s="23"/>
      <c r="T108" s="23"/>
      <c r="U108" s="23"/>
      <c r="V108" s="23"/>
      <c r="W108" s="23"/>
      <c r="X108" s="23"/>
      <c r="Y108" s="23"/>
      <c r="Z108" s="29"/>
      <c r="AA108" s="29"/>
      <c r="AB108" s="29"/>
      <c r="AC108" s="29"/>
      <c r="AD108" s="29"/>
      <c r="AE108" s="29"/>
      <c r="AF108" s="29"/>
      <c r="AG108" s="29"/>
      <c r="AH108" s="29"/>
      <c r="AI108" s="29"/>
      <c r="AJ108" s="29"/>
      <c r="AK108" s="29"/>
      <c r="AL108" s="29"/>
      <c r="AM108" s="29"/>
      <c r="AN108" s="29"/>
      <c r="AO108" s="29"/>
      <c r="AP108" s="29"/>
    </row>
    <row r="109" ht="12.0" customHeight="1">
      <c r="A109" s="133">
        <f t="array" ref="A109">IFERROR(INDEX('03.Muestra'!$B$8:$B$17,SMALL(IF("Página Web"='03.Muestra'!$D$8:$D$17,ROW('03.Muestra'!$B$8:$B$17)-MIN(ROW('03.Muestra'!$D$8:$D$17))+1,""),ROW()-106)),"")</f>
        <v>3</v>
      </c>
      <c r="B109" s="169" t="str">
        <f t="array" ref="B109">IFERROR(INDEX('03.Muestra'!$C$8:$C$17,SMALL(IF("Página Web"='03.Muestra'!$D$8:$D$17,ROW('03.Muestra'!$C$8:$C$17)-MIN(ROW('03.Muestra'!$D$8:$D$17))+1,""),ROW()-106)),"")</f>
        <v>Servicios</v>
      </c>
      <c r="C109" s="170" t="str">
        <f t="array" ref="C109">IFERROR(INDEX('03.Muestra'!$F$8:$F$17,SMALL(IF("Página Web"='03.Muestra'!$D$8:$D$17,ROW('03.Muestra'!$F$8:$F$17)-MIN(ROW('03.Muestra'!$D$8:$D$17))+1,""),ROW()-106)),"")</f>
        <v>https://vicengallartandres.com/servicios/</v>
      </c>
      <c r="D109" s="143" t="str">
        <f t="shared" si="15"/>
        <v>N/A</v>
      </c>
      <c r="E109" s="95" t="str">
        <f t="shared" si="16"/>
        <v/>
      </c>
      <c r="F109" s="29"/>
      <c r="G109" s="23"/>
      <c r="H109" s="23"/>
      <c r="I109" s="23"/>
      <c r="J109" s="23"/>
      <c r="K109" s="188"/>
      <c r="L109" s="23"/>
      <c r="M109" s="23"/>
      <c r="N109" s="23"/>
      <c r="O109" s="23"/>
      <c r="P109" s="23"/>
      <c r="Q109" s="23"/>
      <c r="R109" s="23"/>
      <c r="S109" s="23"/>
      <c r="T109" s="23"/>
      <c r="U109" s="23"/>
      <c r="V109" s="23"/>
      <c r="W109" s="23"/>
      <c r="X109" s="23"/>
      <c r="Y109" s="23"/>
      <c r="Z109" s="29"/>
      <c r="AA109" s="29"/>
      <c r="AB109" s="29"/>
      <c r="AC109" s="29"/>
      <c r="AD109" s="29"/>
      <c r="AE109" s="29"/>
      <c r="AF109" s="29"/>
      <c r="AG109" s="29"/>
      <c r="AH109" s="29"/>
      <c r="AI109" s="29"/>
      <c r="AJ109" s="29"/>
      <c r="AK109" s="29"/>
      <c r="AL109" s="29"/>
      <c r="AM109" s="29"/>
      <c r="AN109" s="29"/>
      <c r="AO109" s="29"/>
      <c r="AP109" s="29"/>
    </row>
    <row r="110" ht="12.0" customHeight="1">
      <c r="A110" s="133" t="str">
        <f t="array" ref="A110">IFERROR(INDEX('03.Muestra'!$B$8:$B$17,SMALL(IF("Página Web"='03.Muestra'!$D$8:$D$17,ROW('03.Muestra'!$B$8:$B$17)-MIN(ROW('03.Muestra'!$D$8:$D$17))+1,""),ROW()-106)),"")</f>
        <v/>
      </c>
      <c r="B110" s="169" t="str">
        <f t="array" ref="B110">IFERROR(INDEX('03.Muestra'!$C$8:$C$17,SMALL(IF("Página Web"='03.Muestra'!$D$8:$D$17,ROW('03.Muestra'!$C$8:$C$17)-MIN(ROW('03.Muestra'!$D$8:$D$17))+1,""),ROW()-106)),"")</f>
        <v/>
      </c>
      <c r="C110" s="169" t="str">
        <f t="array" ref="C110">IFERROR(INDEX('03.Muestra'!$F$8:$F$17,SMALL(IF("Página Web"='03.Muestra'!$D$8:$D$17,ROW('03.Muestra'!$F$8:$F$17)-MIN(ROW('03.Muestra'!$D$8:$D$17))+1,""),ROW()-106)),"")</f>
        <v/>
      </c>
      <c r="D110" s="143" t="str">
        <f t="shared" si="15"/>
        <v/>
      </c>
      <c r="E110" s="95" t="str">
        <f t="shared" si="16"/>
        <v/>
      </c>
      <c r="F110" s="29"/>
      <c r="G110" s="23"/>
      <c r="H110" s="23"/>
      <c r="I110" s="23"/>
      <c r="J110" s="23"/>
      <c r="K110" s="188"/>
      <c r="L110" s="23"/>
      <c r="M110" s="23"/>
      <c r="N110" s="23"/>
      <c r="O110" s="23"/>
      <c r="P110" s="23"/>
      <c r="Q110" s="23"/>
      <c r="R110" s="23"/>
      <c r="S110" s="23"/>
      <c r="T110" s="23"/>
      <c r="U110" s="23"/>
      <c r="V110" s="23"/>
      <c r="W110" s="23"/>
      <c r="X110" s="23"/>
      <c r="Y110" s="23"/>
      <c r="Z110" s="29"/>
      <c r="AA110" s="29"/>
      <c r="AB110" s="29"/>
      <c r="AC110" s="29"/>
      <c r="AD110" s="29"/>
      <c r="AE110" s="29"/>
      <c r="AF110" s="29"/>
      <c r="AG110" s="29"/>
      <c r="AH110" s="29"/>
      <c r="AI110" s="29"/>
      <c r="AJ110" s="29"/>
      <c r="AK110" s="29"/>
      <c r="AL110" s="29"/>
      <c r="AM110" s="29"/>
      <c r="AN110" s="29"/>
      <c r="AO110" s="29"/>
      <c r="AP110" s="29"/>
    </row>
    <row r="111" ht="12.0" customHeight="1">
      <c r="A111" s="133" t="str">
        <f t="array" ref="A111">IFERROR(INDEX('03.Muestra'!$B$8:$B$17,SMALL(IF("Página Web"='03.Muestra'!$D$8:$D$17,ROW('03.Muestra'!$B$8:$B$17)-MIN(ROW('03.Muestra'!$D$8:$D$17))+1,""),ROW()-106)),"")</f>
        <v/>
      </c>
      <c r="B111" s="169" t="str">
        <f t="array" ref="B111">IFERROR(INDEX('03.Muestra'!$C$8:$C$17,SMALL(IF("Página Web"='03.Muestra'!$D$8:$D$17,ROW('03.Muestra'!$C$8:$C$17)-MIN(ROW('03.Muestra'!$D$8:$D$17))+1,""),ROW()-106)),"")</f>
        <v/>
      </c>
      <c r="C111" s="169" t="str">
        <f t="array" ref="C111">IFERROR(INDEX('03.Muestra'!$F$8:$F$17,SMALL(IF("Página Web"='03.Muestra'!$D$8:$D$17,ROW('03.Muestra'!$F$8:$F$17)-MIN(ROW('03.Muestra'!$D$8:$D$17))+1,""),ROW()-106)),"")</f>
        <v/>
      </c>
      <c r="D111" s="143" t="str">
        <f t="shared" si="15"/>
        <v/>
      </c>
      <c r="E111" s="95" t="str">
        <f t="shared" si="16"/>
        <v/>
      </c>
      <c r="F111" s="29"/>
      <c r="G111" s="23"/>
      <c r="H111" s="23"/>
      <c r="I111" s="23"/>
      <c r="J111" s="23"/>
      <c r="K111" s="188"/>
      <c r="L111" s="23"/>
      <c r="M111" s="23"/>
      <c r="N111" s="23"/>
      <c r="O111" s="23"/>
      <c r="P111" s="23"/>
      <c r="Q111" s="23"/>
      <c r="R111" s="23"/>
      <c r="S111" s="23"/>
      <c r="T111" s="23"/>
      <c r="U111" s="23"/>
      <c r="V111" s="23"/>
      <c r="W111" s="23"/>
      <c r="X111" s="23"/>
      <c r="Y111" s="23"/>
      <c r="Z111" s="29"/>
      <c r="AA111" s="29"/>
      <c r="AB111" s="29"/>
      <c r="AC111" s="29"/>
      <c r="AD111" s="29"/>
      <c r="AE111" s="29"/>
      <c r="AF111" s="29"/>
      <c r="AG111" s="29"/>
      <c r="AH111" s="29"/>
      <c r="AI111" s="29"/>
      <c r="AJ111" s="29"/>
      <c r="AK111" s="29"/>
      <c r="AL111" s="29"/>
      <c r="AM111" s="29"/>
      <c r="AN111" s="29"/>
      <c r="AO111" s="29"/>
      <c r="AP111" s="29"/>
    </row>
    <row r="112" ht="12.0" customHeight="1">
      <c r="A112" s="133" t="str">
        <f t="array" ref="A112">IFERROR(INDEX('03.Muestra'!$B$8:$B$17,SMALL(IF("Página Web"='03.Muestra'!$D$8:$D$17,ROW('03.Muestra'!$B$8:$B$17)-MIN(ROW('03.Muestra'!$D$8:$D$17))+1,""),ROW()-106)),"")</f>
        <v/>
      </c>
      <c r="B112" s="169" t="str">
        <f t="array" ref="B112">IFERROR(INDEX('03.Muestra'!$C$8:$C$17,SMALL(IF("Página Web"='03.Muestra'!$D$8:$D$17,ROW('03.Muestra'!$C$8:$C$17)-MIN(ROW('03.Muestra'!$D$8:$D$17))+1,""),ROW()-106)),"")</f>
        <v/>
      </c>
      <c r="C112" s="169" t="str">
        <f t="array" ref="C112">IFERROR(INDEX('03.Muestra'!$F$8:$F$17,SMALL(IF("Página Web"='03.Muestra'!$D$8:$D$17,ROW('03.Muestra'!$F$8:$F$17)-MIN(ROW('03.Muestra'!$D$8:$D$17))+1,""),ROW()-106)),"")</f>
        <v/>
      </c>
      <c r="D112" s="143" t="str">
        <f t="shared" si="15"/>
        <v/>
      </c>
      <c r="E112" s="95" t="str">
        <f t="shared" si="16"/>
        <v/>
      </c>
      <c r="F112" s="29"/>
      <c r="G112" s="23"/>
      <c r="H112" s="23"/>
      <c r="I112" s="23"/>
      <c r="J112" s="23"/>
      <c r="K112" s="188"/>
      <c r="L112" s="23"/>
      <c r="M112" s="23"/>
      <c r="N112" s="23"/>
      <c r="O112" s="23"/>
      <c r="P112" s="23"/>
      <c r="Q112" s="23"/>
      <c r="R112" s="23"/>
      <c r="S112" s="23"/>
      <c r="T112" s="23"/>
      <c r="U112" s="23"/>
      <c r="V112" s="23"/>
      <c r="W112" s="23"/>
      <c r="X112" s="23"/>
      <c r="Y112" s="23"/>
      <c r="Z112" s="29"/>
      <c r="AA112" s="29"/>
      <c r="AB112" s="29"/>
      <c r="AC112" s="29"/>
      <c r="AD112" s="29"/>
      <c r="AE112" s="29"/>
      <c r="AF112" s="29"/>
      <c r="AG112" s="29"/>
      <c r="AH112" s="29"/>
      <c r="AI112" s="29"/>
      <c r="AJ112" s="29"/>
      <c r="AK112" s="29"/>
      <c r="AL112" s="29"/>
      <c r="AM112" s="29"/>
      <c r="AN112" s="29"/>
      <c r="AO112" s="29"/>
      <c r="AP112" s="29"/>
    </row>
    <row r="113" ht="12.0" customHeight="1">
      <c r="A113" s="133" t="str">
        <f t="array" ref="A113">IFERROR(INDEX('03.Muestra'!$B$8:$B$17,SMALL(IF("Página Web"='03.Muestra'!$D$8:$D$17,ROW('03.Muestra'!$B$8:$B$17)-MIN(ROW('03.Muestra'!$D$8:$D$17))+1,""),ROW()-106)),"")</f>
        <v/>
      </c>
      <c r="B113" s="169" t="str">
        <f t="array" ref="B113">IFERROR(INDEX('03.Muestra'!$C$8:$C$17,SMALL(IF("Página Web"='03.Muestra'!$D$8:$D$17,ROW('03.Muestra'!$C$8:$C$17)-MIN(ROW('03.Muestra'!$D$8:$D$17))+1,""),ROW()-106)),"")</f>
        <v/>
      </c>
      <c r="C113" s="169" t="str">
        <f t="array" ref="C113">IFERROR(INDEX('03.Muestra'!$F$8:$F$17,SMALL(IF("Página Web"='03.Muestra'!$D$8:$D$17,ROW('03.Muestra'!$F$8:$F$17)-MIN(ROW('03.Muestra'!$D$8:$D$17))+1,""),ROW()-106)),"")</f>
        <v/>
      </c>
      <c r="D113" s="143" t="str">
        <f t="shared" si="15"/>
        <v/>
      </c>
      <c r="E113" s="95" t="str">
        <f t="shared" si="16"/>
        <v/>
      </c>
      <c r="F113" s="23"/>
      <c r="G113" s="23"/>
      <c r="H113" s="23"/>
      <c r="I113" s="23"/>
      <c r="J113" s="23"/>
      <c r="K113" s="188"/>
      <c r="L113" s="23"/>
      <c r="M113" s="23"/>
      <c r="N113" s="23"/>
      <c r="O113" s="23"/>
      <c r="P113" s="23"/>
      <c r="Q113" s="23"/>
      <c r="R113" s="23"/>
      <c r="S113" s="23"/>
      <c r="T113" s="23"/>
      <c r="U113" s="23"/>
      <c r="V113" s="23"/>
      <c r="W113" s="23"/>
      <c r="X113" s="23"/>
      <c r="Y113" s="23"/>
      <c r="Z113" s="29"/>
      <c r="AA113" s="29"/>
      <c r="AB113" s="29"/>
      <c r="AC113" s="29"/>
      <c r="AD113" s="29"/>
      <c r="AE113" s="29"/>
      <c r="AF113" s="29"/>
      <c r="AG113" s="29"/>
      <c r="AH113" s="29"/>
      <c r="AI113" s="29"/>
      <c r="AJ113" s="29"/>
      <c r="AK113" s="29"/>
      <c r="AL113" s="29"/>
      <c r="AM113" s="29"/>
      <c r="AN113" s="29"/>
      <c r="AO113" s="29"/>
      <c r="AP113" s="29"/>
    </row>
    <row r="114" ht="12.0" customHeight="1">
      <c r="A114" s="133" t="str">
        <f t="array" ref="A114">IFERROR(INDEX('03.Muestra'!$B$8:$B$17,SMALL(IF("Página Web"='03.Muestra'!$D$8:$D$17,ROW('03.Muestra'!$B$8:$B$17)-MIN(ROW('03.Muestra'!$D$8:$D$17))+1,""),ROW()-106)),"")</f>
        <v/>
      </c>
      <c r="B114" s="169" t="str">
        <f t="array" ref="B114">IFERROR(INDEX('03.Muestra'!$C$8:$C$17,SMALL(IF("Página Web"='03.Muestra'!$D$8:$D$17,ROW('03.Muestra'!$C$8:$C$17)-MIN(ROW('03.Muestra'!$D$8:$D$17))+1,""),ROW()-106)),"")</f>
        <v/>
      </c>
      <c r="C114" s="169" t="str">
        <f t="array" ref="C114">IFERROR(INDEX('03.Muestra'!$F$8:$F$17,SMALL(IF("Página Web"='03.Muestra'!$D$8:$D$17,ROW('03.Muestra'!$F$8:$F$17)-MIN(ROW('03.Muestra'!$D$8:$D$17))+1,""),ROW()-106)),"")</f>
        <v/>
      </c>
      <c r="D114" s="143" t="str">
        <f t="shared" si="15"/>
        <v/>
      </c>
      <c r="E114" s="95" t="str">
        <f t="shared" si="16"/>
        <v/>
      </c>
      <c r="F114" s="23"/>
      <c r="G114" s="23"/>
      <c r="H114" s="23"/>
      <c r="I114" s="23"/>
      <c r="J114" s="23"/>
      <c r="K114" s="188"/>
      <c r="L114" s="23"/>
      <c r="M114" s="23"/>
      <c r="N114" s="23"/>
      <c r="O114" s="23"/>
      <c r="P114" s="23"/>
      <c r="Q114" s="23"/>
      <c r="R114" s="23"/>
      <c r="S114" s="23"/>
      <c r="T114" s="23"/>
      <c r="U114" s="23"/>
      <c r="V114" s="23"/>
      <c r="W114" s="23"/>
      <c r="X114" s="23"/>
      <c r="Y114" s="23"/>
      <c r="Z114" s="29"/>
      <c r="AA114" s="29"/>
      <c r="AB114" s="29"/>
      <c r="AC114" s="29"/>
      <c r="AD114" s="29"/>
      <c r="AE114" s="29"/>
      <c r="AF114" s="29"/>
      <c r="AG114" s="29"/>
      <c r="AH114" s="29"/>
      <c r="AI114" s="29"/>
      <c r="AJ114" s="29"/>
      <c r="AK114" s="29"/>
      <c r="AL114" s="29"/>
      <c r="AM114" s="29"/>
      <c r="AN114" s="29"/>
      <c r="AO114" s="29"/>
      <c r="AP114" s="29"/>
    </row>
    <row r="115" ht="12.0" customHeight="1">
      <c r="A115" s="133" t="str">
        <f t="array" ref="A115">IFERROR(INDEX('03.Muestra'!$B$8:$B$17,SMALL(IF("Página Web"='03.Muestra'!$D$8:$D$17,ROW('03.Muestra'!$B$8:$B$17)-MIN(ROW('03.Muestra'!$D$8:$D$17))+1,""),ROW()-106)),"")</f>
        <v/>
      </c>
      <c r="B115" s="169" t="str">
        <f t="array" ref="B115">IFERROR(INDEX('03.Muestra'!$C$8:$C$17,SMALL(IF("Página Web"='03.Muestra'!$D$8:$D$17,ROW('03.Muestra'!$C$8:$C$17)-MIN(ROW('03.Muestra'!$D$8:$D$17))+1,""),ROW()-106)),"")</f>
        <v/>
      </c>
      <c r="C115" s="169" t="str">
        <f t="array" ref="C115">IFERROR(INDEX('03.Muestra'!$F$8:$F$17,SMALL(IF("Página Web"='03.Muestra'!$D$8:$D$17,ROW('03.Muestra'!$F$8:$F$17)-MIN(ROW('03.Muestra'!$D$8:$D$17))+1,""),ROW()-106)),"")</f>
        <v/>
      </c>
      <c r="D115" s="143" t="str">
        <f t="shared" si="15"/>
        <v/>
      </c>
      <c r="E115" s="95" t="str">
        <f t="shared" si="16"/>
        <v/>
      </c>
      <c r="F115" s="23"/>
      <c r="G115" s="23"/>
      <c r="H115" s="23"/>
      <c r="I115" s="23"/>
      <c r="J115" s="23"/>
      <c r="K115" s="188"/>
      <c r="L115" s="23"/>
      <c r="M115" s="23"/>
      <c r="N115" s="23"/>
      <c r="O115" s="23"/>
      <c r="P115" s="23"/>
      <c r="Q115" s="23"/>
      <c r="R115" s="23"/>
      <c r="S115" s="23"/>
      <c r="T115" s="23"/>
      <c r="U115" s="23"/>
      <c r="V115" s="23"/>
      <c r="W115" s="23"/>
      <c r="X115" s="23"/>
      <c r="Y115" s="23"/>
      <c r="Z115" s="29"/>
      <c r="AA115" s="29"/>
      <c r="AB115" s="29"/>
      <c r="AC115" s="29"/>
      <c r="AD115" s="29"/>
      <c r="AE115" s="29"/>
      <c r="AF115" s="29"/>
      <c r="AG115" s="29"/>
      <c r="AH115" s="29"/>
      <c r="AI115" s="29"/>
      <c r="AJ115" s="29"/>
      <c r="AK115" s="29"/>
      <c r="AL115" s="29"/>
      <c r="AM115" s="29"/>
      <c r="AN115" s="29"/>
      <c r="AO115" s="29"/>
      <c r="AP115" s="29"/>
    </row>
    <row r="116" ht="12.0" customHeight="1">
      <c r="A116" s="133" t="str">
        <f t="array" ref="A116">IFERROR(INDEX('03.Muestra'!$B$8:$B$17,SMALL(IF("Página Web"='03.Muestra'!$D$8:$D$17,ROW('03.Muestra'!$B$8:$B$17)-MIN(ROW('03.Muestra'!$D$8:$D$17))+1,""),ROW()-106)),"")</f>
        <v/>
      </c>
      <c r="B116" s="169" t="str">
        <f t="array" ref="B116">IFERROR(INDEX('03.Muestra'!$C$8:$C$17,SMALL(IF("Página Web"='03.Muestra'!$D$8:$D$17,ROW('03.Muestra'!$C$8:$C$17)-MIN(ROW('03.Muestra'!$D$8:$D$17))+1,""),ROW()-106)),"")</f>
        <v/>
      </c>
      <c r="C116" s="169" t="str">
        <f t="array" ref="C116">IFERROR(INDEX('03.Muestra'!$F$8:$F$17,SMALL(IF("Página Web"='03.Muestra'!$D$8:$D$17,ROW('03.Muestra'!$F$8:$F$17)-MIN(ROW('03.Muestra'!$D$8:$D$17))+1,""),ROW()-106)),"")</f>
        <v/>
      </c>
      <c r="D116" s="143" t="str">
        <f t="shared" si="15"/>
        <v/>
      </c>
      <c r="E116" s="95" t="str">
        <f t="shared" si="16"/>
        <v/>
      </c>
      <c r="F116" s="23"/>
      <c r="G116" s="23"/>
      <c r="H116" s="23"/>
      <c r="I116" s="23"/>
      <c r="J116" s="23"/>
      <c r="K116" s="188"/>
      <c r="L116" s="23"/>
      <c r="M116" s="23"/>
      <c r="N116" s="23"/>
      <c r="O116" s="23"/>
      <c r="P116" s="23"/>
      <c r="Q116" s="23"/>
      <c r="R116" s="23"/>
      <c r="S116" s="23"/>
      <c r="T116" s="23"/>
      <c r="U116" s="23"/>
      <c r="V116" s="23"/>
      <c r="W116" s="23"/>
      <c r="X116" s="23"/>
      <c r="Y116" s="23"/>
      <c r="Z116" s="29"/>
      <c r="AA116" s="29"/>
      <c r="AB116" s="29"/>
      <c r="AC116" s="29"/>
      <c r="AD116" s="29"/>
      <c r="AE116" s="29"/>
      <c r="AF116" s="29"/>
      <c r="AG116" s="29"/>
      <c r="AH116" s="29"/>
      <c r="AI116" s="29"/>
      <c r="AJ116" s="29"/>
      <c r="AK116" s="29"/>
      <c r="AL116" s="29"/>
      <c r="AM116" s="29"/>
      <c r="AN116" s="29"/>
      <c r="AO116" s="29"/>
      <c r="AP116" s="29"/>
    </row>
    <row r="117" ht="12.0" customHeight="1">
      <c r="A117" s="92"/>
      <c r="B117" s="173"/>
      <c r="C117" s="173"/>
      <c r="D117" s="174"/>
      <c r="E117" s="95"/>
      <c r="F117" s="23"/>
      <c r="G117" s="23"/>
      <c r="H117" s="23"/>
      <c r="I117" s="23"/>
      <c r="J117" s="23"/>
      <c r="K117" s="188"/>
      <c r="L117" s="23"/>
      <c r="M117" s="23"/>
      <c r="N117" s="23"/>
      <c r="O117" s="23"/>
      <c r="P117" s="23"/>
      <c r="Q117" s="23"/>
      <c r="R117" s="23"/>
      <c r="S117" s="23"/>
      <c r="T117" s="23"/>
      <c r="U117" s="23"/>
      <c r="V117" s="23"/>
      <c r="W117" s="23"/>
      <c r="X117" s="23"/>
      <c r="Y117" s="23"/>
      <c r="Z117" s="29"/>
      <c r="AA117" s="29"/>
      <c r="AB117" s="29"/>
      <c r="AC117" s="29"/>
      <c r="AD117" s="29"/>
      <c r="AE117" s="29"/>
      <c r="AF117" s="29"/>
      <c r="AG117" s="29"/>
      <c r="AH117" s="29"/>
      <c r="AI117" s="29"/>
      <c r="AJ117" s="29"/>
      <c r="AK117" s="29"/>
      <c r="AL117" s="29"/>
      <c r="AM117" s="29"/>
      <c r="AN117" s="29"/>
      <c r="AO117" s="29"/>
      <c r="AP117" s="29"/>
    </row>
    <row r="118" ht="12.0" customHeight="1">
      <c r="A118" s="92"/>
      <c r="B118" s="173"/>
      <c r="C118" s="173"/>
      <c r="D118" s="174"/>
      <c r="E118" s="95"/>
      <c r="F118" s="23"/>
      <c r="G118" s="23"/>
      <c r="H118" s="23"/>
      <c r="I118" s="23"/>
      <c r="J118" s="23"/>
      <c r="K118" s="188"/>
      <c r="L118" s="23"/>
      <c r="M118" s="23"/>
      <c r="N118" s="23"/>
      <c r="O118" s="23"/>
      <c r="P118" s="23"/>
      <c r="Q118" s="23"/>
      <c r="R118" s="23"/>
      <c r="S118" s="23"/>
      <c r="T118" s="23"/>
      <c r="U118" s="23"/>
      <c r="V118" s="23"/>
      <c r="W118" s="23"/>
      <c r="X118" s="23"/>
      <c r="Y118" s="23"/>
      <c r="Z118" s="29"/>
      <c r="AA118" s="29"/>
      <c r="AB118" s="29"/>
      <c r="AC118" s="29"/>
      <c r="AD118" s="29"/>
      <c r="AE118" s="29"/>
      <c r="AF118" s="29"/>
      <c r="AG118" s="29"/>
      <c r="AH118" s="29"/>
      <c r="AI118" s="29"/>
      <c r="AJ118" s="29"/>
      <c r="AK118" s="29"/>
      <c r="AL118" s="29"/>
      <c r="AM118" s="29"/>
      <c r="AN118" s="29"/>
      <c r="AO118" s="29"/>
      <c r="AP118" s="29"/>
    </row>
    <row r="119" ht="12.75" customHeight="1">
      <c r="A119" s="151"/>
      <c r="B119" s="152"/>
      <c r="C119" s="151"/>
      <c r="D119" s="175"/>
      <c r="E119" s="153"/>
      <c r="F119" s="23"/>
      <c r="G119" s="23"/>
      <c r="H119" s="23"/>
      <c r="I119" s="23"/>
      <c r="J119" s="23"/>
      <c r="K119" s="188"/>
      <c r="L119" s="23"/>
      <c r="M119" s="23"/>
      <c r="N119" s="23"/>
      <c r="O119" s="23"/>
      <c r="P119" s="23"/>
      <c r="Q119" s="23"/>
      <c r="R119" s="23"/>
      <c r="S119" s="23"/>
      <c r="T119" s="23"/>
      <c r="U119" s="23"/>
      <c r="V119" s="23"/>
      <c r="W119" s="23"/>
      <c r="X119" s="23"/>
      <c r="Y119" s="23"/>
      <c r="Z119" s="29"/>
      <c r="AA119" s="29"/>
      <c r="AB119" s="29"/>
      <c r="AC119" s="29"/>
      <c r="AD119" s="29"/>
      <c r="AE119" s="29"/>
      <c r="AF119" s="29"/>
      <c r="AG119" s="29"/>
      <c r="AH119" s="29"/>
      <c r="AI119" s="29"/>
      <c r="AJ119" s="29"/>
      <c r="AK119" s="29"/>
      <c r="AL119" s="29"/>
      <c r="AM119" s="29"/>
      <c r="AN119" s="29"/>
      <c r="AO119" s="29"/>
      <c r="AP119" s="29"/>
    </row>
    <row r="120" ht="12.0" customHeight="1">
      <c r="A120" s="149"/>
      <c r="B120" s="149"/>
      <c r="C120" s="149"/>
      <c r="D120" s="176"/>
      <c r="E120" s="149"/>
      <c r="F120" s="149"/>
      <c r="G120" s="23"/>
      <c r="H120" s="23"/>
      <c r="I120" s="23"/>
      <c r="J120" s="23"/>
      <c r="K120" s="188"/>
      <c r="L120" s="23"/>
      <c r="M120" s="23"/>
      <c r="N120" s="23"/>
      <c r="O120" s="23"/>
      <c r="P120" s="23"/>
      <c r="Q120" s="23"/>
      <c r="R120" s="23"/>
      <c r="S120" s="23"/>
      <c r="T120" s="23"/>
      <c r="U120" s="23"/>
      <c r="V120" s="23"/>
      <c r="W120" s="23"/>
      <c r="X120" s="23"/>
      <c r="Y120" s="23"/>
      <c r="Z120" s="29"/>
      <c r="AA120" s="29"/>
      <c r="AB120" s="29"/>
      <c r="AC120" s="29"/>
      <c r="AD120" s="29"/>
      <c r="AE120" s="29"/>
      <c r="AF120" s="29"/>
      <c r="AG120" s="29"/>
      <c r="AH120" s="29"/>
      <c r="AI120" s="29"/>
      <c r="AJ120" s="29"/>
      <c r="AK120" s="29"/>
      <c r="AL120" s="29"/>
      <c r="AM120" s="29"/>
      <c r="AN120" s="29"/>
      <c r="AO120" s="29"/>
      <c r="AP120" s="29"/>
    </row>
    <row r="121" ht="12.0" customHeight="1">
      <c r="A121" s="29"/>
      <c r="B121" s="23"/>
      <c r="C121" s="23"/>
      <c r="D121" s="167"/>
      <c r="E121" s="95"/>
      <c r="F121" s="23"/>
      <c r="G121" s="23"/>
      <c r="H121" s="23"/>
      <c r="I121" s="23"/>
      <c r="J121" s="23"/>
      <c r="K121" s="188"/>
      <c r="L121" s="23"/>
      <c r="M121" s="23"/>
      <c r="N121" s="23"/>
      <c r="O121" s="23"/>
      <c r="P121" s="23"/>
      <c r="Q121" s="23"/>
      <c r="R121" s="23"/>
      <c r="S121" s="23"/>
      <c r="T121" s="23"/>
      <c r="U121" s="23"/>
      <c r="V121" s="23"/>
      <c r="W121" s="23"/>
      <c r="X121" s="23"/>
      <c r="Y121" s="23"/>
      <c r="Z121" s="29"/>
      <c r="AA121" s="29"/>
      <c r="AB121" s="29"/>
      <c r="AC121" s="29"/>
      <c r="AD121" s="29"/>
      <c r="AE121" s="29"/>
      <c r="AF121" s="29"/>
      <c r="AG121" s="29"/>
      <c r="AH121" s="29"/>
      <c r="AI121" s="29"/>
      <c r="AJ121" s="29"/>
      <c r="AK121" s="29"/>
      <c r="AL121" s="29"/>
      <c r="AM121" s="29"/>
      <c r="AN121" s="29"/>
      <c r="AO121" s="29"/>
      <c r="AP121" s="29"/>
    </row>
    <row r="122" ht="12.0" customHeight="1">
      <c r="A122" s="29"/>
      <c r="B122" s="23"/>
      <c r="C122" s="23"/>
      <c r="D122" s="167"/>
      <c r="E122" s="137"/>
      <c r="F122" s="23"/>
      <c r="G122" s="23"/>
      <c r="H122" s="23"/>
      <c r="I122" s="23"/>
      <c r="J122" s="23"/>
      <c r="K122" s="188"/>
      <c r="L122" s="23"/>
      <c r="M122" s="23"/>
      <c r="N122" s="23"/>
      <c r="O122" s="23"/>
      <c r="P122" s="23"/>
      <c r="Q122" s="23"/>
      <c r="R122" s="23"/>
      <c r="S122" s="23"/>
      <c r="T122" s="23"/>
      <c r="U122" s="23"/>
      <c r="V122" s="23"/>
      <c r="W122" s="23"/>
      <c r="X122" s="23"/>
      <c r="Y122" s="23"/>
      <c r="Z122" s="29"/>
      <c r="AA122" s="29"/>
      <c r="AB122" s="29"/>
      <c r="AC122" s="29"/>
      <c r="AD122" s="29"/>
      <c r="AE122" s="29"/>
      <c r="AF122" s="29"/>
      <c r="AG122" s="29"/>
      <c r="AH122" s="29"/>
      <c r="AI122" s="29"/>
      <c r="AJ122" s="29"/>
      <c r="AK122" s="29"/>
      <c r="AL122" s="29"/>
      <c r="AM122" s="29"/>
      <c r="AN122" s="29"/>
      <c r="AO122" s="29"/>
      <c r="AP122" s="29"/>
    </row>
    <row r="123" ht="29.25" customHeight="1">
      <c r="A123" s="126" t="s">
        <v>106</v>
      </c>
      <c r="B123" s="127" t="s">
        <v>92</v>
      </c>
      <c r="C123" s="128" t="s">
        <v>156</v>
      </c>
      <c r="D123" s="168" t="s">
        <v>112</v>
      </c>
      <c r="E123" s="154"/>
      <c r="F123" s="29"/>
      <c r="G123" s="29"/>
      <c r="H123" s="29"/>
      <c r="I123" s="29"/>
      <c r="J123" s="29"/>
      <c r="K123" s="188"/>
      <c r="L123" s="23"/>
      <c r="M123" s="23"/>
      <c r="N123" s="23"/>
      <c r="O123" s="23"/>
      <c r="P123" s="23"/>
      <c r="Q123" s="23"/>
      <c r="R123" s="23"/>
      <c r="S123" s="23"/>
      <c r="T123" s="23"/>
      <c r="U123" s="23"/>
      <c r="V123" s="23"/>
      <c r="W123" s="23"/>
      <c r="X123" s="23"/>
      <c r="Y123" s="23"/>
      <c r="Z123" s="29"/>
      <c r="AA123" s="29"/>
      <c r="AB123" s="29"/>
      <c r="AC123" s="29"/>
      <c r="AD123" s="29"/>
      <c r="AE123" s="29"/>
      <c r="AF123" s="29"/>
      <c r="AG123" s="29"/>
      <c r="AH123" s="29"/>
      <c r="AI123" s="29"/>
      <c r="AJ123" s="29"/>
      <c r="AK123" s="29"/>
      <c r="AL123" s="29"/>
      <c r="AM123" s="29"/>
      <c r="AN123" s="29"/>
      <c r="AO123" s="29"/>
      <c r="AP123" s="29"/>
    </row>
    <row r="124" ht="12.0" customHeight="1">
      <c r="A124" s="133">
        <f t="array" ref="A124">IFERROR(INDEX('03.Muestra'!$B$8:$B$17,SMALL(IF("Página Web"='03.Muestra'!$D$8:$D$17,ROW('03.Muestra'!$B$8:$B$17)-MIN(ROW('03.Muestra'!$D$8:$D$17))+1,""),ROW()-123)),"")</f>
        <v>1</v>
      </c>
      <c r="B124" s="169" t="str">
        <f t="array" ref="B124">IFERROR(INDEX('03.Muestra'!$C$8:$C$17,SMALL(IF("Página Web"='03.Muestra'!$D$8:$D$17,ROW('03.Muestra'!$C$8:$C$17)-MIN(ROW('03.Muestra'!$D$8:$D$17))+1,""),ROW()-123)),"")</f>
        <v>Home</v>
      </c>
      <c r="C124" s="170" t="str">
        <f t="array" ref="C124">IFERROR(INDEX('03.Muestra'!$F$8:$F$17,SMALL(IF("Página Web"='03.Muestra'!$D$8:$D$17,ROW('03.Muestra'!$F$8:$F$17)-MIN(ROW('03.Muestra'!$D$8:$D$17))+1,""),ROW()-123)),"")</f>
        <v>https://vicengallartandres.com/</v>
      </c>
      <c r="D124" s="143" t="s">
        <v>93</v>
      </c>
      <c r="E124" s="95" t="str">
        <f t="shared" ref="E124:E133" si="17">IF(D124&lt;&gt;"",IF(AND(B124&lt;&gt;"",C124&lt;&gt;""),"","ERR"),"")</f>
        <v/>
      </c>
      <c r="F124" s="144" t="s">
        <v>95</v>
      </c>
      <c r="G124" s="121" t="s">
        <v>104</v>
      </c>
      <c r="H124" s="116" t="s">
        <v>99</v>
      </c>
      <c r="I124" s="145" t="s">
        <v>97</v>
      </c>
      <c r="J124" s="146" t="s">
        <v>93</v>
      </c>
      <c r="K124" s="171" t="s">
        <v>103</v>
      </c>
      <c r="L124" s="23"/>
      <c r="M124" s="23"/>
      <c r="N124" s="23"/>
      <c r="O124" s="23"/>
      <c r="P124" s="23"/>
      <c r="Q124" s="23"/>
      <c r="R124" s="23"/>
      <c r="S124" s="23"/>
      <c r="T124" s="23"/>
      <c r="U124" s="23"/>
      <c r="V124" s="23"/>
      <c r="W124" s="23"/>
      <c r="X124" s="23"/>
      <c r="Y124" s="23"/>
      <c r="Z124" s="29"/>
      <c r="AA124" s="29"/>
      <c r="AB124" s="29"/>
      <c r="AC124" s="29"/>
      <c r="AD124" s="29"/>
      <c r="AE124" s="29"/>
      <c r="AF124" s="29"/>
      <c r="AG124" s="29"/>
      <c r="AH124" s="29"/>
      <c r="AI124" s="29"/>
      <c r="AJ124" s="29"/>
      <c r="AK124" s="29"/>
      <c r="AL124" s="29"/>
      <c r="AM124" s="29"/>
      <c r="AN124" s="29"/>
      <c r="AO124" s="29"/>
      <c r="AP124" s="29"/>
    </row>
    <row r="125" ht="12.0" customHeight="1">
      <c r="A125" s="133">
        <f t="array" ref="A125">IFERROR(INDEX('03.Muestra'!$B$8:$B$17,SMALL(IF("Página Web"='03.Muestra'!$D$8:$D$17,ROW('03.Muestra'!$B$8:$B$17)-MIN(ROW('03.Muestra'!$D$8:$D$17))+1,""),ROW()-123)),"")</f>
        <v>2</v>
      </c>
      <c r="B125" s="169" t="str">
        <f t="array" ref="B125">IFERROR(INDEX('03.Muestra'!$C$8:$C$17,SMALL(IF("Página Web"='03.Muestra'!$D$8:$D$17,ROW('03.Muestra'!$C$8:$C$17)-MIN(ROW('03.Muestra'!$D$8:$D$17))+1,""),ROW()-123)),"")</f>
        <v>Contacto</v>
      </c>
      <c r="C125" s="170" t="str">
        <f t="array" ref="C125">IFERROR(INDEX('03.Muestra'!$F$8:$F$17,SMALL(IF("Página Web"='03.Muestra'!$D$8:$D$17,ROW('03.Muestra'!$F$8:$F$17)-MIN(ROW('03.Muestra'!$D$8:$D$17))+1,""),ROW()-123)),"")</f>
        <v>https://vicengallartandres.com/contacto/</v>
      </c>
      <c r="D125" s="143" t="s">
        <v>93</v>
      </c>
      <c r="E125" s="95" t="str">
        <f t="shared" si="17"/>
        <v/>
      </c>
      <c r="F125" s="147">
        <f>COUNTIF($D124:INDIRECT("$D" &amp;  SUM(ROW()-1,'03.Muestra'!$D$20)-1),F124)</f>
        <v>0</v>
      </c>
      <c r="G125" s="147">
        <f>COUNTIF($D124:INDIRECT("$D" &amp;  SUM(ROW()-1,'03.Muestra'!$D$20)-1),G124)</f>
        <v>0</v>
      </c>
      <c r="H125" s="147">
        <f>COUNTIF($D124:INDIRECT("$D" &amp;  SUM(ROW()-1,'03.Muestra'!$D$20)-1),H124)</f>
        <v>0</v>
      </c>
      <c r="I125" s="147">
        <f>COUNTIF($D124:INDIRECT("$D" &amp;  SUM(ROW()-1,'03.Muestra'!$D$20)-1),I124)</f>
        <v>0</v>
      </c>
      <c r="J125" s="147">
        <f>COUNTIF($D124:INDIRECT("$D" &amp;  SUM(ROW()-1,'03.Muestra'!$D$20)-1),J124)</f>
        <v>3</v>
      </c>
      <c r="K125" s="172">
        <f>IF(COUNTIF('03.Muestra'!$D$8:$D$17,"Página Web")=0,0,COUNTBLANK($D124:INDIRECT("$D" &amp;  SUM(ROW()-1,COUNTIF('03.Muestra'!$D$8:$D$17,"Página Web"))-1)))</f>
        <v>0</v>
      </c>
      <c r="L125" s="23"/>
      <c r="M125" s="23"/>
      <c r="N125" s="23"/>
      <c r="O125" s="23"/>
      <c r="P125" s="23"/>
      <c r="Q125" s="23"/>
      <c r="R125" s="23"/>
      <c r="S125" s="23"/>
      <c r="T125" s="23"/>
      <c r="U125" s="23"/>
      <c r="V125" s="23"/>
      <c r="W125" s="23"/>
      <c r="X125" s="23"/>
      <c r="Y125" s="23"/>
      <c r="Z125" s="29"/>
      <c r="AA125" s="29"/>
      <c r="AB125" s="29"/>
      <c r="AC125" s="29"/>
      <c r="AD125" s="29"/>
      <c r="AE125" s="29"/>
      <c r="AF125" s="29"/>
      <c r="AG125" s="29"/>
      <c r="AH125" s="29"/>
      <c r="AI125" s="29"/>
      <c r="AJ125" s="29"/>
      <c r="AK125" s="29"/>
      <c r="AL125" s="29"/>
      <c r="AM125" s="29"/>
      <c r="AN125" s="29"/>
      <c r="AO125" s="29"/>
      <c r="AP125" s="29"/>
    </row>
    <row r="126" ht="12.0" customHeight="1">
      <c r="A126" s="133">
        <f t="array" ref="A126">IFERROR(INDEX('03.Muestra'!$B$8:$B$17,SMALL(IF("Página Web"='03.Muestra'!$D$8:$D$17,ROW('03.Muestra'!$B$8:$B$17)-MIN(ROW('03.Muestra'!$D$8:$D$17))+1,""),ROW()-123)),"")</f>
        <v>3</v>
      </c>
      <c r="B126" s="169" t="str">
        <f t="array" ref="B126">IFERROR(INDEX('03.Muestra'!$C$8:$C$17,SMALL(IF("Página Web"='03.Muestra'!$D$8:$D$17,ROW('03.Muestra'!$C$8:$C$17)-MIN(ROW('03.Muestra'!$D$8:$D$17))+1,""),ROW()-123)),"")</f>
        <v>Servicios</v>
      </c>
      <c r="C126" s="170" t="str">
        <f t="array" ref="C126">IFERROR(INDEX('03.Muestra'!$F$8:$F$17,SMALL(IF("Página Web"='03.Muestra'!$D$8:$D$17,ROW('03.Muestra'!$F$8:$F$17)-MIN(ROW('03.Muestra'!$D$8:$D$17))+1,""),ROW()-123)),"")</f>
        <v>https://vicengallartandres.com/servicios/</v>
      </c>
      <c r="D126" s="143" t="s">
        <v>93</v>
      </c>
      <c r="E126" s="95" t="str">
        <f t="shared" si="17"/>
        <v/>
      </c>
      <c r="F126" s="29"/>
      <c r="G126" s="23"/>
      <c r="H126" s="23"/>
      <c r="I126" s="23"/>
      <c r="J126" s="23"/>
      <c r="K126" s="188"/>
      <c r="L126" s="23"/>
      <c r="M126" s="23"/>
      <c r="N126" s="23"/>
      <c r="O126" s="23"/>
      <c r="P126" s="23"/>
      <c r="Q126" s="23"/>
      <c r="R126" s="23"/>
      <c r="S126" s="23"/>
      <c r="T126" s="23"/>
      <c r="U126" s="23"/>
      <c r="V126" s="23"/>
      <c r="W126" s="23"/>
      <c r="X126" s="23"/>
      <c r="Y126" s="23"/>
      <c r="Z126" s="29"/>
      <c r="AA126" s="29"/>
      <c r="AB126" s="29"/>
      <c r="AC126" s="29"/>
      <c r="AD126" s="29"/>
      <c r="AE126" s="29"/>
      <c r="AF126" s="29"/>
      <c r="AG126" s="29"/>
      <c r="AH126" s="29"/>
      <c r="AI126" s="29"/>
      <c r="AJ126" s="29"/>
      <c r="AK126" s="29"/>
      <c r="AL126" s="29"/>
      <c r="AM126" s="29"/>
      <c r="AN126" s="29"/>
      <c r="AO126" s="29"/>
      <c r="AP126" s="29"/>
    </row>
    <row r="127" ht="12.0" customHeight="1">
      <c r="A127" s="133" t="str">
        <f t="array" ref="A127">IFERROR(INDEX('03.Muestra'!$B$8:$B$17,SMALL(IF("Página Web"='03.Muestra'!$D$8:$D$17,ROW('03.Muestra'!$B$8:$B$17)-MIN(ROW('03.Muestra'!$D$8:$D$17))+1,""),ROW()-123)),"")</f>
        <v/>
      </c>
      <c r="B127" s="169" t="str">
        <f t="array" ref="B127">IFERROR(INDEX('03.Muestra'!$C$8:$C$17,SMALL(IF("Página Web"='03.Muestra'!$D$8:$D$17,ROW('03.Muestra'!$C$8:$C$17)-MIN(ROW('03.Muestra'!$D$8:$D$17))+1,""),ROW()-123)),"")</f>
        <v/>
      </c>
      <c r="C127" s="169" t="str">
        <f t="array" ref="C127">IFERROR(INDEX('03.Muestra'!$F$8:$F$17,SMALL(IF("Página Web"='03.Muestra'!$D$8:$D$17,ROW('03.Muestra'!$F$8:$F$17)-MIN(ROW('03.Muestra'!$D$8:$D$17))+1,""),ROW()-123)),"")</f>
        <v/>
      </c>
      <c r="D127" s="143" t="str">
        <f t="shared" ref="D127:D133" si="18">IF(C127="","",$D$18)</f>
        <v/>
      </c>
      <c r="E127" s="95" t="str">
        <f t="shared" si="17"/>
        <v/>
      </c>
      <c r="F127" s="29"/>
      <c r="G127" s="23"/>
      <c r="H127" s="23"/>
      <c r="I127" s="23"/>
      <c r="J127" s="23"/>
      <c r="K127" s="188"/>
      <c r="L127" s="23"/>
      <c r="M127" s="23"/>
      <c r="N127" s="23"/>
      <c r="O127" s="23"/>
      <c r="P127" s="23"/>
      <c r="Q127" s="23"/>
      <c r="R127" s="23"/>
      <c r="S127" s="23"/>
      <c r="T127" s="23"/>
      <c r="U127" s="23"/>
      <c r="V127" s="23"/>
      <c r="W127" s="23"/>
      <c r="X127" s="23"/>
      <c r="Y127" s="23"/>
      <c r="Z127" s="29"/>
      <c r="AA127" s="29"/>
      <c r="AB127" s="29"/>
      <c r="AC127" s="29"/>
      <c r="AD127" s="29"/>
      <c r="AE127" s="29"/>
      <c r="AF127" s="29"/>
      <c r="AG127" s="29"/>
      <c r="AH127" s="29"/>
      <c r="AI127" s="29"/>
      <c r="AJ127" s="29"/>
      <c r="AK127" s="29"/>
      <c r="AL127" s="29"/>
      <c r="AM127" s="29"/>
      <c r="AN127" s="29"/>
      <c r="AO127" s="29"/>
      <c r="AP127" s="29"/>
    </row>
    <row r="128" ht="12.0" customHeight="1">
      <c r="A128" s="133" t="str">
        <f t="array" ref="A128">IFERROR(INDEX('03.Muestra'!$B$8:$B$17,SMALL(IF("Página Web"='03.Muestra'!$D$8:$D$17,ROW('03.Muestra'!$B$8:$B$17)-MIN(ROW('03.Muestra'!$D$8:$D$17))+1,""),ROW()-123)),"")</f>
        <v/>
      </c>
      <c r="B128" s="169" t="str">
        <f t="array" ref="B128">IFERROR(INDEX('03.Muestra'!$C$8:$C$17,SMALL(IF("Página Web"='03.Muestra'!$D$8:$D$17,ROW('03.Muestra'!$C$8:$C$17)-MIN(ROW('03.Muestra'!$D$8:$D$17))+1,""),ROW()-123)),"")</f>
        <v/>
      </c>
      <c r="C128" s="169" t="str">
        <f t="array" ref="C128">IFERROR(INDEX('03.Muestra'!$F$8:$F$17,SMALL(IF("Página Web"='03.Muestra'!$D$8:$D$17,ROW('03.Muestra'!$F$8:$F$17)-MIN(ROW('03.Muestra'!$D$8:$D$17))+1,""),ROW()-123)),"")</f>
        <v/>
      </c>
      <c r="D128" s="143" t="str">
        <f t="shared" si="18"/>
        <v/>
      </c>
      <c r="E128" s="95" t="str">
        <f t="shared" si="17"/>
        <v/>
      </c>
      <c r="F128" s="29"/>
      <c r="G128" s="23"/>
      <c r="H128" s="23"/>
      <c r="I128" s="23"/>
      <c r="J128" s="23"/>
      <c r="K128" s="188"/>
      <c r="L128" s="23"/>
      <c r="M128" s="23"/>
      <c r="N128" s="23"/>
      <c r="O128" s="23"/>
      <c r="P128" s="23"/>
      <c r="Q128" s="23"/>
      <c r="R128" s="23"/>
      <c r="S128" s="23"/>
      <c r="T128" s="23"/>
      <c r="U128" s="23"/>
      <c r="V128" s="23"/>
      <c r="W128" s="23"/>
      <c r="X128" s="23"/>
      <c r="Y128" s="23"/>
      <c r="Z128" s="29"/>
      <c r="AA128" s="29"/>
      <c r="AB128" s="29"/>
      <c r="AC128" s="29"/>
      <c r="AD128" s="29"/>
      <c r="AE128" s="29"/>
      <c r="AF128" s="29"/>
      <c r="AG128" s="29"/>
      <c r="AH128" s="29"/>
      <c r="AI128" s="29"/>
      <c r="AJ128" s="29"/>
      <c r="AK128" s="29"/>
      <c r="AL128" s="29"/>
      <c r="AM128" s="29"/>
      <c r="AN128" s="29"/>
      <c r="AO128" s="29"/>
      <c r="AP128" s="29"/>
    </row>
    <row r="129" ht="12.0" customHeight="1">
      <c r="A129" s="133" t="str">
        <f t="array" ref="A129">IFERROR(INDEX('03.Muestra'!$B$8:$B$17,SMALL(IF("Página Web"='03.Muestra'!$D$8:$D$17,ROW('03.Muestra'!$B$8:$B$17)-MIN(ROW('03.Muestra'!$D$8:$D$17))+1,""),ROW()-123)),"")</f>
        <v/>
      </c>
      <c r="B129" s="169" t="str">
        <f t="array" ref="B129">IFERROR(INDEX('03.Muestra'!$C$8:$C$17,SMALL(IF("Página Web"='03.Muestra'!$D$8:$D$17,ROW('03.Muestra'!$C$8:$C$17)-MIN(ROW('03.Muestra'!$D$8:$D$17))+1,""),ROW()-123)),"")</f>
        <v/>
      </c>
      <c r="C129" s="169" t="str">
        <f t="array" ref="C129">IFERROR(INDEX('03.Muestra'!$F$8:$F$17,SMALL(IF("Página Web"='03.Muestra'!$D$8:$D$17,ROW('03.Muestra'!$F$8:$F$17)-MIN(ROW('03.Muestra'!$D$8:$D$17))+1,""),ROW()-123)),"")</f>
        <v/>
      </c>
      <c r="D129" s="143" t="str">
        <f t="shared" si="18"/>
        <v/>
      </c>
      <c r="E129" s="95" t="str">
        <f t="shared" si="17"/>
        <v/>
      </c>
      <c r="F129" s="29"/>
      <c r="G129" s="23"/>
      <c r="H129" s="23"/>
      <c r="I129" s="23"/>
      <c r="J129" s="23"/>
      <c r="K129" s="188"/>
      <c r="L129" s="23"/>
      <c r="M129" s="23"/>
      <c r="N129" s="23"/>
      <c r="O129" s="23"/>
      <c r="P129" s="23"/>
      <c r="Q129" s="23"/>
      <c r="R129" s="23"/>
      <c r="S129" s="23"/>
      <c r="T129" s="23"/>
      <c r="U129" s="23"/>
      <c r="V129" s="23"/>
      <c r="W129" s="23"/>
      <c r="X129" s="23"/>
      <c r="Y129" s="23"/>
      <c r="Z129" s="29"/>
      <c r="AA129" s="29"/>
      <c r="AB129" s="29"/>
      <c r="AC129" s="29"/>
      <c r="AD129" s="29"/>
      <c r="AE129" s="29"/>
      <c r="AF129" s="29"/>
      <c r="AG129" s="29"/>
      <c r="AH129" s="29"/>
      <c r="AI129" s="29"/>
      <c r="AJ129" s="29"/>
      <c r="AK129" s="29"/>
      <c r="AL129" s="29"/>
      <c r="AM129" s="29"/>
      <c r="AN129" s="29"/>
      <c r="AO129" s="29"/>
      <c r="AP129" s="29"/>
    </row>
    <row r="130" ht="12.0" customHeight="1">
      <c r="A130" s="133" t="str">
        <f t="array" ref="A130">IFERROR(INDEX('03.Muestra'!$B$8:$B$17,SMALL(IF("Página Web"='03.Muestra'!$D$8:$D$17,ROW('03.Muestra'!$B$8:$B$17)-MIN(ROW('03.Muestra'!$D$8:$D$17))+1,""),ROW()-123)),"")</f>
        <v/>
      </c>
      <c r="B130" s="169" t="str">
        <f t="array" ref="B130">IFERROR(INDEX('03.Muestra'!$C$8:$C$17,SMALL(IF("Página Web"='03.Muestra'!$D$8:$D$17,ROW('03.Muestra'!$C$8:$C$17)-MIN(ROW('03.Muestra'!$D$8:$D$17))+1,""),ROW()-123)),"")</f>
        <v/>
      </c>
      <c r="C130" s="169" t="str">
        <f t="array" ref="C130">IFERROR(INDEX('03.Muestra'!$F$8:$F$17,SMALL(IF("Página Web"='03.Muestra'!$D$8:$D$17,ROW('03.Muestra'!$F$8:$F$17)-MIN(ROW('03.Muestra'!$D$8:$D$17))+1,""),ROW()-123)),"")</f>
        <v/>
      </c>
      <c r="D130" s="143" t="str">
        <f t="shared" si="18"/>
        <v/>
      </c>
      <c r="E130" s="95" t="str">
        <f t="shared" si="17"/>
        <v/>
      </c>
      <c r="F130" s="23"/>
      <c r="G130" s="23"/>
      <c r="H130" s="23"/>
      <c r="I130" s="23"/>
      <c r="J130" s="23"/>
      <c r="K130" s="188"/>
      <c r="L130" s="23"/>
      <c r="M130" s="23"/>
      <c r="N130" s="23"/>
      <c r="O130" s="23"/>
      <c r="P130" s="23"/>
      <c r="Q130" s="23"/>
      <c r="R130" s="23"/>
      <c r="S130" s="23"/>
      <c r="T130" s="23"/>
      <c r="U130" s="23"/>
      <c r="V130" s="23"/>
      <c r="W130" s="23"/>
      <c r="X130" s="23"/>
      <c r="Y130" s="23"/>
      <c r="Z130" s="29"/>
      <c r="AA130" s="29"/>
      <c r="AB130" s="29"/>
      <c r="AC130" s="29"/>
      <c r="AD130" s="29"/>
      <c r="AE130" s="29"/>
      <c r="AF130" s="29"/>
      <c r="AG130" s="29"/>
      <c r="AH130" s="29"/>
      <c r="AI130" s="29"/>
      <c r="AJ130" s="29"/>
      <c r="AK130" s="29"/>
      <c r="AL130" s="29"/>
      <c r="AM130" s="29"/>
      <c r="AN130" s="29"/>
      <c r="AO130" s="29"/>
      <c r="AP130" s="29"/>
    </row>
    <row r="131" ht="12.0" customHeight="1">
      <c r="A131" s="133" t="str">
        <f t="array" ref="A131">IFERROR(INDEX('03.Muestra'!$B$8:$B$17,SMALL(IF("Página Web"='03.Muestra'!$D$8:$D$17,ROW('03.Muestra'!$B$8:$B$17)-MIN(ROW('03.Muestra'!$D$8:$D$17))+1,""),ROW()-123)),"")</f>
        <v/>
      </c>
      <c r="B131" s="169" t="str">
        <f t="array" ref="B131">IFERROR(INDEX('03.Muestra'!$C$8:$C$17,SMALL(IF("Página Web"='03.Muestra'!$D$8:$D$17,ROW('03.Muestra'!$C$8:$C$17)-MIN(ROW('03.Muestra'!$D$8:$D$17))+1,""),ROW()-123)),"")</f>
        <v/>
      </c>
      <c r="C131" s="169" t="str">
        <f t="array" ref="C131">IFERROR(INDEX('03.Muestra'!$F$8:$F$17,SMALL(IF("Página Web"='03.Muestra'!$D$8:$D$17,ROW('03.Muestra'!$F$8:$F$17)-MIN(ROW('03.Muestra'!$D$8:$D$17))+1,""),ROW()-123)),"")</f>
        <v/>
      </c>
      <c r="D131" s="143" t="str">
        <f t="shared" si="18"/>
        <v/>
      </c>
      <c r="E131" s="95" t="str">
        <f t="shared" si="17"/>
        <v/>
      </c>
      <c r="F131" s="23"/>
      <c r="G131" s="23"/>
      <c r="H131" s="23"/>
      <c r="I131" s="23"/>
      <c r="J131" s="23"/>
      <c r="K131" s="188"/>
      <c r="L131" s="23"/>
      <c r="M131" s="23"/>
      <c r="N131" s="23"/>
      <c r="O131" s="23"/>
      <c r="P131" s="23"/>
      <c r="Q131" s="23"/>
      <c r="R131" s="23"/>
      <c r="S131" s="23"/>
      <c r="T131" s="23"/>
      <c r="U131" s="23"/>
      <c r="V131" s="23"/>
      <c r="W131" s="23"/>
      <c r="X131" s="23"/>
      <c r="Y131" s="23"/>
      <c r="Z131" s="29"/>
      <c r="AA131" s="29"/>
      <c r="AB131" s="29"/>
      <c r="AC131" s="29"/>
      <c r="AD131" s="29"/>
      <c r="AE131" s="29"/>
      <c r="AF131" s="29"/>
      <c r="AG131" s="29"/>
      <c r="AH131" s="29"/>
      <c r="AI131" s="29"/>
      <c r="AJ131" s="29"/>
      <c r="AK131" s="29"/>
      <c r="AL131" s="29"/>
      <c r="AM131" s="29"/>
      <c r="AN131" s="29"/>
      <c r="AO131" s="29"/>
      <c r="AP131" s="29"/>
    </row>
    <row r="132" ht="12.0" customHeight="1">
      <c r="A132" s="133" t="str">
        <f t="array" ref="A132">IFERROR(INDEX('03.Muestra'!$B$8:$B$17,SMALL(IF("Página Web"='03.Muestra'!$D$8:$D$17,ROW('03.Muestra'!$B$8:$B$17)-MIN(ROW('03.Muestra'!$D$8:$D$17))+1,""),ROW()-123)),"")</f>
        <v/>
      </c>
      <c r="B132" s="169" t="str">
        <f t="array" ref="B132">IFERROR(INDEX('03.Muestra'!$C$8:$C$17,SMALL(IF("Página Web"='03.Muestra'!$D$8:$D$17,ROW('03.Muestra'!$C$8:$C$17)-MIN(ROW('03.Muestra'!$D$8:$D$17))+1,""),ROW()-123)),"")</f>
        <v/>
      </c>
      <c r="C132" s="169" t="str">
        <f t="array" ref="C132">IFERROR(INDEX('03.Muestra'!$F$8:$F$17,SMALL(IF("Página Web"='03.Muestra'!$D$8:$D$17,ROW('03.Muestra'!$F$8:$F$17)-MIN(ROW('03.Muestra'!$D$8:$D$17))+1,""),ROW()-123)),"")</f>
        <v/>
      </c>
      <c r="D132" s="143" t="str">
        <f t="shared" si="18"/>
        <v/>
      </c>
      <c r="E132" s="95" t="str">
        <f t="shared" si="17"/>
        <v/>
      </c>
      <c r="F132" s="23"/>
      <c r="G132" s="23"/>
      <c r="H132" s="23"/>
      <c r="I132" s="23"/>
      <c r="J132" s="23"/>
      <c r="K132" s="188"/>
      <c r="L132" s="23"/>
      <c r="M132" s="23"/>
      <c r="N132" s="23"/>
      <c r="O132" s="23"/>
      <c r="P132" s="23"/>
      <c r="Q132" s="23"/>
      <c r="R132" s="23"/>
      <c r="S132" s="23"/>
      <c r="T132" s="23"/>
      <c r="U132" s="23"/>
      <c r="V132" s="23"/>
      <c r="W132" s="23"/>
      <c r="X132" s="23"/>
      <c r="Y132" s="23"/>
      <c r="Z132" s="29"/>
      <c r="AA132" s="29"/>
      <c r="AB132" s="29"/>
      <c r="AC132" s="29"/>
      <c r="AD132" s="29"/>
      <c r="AE132" s="29"/>
      <c r="AF132" s="29"/>
      <c r="AG132" s="29"/>
      <c r="AH132" s="29"/>
      <c r="AI132" s="29"/>
      <c r="AJ132" s="29"/>
      <c r="AK132" s="29"/>
      <c r="AL132" s="29"/>
      <c r="AM132" s="29"/>
      <c r="AN132" s="29"/>
      <c r="AO132" s="29"/>
      <c r="AP132" s="29"/>
    </row>
    <row r="133" ht="12.0" customHeight="1">
      <c r="A133" s="133" t="str">
        <f t="array" ref="A133">IFERROR(INDEX('03.Muestra'!$B$8:$B$17,SMALL(IF("Página Web"='03.Muestra'!$D$8:$D$17,ROW('03.Muestra'!$B$8:$B$17)-MIN(ROW('03.Muestra'!$D$8:$D$17))+1,""),ROW()-123)),"")</f>
        <v/>
      </c>
      <c r="B133" s="169" t="str">
        <f t="array" ref="B133">IFERROR(INDEX('03.Muestra'!$C$8:$C$17,SMALL(IF("Página Web"='03.Muestra'!$D$8:$D$17,ROW('03.Muestra'!$C$8:$C$17)-MIN(ROW('03.Muestra'!$D$8:$D$17))+1,""),ROW()-123)),"")</f>
        <v/>
      </c>
      <c r="C133" s="169" t="str">
        <f t="array" ref="C133">IFERROR(INDEX('03.Muestra'!$F$8:$F$17,SMALL(IF("Página Web"='03.Muestra'!$D$8:$D$17,ROW('03.Muestra'!$F$8:$F$17)-MIN(ROW('03.Muestra'!$D$8:$D$17))+1,""),ROW()-123)),"")</f>
        <v/>
      </c>
      <c r="D133" s="143" t="str">
        <f t="shared" si="18"/>
        <v/>
      </c>
      <c r="E133" s="95" t="str">
        <f t="shared" si="17"/>
        <v/>
      </c>
      <c r="F133" s="23"/>
      <c r="G133" s="23"/>
      <c r="H133" s="23"/>
      <c r="I133" s="23"/>
      <c r="J133" s="23"/>
      <c r="K133" s="188"/>
      <c r="L133" s="23"/>
      <c r="M133" s="23"/>
      <c r="N133" s="23"/>
      <c r="O133" s="23"/>
      <c r="P133" s="23"/>
      <c r="Q133" s="23"/>
      <c r="R133" s="23"/>
      <c r="S133" s="23"/>
      <c r="T133" s="23"/>
      <c r="U133" s="23"/>
      <c r="V133" s="23"/>
      <c r="W133" s="23"/>
      <c r="X133" s="23"/>
      <c r="Y133" s="23"/>
      <c r="Z133" s="29"/>
      <c r="AA133" s="29"/>
      <c r="AB133" s="29"/>
      <c r="AC133" s="29"/>
      <c r="AD133" s="29"/>
      <c r="AE133" s="29"/>
      <c r="AF133" s="29"/>
      <c r="AG133" s="29"/>
      <c r="AH133" s="29"/>
      <c r="AI133" s="29"/>
      <c r="AJ133" s="29"/>
      <c r="AK133" s="29"/>
      <c r="AL133" s="29"/>
      <c r="AM133" s="29"/>
      <c r="AN133" s="29"/>
      <c r="AO133" s="29"/>
      <c r="AP133" s="29"/>
    </row>
    <row r="134" ht="12.0" customHeight="1">
      <c r="A134" s="92"/>
      <c r="B134" s="173"/>
      <c r="C134" s="173"/>
      <c r="D134" s="174"/>
      <c r="E134" s="95"/>
      <c r="F134" s="23"/>
      <c r="G134" s="23"/>
      <c r="H134" s="23"/>
      <c r="I134" s="23"/>
      <c r="J134" s="23"/>
      <c r="K134" s="188"/>
      <c r="L134" s="23"/>
      <c r="M134" s="23"/>
      <c r="N134" s="23"/>
      <c r="O134" s="23"/>
      <c r="P134" s="23"/>
      <c r="Q134" s="23"/>
      <c r="R134" s="23"/>
      <c r="S134" s="23"/>
      <c r="T134" s="23"/>
      <c r="U134" s="23"/>
      <c r="V134" s="23"/>
      <c r="W134" s="23"/>
      <c r="X134" s="23"/>
      <c r="Y134" s="23"/>
      <c r="Z134" s="29"/>
      <c r="AA134" s="29"/>
      <c r="AB134" s="29"/>
      <c r="AC134" s="29"/>
      <c r="AD134" s="29"/>
      <c r="AE134" s="29"/>
      <c r="AF134" s="29"/>
      <c r="AG134" s="29"/>
      <c r="AH134" s="29"/>
      <c r="AI134" s="29"/>
      <c r="AJ134" s="29"/>
      <c r="AK134" s="29"/>
      <c r="AL134" s="29"/>
      <c r="AM134" s="29"/>
      <c r="AN134" s="29"/>
      <c r="AO134" s="29"/>
      <c r="AP134" s="29"/>
    </row>
    <row r="135" ht="12.0" customHeight="1">
      <c r="A135" s="92"/>
      <c r="B135" s="173"/>
      <c r="C135" s="173"/>
      <c r="D135" s="174"/>
      <c r="E135" s="95"/>
      <c r="F135" s="23"/>
      <c r="G135" s="23"/>
      <c r="H135" s="23"/>
      <c r="I135" s="23"/>
      <c r="J135" s="23"/>
      <c r="K135" s="188"/>
      <c r="L135" s="23"/>
      <c r="M135" s="23"/>
      <c r="N135" s="23"/>
      <c r="O135" s="23"/>
      <c r="P135" s="23"/>
      <c r="Q135" s="23"/>
      <c r="R135" s="23"/>
      <c r="S135" s="23"/>
      <c r="T135" s="23"/>
      <c r="U135" s="23"/>
      <c r="V135" s="23"/>
      <c r="W135" s="23"/>
      <c r="X135" s="23"/>
      <c r="Y135" s="23"/>
      <c r="Z135" s="29"/>
      <c r="AA135" s="29"/>
      <c r="AB135" s="29"/>
      <c r="AC135" s="29"/>
      <c r="AD135" s="29"/>
      <c r="AE135" s="29"/>
      <c r="AF135" s="29"/>
      <c r="AG135" s="29"/>
      <c r="AH135" s="29"/>
      <c r="AI135" s="29"/>
      <c r="AJ135" s="29"/>
      <c r="AK135" s="29"/>
      <c r="AL135" s="29"/>
      <c r="AM135" s="29"/>
      <c r="AN135" s="29"/>
      <c r="AO135" s="29"/>
      <c r="AP135" s="29"/>
    </row>
    <row r="136" ht="12.75" customHeight="1">
      <c r="A136" s="151"/>
      <c r="B136" s="152"/>
      <c r="C136" s="151"/>
      <c r="D136" s="175"/>
      <c r="E136" s="153"/>
      <c r="F136" s="23"/>
      <c r="G136" s="23"/>
      <c r="H136" s="23"/>
      <c r="I136" s="23"/>
      <c r="J136" s="23"/>
      <c r="K136" s="188"/>
      <c r="L136" s="23"/>
      <c r="M136" s="23"/>
      <c r="N136" s="23"/>
      <c r="O136" s="23"/>
      <c r="P136" s="23"/>
      <c r="Q136" s="23"/>
      <c r="R136" s="23"/>
      <c r="S136" s="23"/>
      <c r="T136" s="23"/>
      <c r="U136" s="23"/>
      <c r="V136" s="23"/>
      <c r="W136" s="23"/>
      <c r="X136" s="23"/>
      <c r="Y136" s="23"/>
      <c r="Z136" s="29"/>
      <c r="AA136" s="29"/>
      <c r="AB136" s="29"/>
      <c r="AC136" s="29"/>
      <c r="AD136" s="29"/>
      <c r="AE136" s="29"/>
      <c r="AF136" s="29"/>
      <c r="AG136" s="29"/>
      <c r="AH136" s="29"/>
      <c r="AI136" s="29"/>
      <c r="AJ136" s="29"/>
      <c r="AK136" s="29"/>
      <c r="AL136" s="29"/>
      <c r="AM136" s="29"/>
      <c r="AN136" s="29"/>
      <c r="AO136" s="29"/>
      <c r="AP136" s="29"/>
    </row>
    <row r="137" ht="12.0" customHeight="1">
      <c r="A137" s="149"/>
      <c r="B137" s="149"/>
      <c r="C137" s="149"/>
      <c r="D137" s="176"/>
      <c r="E137" s="149"/>
      <c r="F137" s="149"/>
      <c r="G137" s="23"/>
      <c r="H137" s="23"/>
      <c r="I137" s="23"/>
      <c r="J137" s="23"/>
      <c r="K137" s="188"/>
      <c r="L137" s="23"/>
      <c r="M137" s="23"/>
      <c r="N137" s="23"/>
      <c r="O137" s="23"/>
      <c r="P137" s="23"/>
      <c r="Q137" s="23"/>
      <c r="R137" s="23"/>
      <c r="S137" s="23"/>
      <c r="T137" s="23"/>
      <c r="U137" s="23"/>
      <c r="V137" s="23"/>
      <c r="W137" s="23"/>
      <c r="X137" s="23"/>
      <c r="Y137" s="23"/>
      <c r="Z137" s="29"/>
      <c r="AA137" s="29"/>
      <c r="AB137" s="29"/>
      <c r="AC137" s="29"/>
      <c r="AD137" s="29"/>
      <c r="AE137" s="29"/>
      <c r="AF137" s="29"/>
      <c r="AG137" s="29"/>
      <c r="AH137" s="29"/>
      <c r="AI137" s="29"/>
      <c r="AJ137" s="29"/>
      <c r="AK137" s="29"/>
      <c r="AL137" s="29"/>
      <c r="AM137" s="29"/>
      <c r="AN137" s="29"/>
      <c r="AO137" s="29"/>
      <c r="AP137" s="29"/>
    </row>
    <row r="138" ht="12.0" customHeight="1">
      <c r="A138" s="29"/>
      <c r="B138" s="23"/>
      <c r="C138" s="23"/>
      <c r="D138" s="167"/>
      <c r="E138" s="95"/>
      <c r="F138" s="23"/>
      <c r="G138" s="23"/>
      <c r="H138" s="23"/>
      <c r="I138" s="23"/>
      <c r="J138" s="23"/>
      <c r="K138" s="188"/>
      <c r="L138" s="23"/>
      <c r="M138" s="23"/>
      <c r="N138" s="23"/>
      <c r="O138" s="23"/>
      <c r="P138" s="23"/>
      <c r="Q138" s="23"/>
      <c r="R138" s="23"/>
      <c r="S138" s="23"/>
      <c r="T138" s="23"/>
      <c r="U138" s="23"/>
      <c r="V138" s="23"/>
      <c r="W138" s="23"/>
      <c r="X138" s="23"/>
      <c r="Y138" s="23"/>
      <c r="Z138" s="29"/>
      <c r="AA138" s="29"/>
      <c r="AB138" s="29"/>
      <c r="AC138" s="29"/>
      <c r="AD138" s="29"/>
      <c r="AE138" s="29"/>
      <c r="AF138" s="29"/>
      <c r="AG138" s="29"/>
      <c r="AH138" s="29"/>
      <c r="AI138" s="29"/>
      <c r="AJ138" s="29"/>
      <c r="AK138" s="29"/>
      <c r="AL138" s="29"/>
      <c r="AM138" s="29"/>
      <c r="AN138" s="29"/>
      <c r="AO138" s="29"/>
      <c r="AP138" s="29"/>
    </row>
    <row r="139" ht="12.0" customHeight="1">
      <c r="A139" s="29"/>
      <c r="B139" s="23"/>
      <c r="C139" s="23"/>
      <c r="D139" s="167"/>
      <c r="E139" s="137"/>
      <c r="F139" s="23"/>
      <c r="G139" s="23"/>
      <c r="H139" s="23"/>
      <c r="I139" s="23"/>
      <c r="J139" s="23"/>
      <c r="K139" s="188"/>
      <c r="L139" s="23"/>
      <c r="M139" s="23"/>
      <c r="N139" s="23"/>
      <c r="O139" s="23"/>
      <c r="P139" s="23"/>
      <c r="Q139" s="23"/>
      <c r="R139" s="23"/>
      <c r="S139" s="23"/>
      <c r="T139" s="23"/>
      <c r="U139" s="23"/>
      <c r="V139" s="23"/>
      <c r="W139" s="23"/>
      <c r="X139" s="23"/>
      <c r="Y139" s="23"/>
      <c r="Z139" s="29"/>
      <c r="AA139" s="29"/>
      <c r="AB139" s="29"/>
      <c r="AC139" s="29"/>
      <c r="AD139" s="29"/>
      <c r="AE139" s="29"/>
      <c r="AF139" s="29"/>
      <c r="AG139" s="29"/>
      <c r="AH139" s="29"/>
      <c r="AI139" s="29"/>
      <c r="AJ139" s="29"/>
      <c r="AK139" s="29"/>
      <c r="AL139" s="29"/>
      <c r="AM139" s="29"/>
      <c r="AN139" s="29"/>
      <c r="AO139" s="29"/>
      <c r="AP139" s="29"/>
    </row>
    <row r="140" ht="29.25" customHeight="1">
      <c r="A140" s="126" t="s">
        <v>106</v>
      </c>
      <c r="B140" s="127" t="s">
        <v>92</v>
      </c>
      <c r="C140" s="128" t="s">
        <v>157</v>
      </c>
      <c r="D140" s="168" t="s">
        <v>112</v>
      </c>
      <c r="E140" s="154"/>
      <c r="F140" s="29"/>
      <c r="G140" s="29"/>
      <c r="H140" s="29"/>
      <c r="I140" s="29"/>
      <c r="J140" s="29"/>
      <c r="K140" s="188"/>
      <c r="L140" s="23"/>
      <c r="M140" s="23"/>
      <c r="N140" s="23"/>
      <c r="O140" s="23"/>
      <c r="P140" s="23"/>
      <c r="Q140" s="23"/>
      <c r="R140" s="23"/>
      <c r="S140" s="23"/>
      <c r="T140" s="23"/>
      <c r="U140" s="23"/>
      <c r="V140" s="23"/>
      <c r="W140" s="23"/>
      <c r="X140" s="23"/>
      <c r="Y140" s="23"/>
      <c r="Z140" s="29"/>
      <c r="AA140" s="29"/>
      <c r="AB140" s="29"/>
      <c r="AC140" s="29"/>
      <c r="AD140" s="29"/>
      <c r="AE140" s="29"/>
      <c r="AF140" s="29"/>
      <c r="AG140" s="29"/>
      <c r="AH140" s="29"/>
      <c r="AI140" s="29"/>
      <c r="AJ140" s="29"/>
      <c r="AK140" s="29"/>
      <c r="AL140" s="29"/>
      <c r="AM140" s="29"/>
      <c r="AN140" s="29"/>
      <c r="AO140" s="29"/>
      <c r="AP140" s="29"/>
    </row>
    <row r="141" ht="12.0" customHeight="1">
      <c r="A141" s="133">
        <f t="array" ref="A141">IFERROR(INDEX('03.Muestra'!$B$8:$B$17,SMALL(IF("Página Web"='03.Muestra'!$D$8:$D$17,ROW('03.Muestra'!$B$8:$B$17)-MIN(ROW('03.Muestra'!$D$8:$D$17))+1,""),ROW()-140)),"")</f>
        <v>1</v>
      </c>
      <c r="B141" s="169" t="str">
        <f t="array" ref="B141">IFERROR(INDEX('03.Muestra'!$C$8:$C$17,SMALL(IF("Página Web"='03.Muestra'!$D$8:$D$17,ROW('03.Muestra'!$C$8:$C$17)-MIN(ROW('03.Muestra'!$D$8:$D$17))+1,""),ROW()-140)),"")</f>
        <v>Home</v>
      </c>
      <c r="C141" s="170" t="str">
        <f t="array" ref="C141">IFERROR(INDEX('03.Muestra'!$F$8:$F$17,SMALL(IF("Página Web"='03.Muestra'!$D$8:$D$17,ROW('03.Muestra'!$F$8:$F$17)-MIN(ROW('03.Muestra'!$D$8:$D$17))+1,""),ROW()-140)),"")</f>
        <v>https://vicengallartandres.com/</v>
      </c>
      <c r="D141" s="143" t="s">
        <v>93</v>
      </c>
      <c r="E141" s="95" t="str">
        <f t="shared" ref="E141:E150" si="19">IF(D141&lt;&gt;"",IF(AND(B141&lt;&gt;"",C141&lt;&gt;""),"","ERR"),"")</f>
        <v/>
      </c>
      <c r="F141" s="144" t="s">
        <v>95</v>
      </c>
      <c r="G141" s="121" t="s">
        <v>104</v>
      </c>
      <c r="H141" s="116" t="s">
        <v>99</v>
      </c>
      <c r="I141" s="145" t="s">
        <v>97</v>
      </c>
      <c r="J141" s="146" t="s">
        <v>93</v>
      </c>
      <c r="K141" s="171" t="s">
        <v>103</v>
      </c>
      <c r="L141" s="23"/>
      <c r="M141" s="23"/>
      <c r="N141" s="23"/>
      <c r="O141" s="23"/>
      <c r="P141" s="23"/>
      <c r="Q141" s="23"/>
      <c r="R141" s="23"/>
      <c r="S141" s="23"/>
      <c r="T141" s="23"/>
      <c r="U141" s="23"/>
      <c r="V141" s="23"/>
      <c r="W141" s="23"/>
      <c r="X141" s="23"/>
      <c r="Y141" s="23"/>
      <c r="Z141" s="29"/>
      <c r="AA141" s="29"/>
      <c r="AB141" s="29"/>
      <c r="AC141" s="29"/>
      <c r="AD141" s="29"/>
      <c r="AE141" s="29"/>
      <c r="AF141" s="29"/>
      <c r="AG141" s="29"/>
      <c r="AH141" s="29"/>
      <c r="AI141" s="29"/>
      <c r="AJ141" s="29"/>
      <c r="AK141" s="29"/>
      <c r="AL141" s="29"/>
      <c r="AM141" s="29"/>
      <c r="AN141" s="29"/>
      <c r="AO141" s="29"/>
      <c r="AP141" s="29"/>
    </row>
    <row r="142" ht="12.0" customHeight="1">
      <c r="A142" s="133">
        <f t="array" ref="A142">IFERROR(INDEX('03.Muestra'!$B$8:$B$17,SMALL(IF("Página Web"='03.Muestra'!$D$8:$D$17,ROW('03.Muestra'!$B$8:$B$17)-MIN(ROW('03.Muestra'!$D$8:$D$17))+1,""),ROW()-140)),"")</f>
        <v>2</v>
      </c>
      <c r="B142" s="169" t="str">
        <f t="array" ref="B142">IFERROR(INDEX('03.Muestra'!$C$8:$C$17,SMALL(IF("Página Web"='03.Muestra'!$D$8:$D$17,ROW('03.Muestra'!$C$8:$C$17)-MIN(ROW('03.Muestra'!$D$8:$D$17))+1,""),ROW()-140)),"")</f>
        <v>Contacto</v>
      </c>
      <c r="C142" s="170" t="str">
        <f t="array" ref="C142">IFERROR(INDEX('03.Muestra'!$F$8:$F$17,SMALL(IF("Página Web"='03.Muestra'!$D$8:$D$17,ROW('03.Muestra'!$F$8:$F$17)-MIN(ROW('03.Muestra'!$D$8:$D$17))+1,""),ROW()-140)),"")</f>
        <v>https://vicengallartandres.com/contacto/</v>
      </c>
      <c r="D142" s="143" t="s">
        <v>93</v>
      </c>
      <c r="E142" s="95" t="str">
        <f t="shared" si="19"/>
        <v/>
      </c>
      <c r="F142" s="147">
        <f>COUNTIF($D141:INDIRECT("$D" &amp;  SUM(ROW()-1,'03.Muestra'!$D$20)-1),F141)</f>
        <v>0</v>
      </c>
      <c r="G142" s="147">
        <f>COUNTIF($D141:INDIRECT("$D" &amp;  SUM(ROW()-1,'03.Muestra'!$D$20)-1),G141)</f>
        <v>0</v>
      </c>
      <c r="H142" s="147">
        <f>COUNTIF($D141:INDIRECT("$D" &amp;  SUM(ROW()-1,'03.Muestra'!$D$20)-1),H141)</f>
        <v>0</v>
      </c>
      <c r="I142" s="147">
        <f>COUNTIF($D141:INDIRECT("$D" &amp;  SUM(ROW()-1,'03.Muestra'!$D$20)-1),I141)</f>
        <v>0</v>
      </c>
      <c r="J142" s="147">
        <f>COUNTIF($D141:INDIRECT("$D" &amp;  SUM(ROW()-1,'03.Muestra'!$D$20)-1),J141)</f>
        <v>3</v>
      </c>
      <c r="K142" s="172">
        <f>IF(COUNTIF('03.Muestra'!$D$8:$D$17,"Página Web")=0,0,COUNTBLANK($D141:INDIRECT("$D" &amp;  SUM(ROW()-1,COUNTIF('03.Muestra'!$D$8:$D$17,"Página Web"))-1)))</f>
        <v>0</v>
      </c>
      <c r="L142" s="23"/>
      <c r="M142" s="23"/>
      <c r="N142" s="23"/>
      <c r="O142" s="23"/>
      <c r="P142" s="23"/>
      <c r="Q142" s="23"/>
      <c r="R142" s="23"/>
      <c r="S142" s="23"/>
      <c r="T142" s="23"/>
      <c r="U142" s="23"/>
      <c r="V142" s="23"/>
      <c r="W142" s="23"/>
      <c r="X142" s="23"/>
      <c r="Y142" s="23"/>
      <c r="Z142" s="29"/>
      <c r="AA142" s="29"/>
      <c r="AB142" s="29"/>
      <c r="AC142" s="29"/>
      <c r="AD142" s="29"/>
      <c r="AE142" s="29"/>
      <c r="AF142" s="29"/>
      <c r="AG142" s="29"/>
      <c r="AH142" s="29"/>
      <c r="AI142" s="29"/>
      <c r="AJ142" s="29"/>
      <c r="AK142" s="29"/>
      <c r="AL142" s="29"/>
      <c r="AM142" s="29"/>
      <c r="AN142" s="29"/>
      <c r="AO142" s="29"/>
      <c r="AP142" s="29"/>
    </row>
    <row r="143" ht="12.0" customHeight="1">
      <c r="A143" s="133">
        <f t="array" ref="A143">IFERROR(INDEX('03.Muestra'!$B$8:$B$17,SMALL(IF("Página Web"='03.Muestra'!$D$8:$D$17,ROW('03.Muestra'!$B$8:$B$17)-MIN(ROW('03.Muestra'!$D$8:$D$17))+1,""),ROW()-140)),"")</f>
        <v>3</v>
      </c>
      <c r="B143" s="169" t="str">
        <f t="array" ref="B143">IFERROR(INDEX('03.Muestra'!$C$8:$C$17,SMALL(IF("Página Web"='03.Muestra'!$D$8:$D$17,ROW('03.Muestra'!$C$8:$C$17)-MIN(ROW('03.Muestra'!$D$8:$D$17))+1,""),ROW()-140)),"")</f>
        <v>Servicios</v>
      </c>
      <c r="C143" s="170" t="str">
        <f t="array" ref="C143">IFERROR(INDEX('03.Muestra'!$F$8:$F$17,SMALL(IF("Página Web"='03.Muestra'!$D$8:$D$17,ROW('03.Muestra'!$F$8:$F$17)-MIN(ROW('03.Muestra'!$D$8:$D$17))+1,""),ROW()-140)),"")</f>
        <v>https://vicengallartandres.com/servicios/</v>
      </c>
      <c r="D143" s="143" t="s">
        <v>93</v>
      </c>
      <c r="E143" s="95" t="str">
        <f t="shared" si="19"/>
        <v/>
      </c>
      <c r="F143" s="29"/>
      <c r="G143" s="23"/>
      <c r="H143" s="23"/>
      <c r="I143" s="23"/>
      <c r="J143" s="23"/>
      <c r="K143" s="188"/>
      <c r="L143" s="23"/>
      <c r="M143" s="23"/>
      <c r="N143" s="23"/>
      <c r="O143" s="23"/>
      <c r="P143" s="23"/>
      <c r="Q143" s="23"/>
      <c r="R143" s="23"/>
      <c r="S143" s="23"/>
      <c r="T143" s="23"/>
      <c r="U143" s="23"/>
      <c r="V143" s="23"/>
      <c r="W143" s="23"/>
      <c r="X143" s="23"/>
      <c r="Y143" s="23"/>
      <c r="Z143" s="29"/>
      <c r="AA143" s="29"/>
      <c r="AB143" s="29"/>
      <c r="AC143" s="29"/>
      <c r="AD143" s="29"/>
      <c r="AE143" s="29"/>
      <c r="AF143" s="29"/>
      <c r="AG143" s="29"/>
      <c r="AH143" s="29"/>
      <c r="AI143" s="29"/>
      <c r="AJ143" s="29"/>
      <c r="AK143" s="29"/>
      <c r="AL143" s="29"/>
      <c r="AM143" s="29"/>
      <c r="AN143" s="29"/>
      <c r="AO143" s="29"/>
      <c r="AP143" s="29"/>
    </row>
    <row r="144" ht="12.0" customHeight="1">
      <c r="A144" s="133" t="str">
        <f t="array" ref="A144">IFERROR(INDEX('03.Muestra'!$B$8:$B$17,SMALL(IF("Página Web"='03.Muestra'!$D$8:$D$17,ROW('03.Muestra'!$B$8:$B$17)-MIN(ROW('03.Muestra'!$D$8:$D$17))+1,""),ROW()-140)),"")</f>
        <v/>
      </c>
      <c r="B144" s="169" t="str">
        <f t="array" ref="B144">IFERROR(INDEX('03.Muestra'!$C$8:$C$17,SMALL(IF("Página Web"='03.Muestra'!$D$8:$D$17,ROW('03.Muestra'!$C$8:$C$17)-MIN(ROW('03.Muestra'!$D$8:$D$17))+1,""),ROW()-140)),"")</f>
        <v/>
      </c>
      <c r="C144" s="169" t="str">
        <f t="array" ref="C144">IFERROR(INDEX('03.Muestra'!$F$8:$F$17,SMALL(IF("Página Web"='03.Muestra'!$D$8:$D$17,ROW('03.Muestra'!$F$8:$F$17)-MIN(ROW('03.Muestra'!$D$8:$D$17))+1,""),ROW()-140)),"")</f>
        <v/>
      </c>
      <c r="D144" s="143" t="str">
        <f t="shared" ref="D144:D150" si="20">IF(C144="","",$D$18)</f>
        <v/>
      </c>
      <c r="E144" s="95" t="str">
        <f t="shared" si="19"/>
        <v/>
      </c>
      <c r="F144" s="29"/>
      <c r="G144" s="23"/>
      <c r="H144" s="23"/>
      <c r="I144" s="23"/>
      <c r="J144" s="23"/>
      <c r="K144" s="188"/>
      <c r="L144" s="23"/>
      <c r="M144" s="23"/>
      <c r="N144" s="23"/>
      <c r="O144" s="23"/>
      <c r="P144" s="23"/>
      <c r="Q144" s="23"/>
      <c r="R144" s="23"/>
      <c r="S144" s="23"/>
      <c r="T144" s="23"/>
      <c r="U144" s="23"/>
      <c r="V144" s="23"/>
      <c r="W144" s="23"/>
      <c r="X144" s="23"/>
      <c r="Y144" s="23"/>
      <c r="Z144" s="29"/>
      <c r="AA144" s="29"/>
      <c r="AB144" s="29"/>
      <c r="AC144" s="29"/>
      <c r="AD144" s="29"/>
      <c r="AE144" s="29"/>
      <c r="AF144" s="29"/>
      <c r="AG144" s="29"/>
      <c r="AH144" s="29"/>
      <c r="AI144" s="29"/>
      <c r="AJ144" s="29"/>
      <c r="AK144" s="29"/>
      <c r="AL144" s="29"/>
      <c r="AM144" s="29"/>
      <c r="AN144" s="29"/>
      <c r="AO144" s="29"/>
      <c r="AP144" s="29"/>
    </row>
    <row r="145" ht="12.0" customHeight="1">
      <c r="A145" s="133" t="str">
        <f t="array" ref="A145">IFERROR(INDEX('03.Muestra'!$B$8:$B$17,SMALL(IF("Página Web"='03.Muestra'!$D$8:$D$17,ROW('03.Muestra'!$B$8:$B$17)-MIN(ROW('03.Muestra'!$D$8:$D$17))+1,""),ROW()-140)),"")</f>
        <v/>
      </c>
      <c r="B145" s="169" t="str">
        <f t="array" ref="B145">IFERROR(INDEX('03.Muestra'!$C$8:$C$17,SMALL(IF("Página Web"='03.Muestra'!$D$8:$D$17,ROW('03.Muestra'!$C$8:$C$17)-MIN(ROW('03.Muestra'!$D$8:$D$17))+1,""),ROW()-140)),"")</f>
        <v/>
      </c>
      <c r="C145" s="169" t="str">
        <f t="array" ref="C145">IFERROR(INDEX('03.Muestra'!$F$8:$F$17,SMALL(IF("Página Web"='03.Muestra'!$D$8:$D$17,ROW('03.Muestra'!$F$8:$F$17)-MIN(ROW('03.Muestra'!$D$8:$D$17))+1,""),ROW()-140)),"")</f>
        <v/>
      </c>
      <c r="D145" s="143" t="str">
        <f t="shared" si="20"/>
        <v/>
      </c>
      <c r="E145" s="95" t="str">
        <f t="shared" si="19"/>
        <v/>
      </c>
      <c r="F145" s="29"/>
      <c r="G145" s="23"/>
      <c r="H145" s="23"/>
      <c r="I145" s="23"/>
      <c r="J145" s="23"/>
      <c r="K145" s="188"/>
      <c r="L145" s="23"/>
      <c r="M145" s="23"/>
      <c r="N145" s="23"/>
      <c r="O145" s="23"/>
      <c r="P145" s="23"/>
      <c r="Q145" s="23"/>
      <c r="R145" s="23"/>
      <c r="S145" s="23"/>
      <c r="T145" s="23"/>
      <c r="U145" s="23"/>
      <c r="V145" s="23"/>
      <c r="W145" s="23"/>
      <c r="X145" s="23"/>
      <c r="Y145" s="23"/>
      <c r="Z145" s="29"/>
      <c r="AA145" s="29"/>
      <c r="AB145" s="29"/>
      <c r="AC145" s="29"/>
      <c r="AD145" s="29"/>
      <c r="AE145" s="29"/>
      <c r="AF145" s="29"/>
      <c r="AG145" s="29"/>
      <c r="AH145" s="29"/>
      <c r="AI145" s="29"/>
      <c r="AJ145" s="29"/>
      <c r="AK145" s="29"/>
      <c r="AL145" s="29"/>
      <c r="AM145" s="29"/>
      <c r="AN145" s="29"/>
      <c r="AO145" s="29"/>
      <c r="AP145" s="29"/>
    </row>
    <row r="146" ht="12.0" customHeight="1">
      <c r="A146" s="133" t="str">
        <f t="array" ref="A146">IFERROR(INDEX('03.Muestra'!$B$8:$B$17,SMALL(IF("Página Web"='03.Muestra'!$D$8:$D$17,ROW('03.Muestra'!$B$8:$B$17)-MIN(ROW('03.Muestra'!$D$8:$D$17))+1,""),ROW()-140)),"")</f>
        <v/>
      </c>
      <c r="B146" s="169" t="str">
        <f t="array" ref="B146">IFERROR(INDEX('03.Muestra'!$C$8:$C$17,SMALL(IF("Página Web"='03.Muestra'!$D$8:$D$17,ROW('03.Muestra'!$C$8:$C$17)-MIN(ROW('03.Muestra'!$D$8:$D$17))+1,""),ROW()-140)),"")</f>
        <v/>
      </c>
      <c r="C146" s="169" t="str">
        <f t="array" ref="C146">IFERROR(INDEX('03.Muestra'!$F$8:$F$17,SMALL(IF("Página Web"='03.Muestra'!$D$8:$D$17,ROW('03.Muestra'!$F$8:$F$17)-MIN(ROW('03.Muestra'!$D$8:$D$17))+1,""),ROW()-140)),"")</f>
        <v/>
      </c>
      <c r="D146" s="143" t="str">
        <f t="shared" si="20"/>
        <v/>
      </c>
      <c r="E146" s="95" t="str">
        <f t="shared" si="19"/>
        <v/>
      </c>
      <c r="F146" s="29"/>
      <c r="G146" s="23"/>
      <c r="H146" s="23"/>
      <c r="I146" s="23"/>
      <c r="J146" s="23"/>
      <c r="K146" s="188"/>
      <c r="L146" s="23"/>
      <c r="M146" s="23"/>
      <c r="N146" s="23"/>
      <c r="O146" s="23"/>
      <c r="P146" s="23"/>
      <c r="Q146" s="23"/>
      <c r="R146" s="23"/>
      <c r="S146" s="23"/>
      <c r="T146" s="23"/>
      <c r="U146" s="23"/>
      <c r="V146" s="23"/>
      <c r="W146" s="23"/>
      <c r="X146" s="23"/>
      <c r="Y146" s="23"/>
      <c r="Z146" s="29"/>
      <c r="AA146" s="29"/>
      <c r="AB146" s="29"/>
      <c r="AC146" s="29"/>
      <c r="AD146" s="29"/>
      <c r="AE146" s="29"/>
      <c r="AF146" s="29"/>
      <c r="AG146" s="29"/>
      <c r="AH146" s="29"/>
      <c r="AI146" s="29"/>
      <c r="AJ146" s="29"/>
      <c r="AK146" s="29"/>
      <c r="AL146" s="29"/>
      <c r="AM146" s="29"/>
      <c r="AN146" s="29"/>
      <c r="AO146" s="29"/>
      <c r="AP146" s="29"/>
    </row>
    <row r="147" ht="12.0" customHeight="1">
      <c r="A147" s="133" t="str">
        <f t="array" ref="A147">IFERROR(INDEX('03.Muestra'!$B$8:$B$17,SMALL(IF("Página Web"='03.Muestra'!$D$8:$D$17,ROW('03.Muestra'!$B$8:$B$17)-MIN(ROW('03.Muestra'!$D$8:$D$17))+1,""),ROW()-140)),"")</f>
        <v/>
      </c>
      <c r="B147" s="169" t="str">
        <f t="array" ref="B147">IFERROR(INDEX('03.Muestra'!$C$8:$C$17,SMALL(IF("Página Web"='03.Muestra'!$D$8:$D$17,ROW('03.Muestra'!$C$8:$C$17)-MIN(ROW('03.Muestra'!$D$8:$D$17))+1,""),ROW()-140)),"")</f>
        <v/>
      </c>
      <c r="C147" s="169" t="str">
        <f t="array" ref="C147">IFERROR(INDEX('03.Muestra'!$F$8:$F$17,SMALL(IF("Página Web"='03.Muestra'!$D$8:$D$17,ROW('03.Muestra'!$F$8:$F$17)-MIN(ROW('03.Muestra'!$D$8:$D$17))+1,""),ROW()-140)),"")</f>
        <v/>
      </c>
      <c r="D147" s="143" t="str">
        <f t="shared" si="20"/>
        <v/>
      </c>
      <c r="E147" s="95" t="str">
        <f t="shared" si="19"/>
        <v/>
      </c>
      <c r="F147" s="23"/>
      <c r="G147" s="23"/>
      <c r="H147" s="23"/>
      <c r="I147" s="23"/>
      <c r="J147" s="23"/>
      <c r="K147" s="188"/>
      <c r="L147" s="23"/>
      <c r="M147" s="23"/>
      <c r="N147" s="23"/>
      <c r="O147" s="23"/>
      <c r="P147" s="23"/>
      <c r="Q147" s="23"/>
      <c r="R147" s="23"/>
      <c r="S147" s="23"/>
      <c r="T147" s="23"/>
      <c r="U147" s="23"/>
      <c r="V147" s="23"/>
      <c r="W147" s="23"/>
      <c r="X147" s="23"/>
      <c r="Y147" s="23"/>
      <c r="Z147" s="29"/>
      <c r="AA147" s="29"/>
      <c r="AB147" s="29"/>
      <c r="AC147" s="29"/>
      <c r="AD147" s="29"/>
      <c r="AE147" s="29"/>
      <c r="AF147" s="29"/>
      <c r="AG147" s="29"/>
      <c r="AH147" s="29"/>
      <c r="AI147" s="29"/>
      <c r="AJ147" s="29"/>
      <c r="AK147" s="29"/>
      <c r="AL147" s="29"/>
      <c r="AM147" s="29"/>
      <c r="AN147" s="29"/>
      <c r="AO147" s="29"/>
      <c r="AP147" s="29"/>
    </row>
    <row r="148" ht="12.0" customHeight="1">
      <c r="A148" s="133" t="str">
        <f t="array" ref="A148">IFERROR(INDEX('03.Muestra'!$B$8:$B$17,SMALL(IF("Página Web"='03.Muestra'!$D$8:$D$17,ROW('03.Muestra'!$B$8:$B$17)-MIN(ROW('03.Muestra'!$D$8:$D$17))+1,""),ROW()-140)),"")</f>
        <v/>
      </c>
      <c r="B148" s="169" t="str">
        <f t="array" ref="B148">IFERROR(INDEX('03.Muestra'!$C$8:$C$17,SMALL(IF("Página Web"='03.Muestra'!$D$8:$D$17,ROW('03.Muestra'!$C$8:$C$17)-MIN(ROW('03.Muestra'!$D$8:$D$17))+1,""),ROW()-140)),"")</f>
        <v/>
      </c>
      <c r="C148" s="169" t="str">
        <f t="array" ref="C148">IFERROR(INDEX('03.Muestra'!$F$8:$F$17,SMALL(IF("Página Web"='03.Muestra'!$D$8:$D$17,ROW('03.Muestra'!$F$8:$F$17)-MIN(ROW('03.Muestra'!$D$8:$D$17))+1,""),ROW()-140)),"")</f>
        <v/>
      </c>
      <c r="D148" s="143" t="str">
        <f t="shared" si="20"/>
        <v/>
      </c>
      <c r="E148" s="95" t="str">
        <f t="shared" si="19"/>
        <v/>
      </c>
      <c r="F148" s="23"/>
      <c r="G148" s="23"/>
      <c r="H148" s="23"/>
      <c r="I148" s="23"/>
      <c r="J148" s="23"/>
      <c r="K148" s="188"/>
      <c r="L148" s="23"/>
      <c r="M148" s="23"/>
      <c r="N148" s="23"/>
      <c r="O148" s="23"/>
      <c r="P148" s="23"/>
      <c r="Q148" s="23"/>
      <c r="R148" s="23"/>
      <c r="S148" s="23"/>
      <c r="T148" s="23"/>
      <c r="U148" s="23"/>
      <c r="V148" s="23"/>
      <c r="W148" s="23"/>
      <c r="X148" s="23"/>
      <c r="Y148" s="23"/>
      <c r="Z148" s="29"/>
      <c r="AA148" s="29"/>
      <c r="AB148" s="29"/>
      <c r="AC148" s="29"/>
      <c r="AD148" s="29"/>
      <c r="AE148" s="29"/>
      <c r="AF148" s="29"/>
      <c r="AG148" s="29"/>
      <c r="AH148" s="29"/>
      <c r="AI148" s="29"/>
      <c r="AJ148" s="29"/>
      <c r="AK148" s="29"/>
      <c r="AL148" s="29"/>
      <c r="AM148" s="29"/>
      <c r="AN148" s="29"/>
      <c r="AO148" s="29"/>
      <c r="AP148" s="29"/>
    </row>
    <row r="149" ht="12.0" customHeight="1">
      <c r="A149" s="133" t="str">
        <f t="array" ref="A149">IFERROR(INDEX('03.Muestra'!$B$8:$B$17,SMALL(IF("Página Web"='03.Muestra'!$D$8:$D$17,ROW('03.Muestra'!$B$8:$B$17)-MIN(ROW('03.Muestra'!$D$8:$D$17))+1,""),ROW()-140)),"")</f>
        <v/>
      </c>
      <c r="B149" s="169" t="str">
        <f t="array" ref="B149">IFERROR(INDEX('03.Muestra'!$C$8:$C$17,SMALL(IF("Página Web"='03.Muestra'!$D$8:$D$17,ROW('03.Muestra'!$C$8:$C$17)-MIN(ROW('03.Muestra'!$D$8:$D$17))+1,""),ROW()-140)),"")</f>
        <v/>
      </c>
      <c r="C149" s="169" t="str">
        <f t="array" ref="C149">IFERROR(INDEX('03.Muestra'!$F$8:$F$17,SMALL(IF("Página Web"='03.Muestra'!$D$8:$D$17,ROW('03.Muestra'!$F$8:$F$17)-MIN(ROW('03.Muestra'!$D$8:$D$17))+1,""),ROW()-140)),"")</f>
        <v/>
      </c>
      <c r="D149" s="143" t="str">
        <f t="shared" si="20"/>
        <v/>
      </c>
      <c r="E149" s="95" t="str">
        <f t="shared" si="19"/>
        <v/>
      </c>
      <c r="F149" s="23"/>
      <c r="G149" s="23"/>
      <c r="H149" s="23"/>
      <c r="I149" s="23"/>
      <c r="J149" s="23"/>
      <c r="K149" s="188"/>
      <c r="L149" s="23"/>
      <c r="M149" s="23"/>
      <c r="N149" s="23"/>
      <c r="O149" s="23"/>
      <c r="P149" s="23"/>
      <c r="Q149" s="23"/>
      <c r="R149" s="23"/>
      <c r="S149" s="23"/>
      <c r="T149" s="23"/>
      <c r="U149" s="23"/>
      <c r="V149" s="23"/>
      <c r="W149" s="23"/>
      <c r="X149" s="23"/>
      <c r="Y149" s="23"/>
      <c r="Z149" s="29"/>
      <c r="AA149" s="29"/>
      <c r="AB149" s="29"/>
      <c r="AC149" s="29"/>
      <c r="AD149" s="29"/>
      <c r="AE149" s="29"/>
      <c r="AF149" s="29"/>
      <c r="AG149" s="29"/>
      <c r="AH149" s="29"/>
      <c r="AI149" s="29"/>
      <c r="AJ149" s="29"/>
      <c r="AK149" s="29"/>
      <c r="AL149" s="29"/>
      <c r="AM149" s="29"/>
      <c r="AN149" s="29"/>
      <c r="AO149" s="29"/>
      <c r="AP149" s="29"/>
    </row>
    <row r="150" ht="12.0" customHeight="1">
      <c r="A150" s="133" t="str">
        <f t="array" ref="A150">IFERROR(INDEX('03.Muestra'!$B$8:$B$17,SMALL(IF("Página Web"='03.Muestra'!$D$8:$D$17,ROW('03.Muestra'!$B$8:$B$17)-MIN(ROW('03.Muestra'!$D$8:$D$17))+1,""),ROW()-140)),"")</f>
        <v/>
      </c>
      <c r="B150" s="169" t="str">
        <f t="array" ref="B150">IFERROR(INDEX('03.Muestra'!$C$8:$C$17,SMALL(IF("Página Web"='03.Muestra'!$D$8:$D$17,ROW('03.Muestra'!$C$8:$C$17)-MIN(ROW('03.Muestra'!$D$8:$D$17))+1,""),ROW()-140)),"")</f>
        <v/>
      </c>
      <c r="C150" s="169" t="str">
        <f t="array" ref="C150">IFERROR(INDEX('03.Muestra'!$F$8:$F$17,SMALL(IF("Página Web"='03.Muestra'!$D$8:$D$17,ROW('03.Muestra'!$F$8:$F$17)-MIN(ROW('03.Muestra'!$D$8:$D$17))+1,""),ROW()-140)),"")</f>
        <v/>
      </c>
      <c r="D150" s="143" t="str">
        <f t="shared" si="20"/>
        <v/>
      </c>
      <c r="E150" s="95" t="str">
        <f t="shared" si="19"/>
        <v/>
      </c>
      <c r="F150" s="23"/>
      <c r="G150" s="23"/>
      <c r="H150" s="23"/>
      <c r="I150" s="23"/>
      <c r="J150" s="23"/>
      <c r="K150" s="188"/>
      <c r="L150" s="23"/>
      <c r="M150" s="23"/>
      <c r="N150" s="23"/>
      <c r="O150" s="23"/>
      <c r="P150" s="23"/>
      <c r="Q150" s="23"/>
      <c r="R150" s="23"/>
      <c r="S150" s="23"/>
      <c r="T150" s="23"/>
      <c r="U150" s="23"/>
      <c r="V150" s="23"/>
      <c r="W150" s="23"/>
      <c r="X150" s="23"/>
      <c r="Y150" s="23"/>
      <c r="Z150" s="29"/>
      <c r="AA150" s="29"/>
      <c r="AB150" s="29"/>
      <c r="AC150" s="29"/>
      <c r="AD150" s="29"/>
      <c r="AE150" s="29"/>
      <c r="AF150" s="29"/>
      <c r="AG150" s="29"/>
      <c r="AH150" s="29"/>
      <c r="AI150" s="29"/>
      <c r="AJ150" s="29"/>
      <c r="AK150" s="29"/>
      <c r="AL150" s="29"/>
      <c r="AM150" s="29"/>
      <c r="AN150" s="29"/>
      <c r="AO150" s="29"/>
      <c r="AP150" s="29"/>
    </row>
    <row r="151" ht="12.0" customHeight="1">
      <c r="A151" s="92"/>
      <c r="B151" s="173"/>
      <c r="C151" s="173"/>
      <c r="D151" s="174"/>
      <c r="E151" s="95"/>
      <c r="F151" s="23"/>
      <c r="G151" s="23"/>
      <c r="H151" s="23"/>
      <c r="I151" s="23"/>
      <c r="J151" s="23"/>
      <c r="K151" s="188"/>
      <c r="L151" s="23"/>
      <c r="M151" s="23"/>
      <c r="N151" s="23"/>
      <c r="O151" s="23"/>
      <c r="P151" s="23"/>
      <c r="Q151" s="23"/>
      <c r="R151" s="23"/>
      <c r="S151" s="23"/>
      <c r="T151" s="23"/>
      <c r="U151" s="23"/>
      <c r="V151" s="23"/>
      <c r="W151" s="23"/>
      <c r="X151" s="23"/>
      <c r="Y151" s="23"/>
      <c r="Z151" s="29"/>
      <c r="AA151" s="29"/>
      <c r="AB151" s="29"/>
      <c r="AC151" s="29"/>
      <c r="AD151" s="29"/>
      <c r="AE151" s="29"/>
      <c r="AF151" s="29"/>
      <c r="AG151" s="29"/>
      <c r="AH151" s="29"/>
      <c r="AI151" s="29"/>
      <c r="AJ151" s="29"/>
      <c r="AK151" s="29"/>
      <c r="AL151" s="29"/>
      <c r="AM151" s="29"/>
      <c r="AN151" s="29"/>
      <c r="AO151" s="29"/>
      <c r="AP151" s="29"/>
    </row>
    <row r="152" ht="12.0" customHeight="1">
      <c r="A152" s="92"/>
      <c r="B152" s="173"/>
      <c r="C152" s="173"/>
      <c r="D152" s="174"/>
      <c r="E152" s="95"/>
      <c r="F152" s="23"/>
      <c r="G152" s="23"/>
      <c r="H152" s="23"/>
      <c r="I152" s="23"/>
      <c r="J152" s="23"/>
      <c r="K152" s="188"/>
      <c r="L152" s="23"/>
      <c r="M152" s="23"/>
      <c r="N152" s="23"/>
      <c r="O152" s="23"/>
      <c r="P152" s="23"/>
      <c r="Q152" s="23"/>
      <c r="R152" s="23"/>
      <c r="S152" s="23"/>
      <c r="T152" s="23"/>
      <c r="U152" s="23"/>
      <c r="V152" s="23"/>
      <c r="W152" s="23"/>
      <c r="X152" s="23"/>
      <c r="Y152" s="23"/>
      <c r="Z152" s="29"/>
      <c r="AA152" s="29"/>
      <c r="AB152" s="29"/>
      <c r="AC152" s="29"/>
      <c r="AD152" s="29"/>
      <c r="AE152" s="29"/>
      <c r="AF152" s="29"/>
      <c r="AG152" s="29"/>
      <c r="AH152" s="29"/>
      <c r="AI152" s="29"/>
      <c r="AJ152" s="29"/>
      <c r="AK152" s="29"/>
      <c r="AL152" s="29"/>
      <c r="AM152" s="29"/>
      <c r="AN152" s="29"/>
      <c r="AO152" s="29"/>
      <c r="AP152" s="29"/>
    </row>
    <row r="153" ht="12.75" customHeight="1">
      <c r="A153" s="151"/>
      <c r="B153" s="152"/>
      <c r="C153" s="151"/>
      <c r="D153" s="175"/>
      <c r="E153" s="153"/>
      <c r="F153" s="23"/>
      <c r="G153" s="23"/>
      <c r="H153" s="23"/>
      <c r="I153" s="23"/>
      <c r="J153" s="23"/>
      <c r="K153" s="188"/>
      <c r="L153" s="23"/>
      <c r="M153" s="23"/>
      <c r="N153" s="23"/>
      <c r="O153" s="23"/>
      <c r="P153" s="23"/>
      <c r="Q153" s="23"/>
      <c r="R153" s="23"/>
      <c r="S153" s="23"/>
      <c r="T153" s="23"/>
      <c r="U153" s="23"/>
      <c r="V153" s="23"/>
      <c r="W153" s="23"/>
      <c r="X153" s="23"/>
      <c r="Y153" s="23"/>
      <c r="Z153" s="29"/>
      <c r="AA153" s="29"/>
      <c r="AB153" s="29"/>
      <c r="AC153" s="29"/>
      <c r="AD153" s="29"/>
      <c r="AE153" s="29"/>
      <c r="AF153" s="29"/>
      <c r="AG153" s="29"/>
      <c r="AH153" s="29"/>
      <c r="AI153" s="29"/>
      <c r="AJ153" s="29"/>
      <c r="AK153" s="29"/>
      <c r="AL153" s="29"/>
      <c r="AM153" s="29"/>
      <c r="AN153" s="29"/>
      <c r="AO153" s="29"/>
      <c r="AP153" s="29"/>
    </row>
    <row r="154" ht="12.0" customHeight="1">
      <c r="A154" s="149"/>
      <c r="B154" s="149"/>
      <c r="C154" s="149"/>
      <c r="D154" s="176"/>
      <c r="E154" s="149"/>
      <c r="F154" s="149"/>
      <c r="G154" s="23"/>
      <c r="H154" s="23"/>
      <c r="I154" s="23"/>
      <c r="J154" s="23"/>
      <c r="K154" s="188"/>
      <c r="L154" s="23"/>
      <c r="M154" s="23"/>
      <c r="N154" s="23"/>
      <c r="O154" s="23"/>
      <c r="P154" s="23"/>
      <c r="Q154" s="23"/>
      <c r="R154" s="23"/>
      <c r="S154" s="23"/>
      <c r="T154" s="23"/>
      <c r="U154" s="23"/>
      <c r="V154" s="23"/>
      <c r="W154" s="23"/>
      <c r="X154" s="23"/>
      <c r="Y154" s="23"/>
      <c r="Z154" s="29"/>
      <c r="AA154" s="29"/>
      <c r="AB154" s="29"/>
      <c r="AC154" s="29"/>
      <c r="AD154" s="29"/>
      <c r="AE154" s="29"/>
      <c r="AF154" s="29"/>
      <c r="AG154" s="29"/>
      <c r="AH154" s="29"/>
      <c r="AI154" s="29"/>
      <c r="AJ154" s="29"/>
      <c r="AK154" s="29"/>
      <c r="AL154" s="29"/>
      <c r="AM154" s="29"/>
      <c r="AN154" s="29"/>
      <c r="AO154" s="29"/>
      <c r="AP154" s="29"/>
    </row>
    <row r="155" ht="12.0" customHeight="1">
      <c r="A155" s="29"/>
      <c r="B155" s="23"/>
      <c r="C155" s="23"/>
      <c r="D155" s="167"/>
      <c r="E155" s="95"/>
      <c r="F155" s="23"/>
      <c r="G155" s="23"/>
      <c r="H155" s="23"/>
      <c r="I155" s="23"/>
      <c r="J155" s="23"/>
      <c r="K155" s="188"/>
      <c r="L155" s="23"/>
      <c r="M155" s="23"/>
      <c r="N155" s="23"/>
      <c r="O155" s="23"/>
      <c r="P155" s="23"/>
      <c r="Q155" s="23"/>
      <c r="R155" s="23"/>
      <c r="S155" s="23"/>
      <c r="T155" s="23"/>
      <c r="U155" s="23"/>
      <c r="V155" s="23"/>
      <c r="W155" s="23"/>
      <c r="X155" s="23"/>
      <c r="Y155" s="23"/>
      <c r="Z155" s="29"/>
      <c r="AA155" s="29"/>
      <c r="AB155" s="29"/>
      <c r="AC155" s="29"/>
      <c r="AD155" s="29"/>
      <c r="AE155" s="29"/>
      <c r="AF155" s="29"/>
      <c r="AG155" s="29"/>
      <c r="AH155" s="29"/>
      <c r="AI155" s="29"/>
      <c r="AJ155" s="29"/>
      <c r="AK155" s="29"/>
      <c r="AL155" s="29"/>
      <c r="AM155" s="29"/>
      <c r="AN155" s="29"/>
      <c r="AO155" s="29"/>
      <c r="AP155" s="29"/>
    </row>
    <row r="156" ht="12.0" customHeight="1">
      <c r="A156" s="29"/>
      <c r="B156" s="23"/>
      <c r="C156" s="23"/>
      <c r="D156" s="167"/>
      <c r="E156" s="137"/>
      <c r="F156" s="23"/>
      <c r="G156" s="23"/>
      <c r="H156" s="23"/>
      <c r="I156" s="23"/>
      <c r="J156" s="23"/>
      <c r="K156" s="188"/>
      <c r="L156" s="23"/>
      <c r="M156" s="23"/>
      <c r="N156" s="23"/>
      <c r="O156" s="23"/>
      <c r="P156" s="23"/>
      <c r="Q156" s="23"/>
      <c r="R156" s="23"/>
      <c r="S156" s="23"/>
      <c r="T156" s="23"/>
      <c r="U156" s="23"/>
      <c r="V156" s="23"/>
      <c r="W156" s="23"/>
      <c r="X156" s="23"/>
      <c r="Y156" s="23"/>
      <c r="Z156" s="29"/>
      <c r="AA156" s="29"/>
      <c r="AB156" s="29"/>
      <c r="AC156" s="29"/>
      <c r="AD156" s="29"/>
      <c r="AE156" s="29"/>
      <c r="AF156" s="29"/>
      <c r="AG156" s="29"/>
      <c r="AH156" s="29"/>
      <c r="AI156" s="29"/>
      <c r="AJ156" s="29"/>
      <c r="AK156" s="29"/>
      <c r="AL156" s="29"/>
      <c r="AM156" s="29"/>
      <c r="AN156" s="29"/>
      <c r="AO156" s="29"/>
      <c r="AP156" s="29"/>
    </row>
    <row r="157" ht="29.25" customHeight="1">
      <c r="A157" s="126" t="s">
        <v>106</v>
      </c>
      <c r="B157" s="127" t="s">
        <v>92</v>
      </c>
      <c r="C157" s="128" t="s">
        <v>158</v>
      </c>
      <c r="D157" s="168" t="s">
        <v>112</v>
      </c>
      <c r="E157" s="154"/>
      <c r="F157" s="29"/>
      <c r="G157" s="29"/>
      <c r="H157" s="29"/>
      <c r="I157" s="29"/>
      <c r="J157" s="29"/>
      <c r="K157" s="188"/>
      <c r="L157" s="23"/>
      <c r="M157" s="23"/>
      <c r="N157" s="23"/>
      <c r="O157" s="23"/>
      <c r="P157" s="23"/>
      <c r="Q157" s="23"/>
      <c r="R157" s="23"/>
      <c r="S157" s="23"/>
      <c r="T157" s="23"/>
      <c r="U157" s="23"/>
      <c r="V157" s="23"/>
      <c r="W157" s="23"/>
      <c r="X157" s="23"/>
      <c r="Y157" s="23"/>
      <c r="Z157" s="29"/>
      <c r="AA157" s="29"/>
      <c r="AB157" s="29"/>
      <c r="AC157" s="29"/>
      <c r="AD157" s="29"/>
      <c r="AE157" s="29"/>
      <c r="AF157" s="29"/>
      <c r="AG157" s="29"/>
      <c r="AH157" s="29"/>
      <c r="AI157" s="29"/>
      <c r="AJ157" s="29"/>
      <c r="AK157" s="29"/>
      <c r="AL157" s="29"/>
      <c r="AM157" s="29"/>
      <c r="AN157" s="29"/>
      <c r="AO157" s="29"/>
      <c r="AP157" s="29"/>
    </row>
    <row r="158" ht="12.0" customHeight="1">
      <c r="A158" s="133">
        <f t="array" ref="A158">IFERROR(INDEX('03.Muestra'!$B$8:$B$17,SMALL(IF("Página Web"='03.Muestra'!$D$8:$D$17,ROW('03.Muestra'!$B$8:$B$17)-MIN(ROW('03.Muestra'!$D$8:$D$17))+1,""),ROW()-157)),"")</f>
        <v>1</v>
      </c>
      <c r="B158" s="169" t="str">
        <f t="array" ref="B158">IFERROR(INDEX('03.Muestra'!$C$8:$C$17,SMALL(IF("Página Web"='03.Muestra'!$D$8:$D$17,ROW('03.Muestra'!$C$8:$C$17)-MIN(ROW('03.Muestra'!$D$8:$D$17))+1,""),ROW()-157)),"")</f>
        <v>Home</v>
      </c>
      <c r="C158" s="170" t="str">
        <f t="array" ref="C158">IFERROR(INDEX('03.Muestra'!$F$8:$F$17,SMALL(IF("Página Web"='03.Muestra'!$D$8:$D$17,ROW('03.Muestra'!$F$8:$F$17)-MIN(ROW('03.Muestra'!$D$8:$D$17))+1,""),ROW()-157)),"")</f>
        <v>https://vicengallartandres.com/</v>
      </c>
      <c r="D158" s="143" t="s">
        <v>93</v>
      </c>
      <c r="E158" s="95" t="str">
        <f t="shared" ref="E158:E167" si="21">IF(D158&lt;&gt;"",IF(AND(B158&lt;&gt;"",C158&lt;&gt;""),"","ERR"),"")</f>
        <v/>
      </c>
      <c r="F158" s="144" t="s">
        <v>95</v>
      </c>
      <c r="G158" s="121" t="s">
        <v>104</v>
      </c>
      <c r="H158" s="116" t="s">
        <v>99</v>
      </c>
      <c r="I158" s="145" t="s">
        <v>97</v>
      </c>
      <c r="J158" s="146" t="s">
        <v>93</v>
      </c>
      <c r="K158" s="171" t="s">
        <v>103</v>
      </c>
      <c r="L158" s="23"/>
      <c r="M158" s="23"/>
      <c r="N158" s="23"/>
      <c r="O158" s="23"/>
      <c r="P158" s="23"/>
      <c r="Q158" s="23"/>
      <c r="R158" s="23"/>
      <c r="S158" s="23"/>
      <c r="T158" s="23"/>
      <c r="U158" s="23"/>
      <c r="V158" s="23"/>
      <c r="W158" s="23"/>
      <c r="X158" s="23"/>
      <c r="Y158" s="23"/>
      <c r="Z158" s="29"/>
      <c r="AA158" s="29"/>
      <c r="AB158" s="29"/>
      <c r="AC158" s="29"/>
      <c r="AD158" s="29"/>
      <c r="AE158" s="29"/>
      <c r="AF158" s="29"/>
      <c r="AG158" s="29"/>
      <c r="AH158" s="29"/>
      <c r="AI158" s="29"/>
      <c r="AJ158" s="29"/>
      <c r="AK158" s="29"/>
      <c r="AL158" s="29"/>
      <c r="AM158" s="29"/>
      <c r="AN158" s="29"/>
      <c r="AO158" s="29"/>
      <c r="AP158" s="29"/>
    </row>
    <row r="159" ht="12.0" customHeight="1">
      <c r="A159" s="133">
        <f t="array" ref="A159">IFERROR(INDEX('03.Muestra'!$B$8:$B$17,SMALL(IF("Página Web"='03.Muestra'!$D$8:$D$17,ROW('03.Muestra'!$B$8:$B$17)-MIN(ROW('03.Muestra'!$D$8:$D$17))+1,""),ROW()-157)),"")</f>
        <v>2</v>
      </c>
      <c r="B159" s="169" t="str">
        <f t="array" ref="B159">IFERROR(INDEX('03.Muestra'!$C$8:$C$17,SMALL(IF("Página Web"='03.Muestra'!$D$8:$D$17,ROW('03.Muestra'!$C$8:$C$17)-MIN(ROW('03.Muestra'!$D$8:$D$17))+1,""),ROW()-157)),"")</f>
        <v>Contacto</v>
      </c>
      <c r="C159" s="170" t="str">
        <f t="array" ref="C159">IFERROR(INDEX('03.Muestra'!$F$8:$F$17,SMALL(IF("Página Web"='03.Muestra'!$D$8:$D$17,ROW('03.Muestra'!$F$8:$F$17)-MIN(ROW('03.Muestra'!$D$8:$D$17))+1,""),ROW()-157)),"")</f>
        <v>https://vicengallartandres.com/contacto/</v>
      </c>
      <c r="D159" s="143" t="s">
        <v>93</v>
      </c>
      <c r="E159" s="95" t="str">
        <f t="shared" si="21"/>
        <v/>
      </c>
      <c r="F159" s="147">
        <f>COUNTIF($D158:INDIRECT("$D" &amp;  SUM(ROW()-1,'03.Muestra'!$D$20)-1),F158)</f>
        <v>0</v>
      </c>
      <c r="G159" s="147">
        <f>COUNTIF($D158:INDIRECT("$D" &amp;  SUM(ROW()-1,'03.Muestra'!$D$20)-1),G158)</f>
        <v>0</v>
      </c>
      <c r="H159" s="147">
        <f>COUNTIF($D158:INDIRECT("$D" &amp;  SUM(ROW()-1,'03.Muestra'!$D$20)-1),H158)</f>
        <v>0</v>
      </c>
      <c r="I159" s="147">
        <f>COUNTIF($D158:INDIRECT("$D" &amp;  SUM(ROW()-1,'03.Muestra'!$D$20)-1),I158)</f>
        <v>0</v>
      </c>
      <c r="J159" s="147">
        <f>COUNTIF($D158:INDIRECT("$D" &amp;  SUM(ROW()-1,'03.Muestra'!$D$20)-1),J158)</f>
        <v>3</v>
      </c>
      <c r="K159" s="172">
        <f>IF(COUNTIF('03.Muestra'!$D$8:$D$17,"Página Web")=0,0,COUNTBLANK($D158:INDIRECT("$D" &amp;  SUM(ROW()-1,COUNTIF('03.Muestra'!$D$8:$D$17,"Página Web"))-1)))</f>
        <v>0</v>
      </c>
      <c r="L159" s="23"/>
      <c r="M159" s="23"/>
      <c r="N159" s="23"/>
      <c r="O159" s="23"/>
      <c r="P159" s="23"/>
      <c r="Q159" s="23"/>
      <c r="R159" s="23"/>
      <c r="S159" s="23"/>
      <c r="T159" s="23"/>
      <c r="U159" s="23"/>
      <c r="V159" s="23"/>
      <c r="W159" s="23"/>
      <c r="X159" s="23"/>
      <c r="Y159" s="23"/>
      <c r="Z159" s="29"/>
      <c r="AA159" s="29"/>
      <c r="AB159" s="29"/>
      <c r="AC159" s="29"/>
      <c r="AD159" s="29"/>
      <c r="AE159" s="29"/>
      <c r="AF159" s="29"/>
      <c r="AG159" s="29"/>
      <c r="AH159" s="29"/>
      <c r="AI159" s="29"/>
      <c r="AJ159" s="29"/>
      <c r="AK159" s="29"/>
      <c r="AL159" s="29"/>
      <c r="AM159" s="29"/>
      <c r="AN159" s="29"/>
      <c r="AO159" s="29"/>
      <c r="AP159" s="29"/>
    </row>
    <row r="160" ht="12.0" customHeight="1">
      <c r="A160" s="133">
        <f t="array" ref="A160">IFERROR(INDEX('03.Muestra'!$B$8:$B$17,SMALL(IF("Página Web"='03.Muestra'!$D$8:$D$17,ROW('03.Muestra'!$B$8:$B$17)-MIN(ROW('03.Muestra'!$D$8:$D$17))+1,""),ROW()-157)),"")</f>
        <v>3</v>
      </c>
      <c r="B160" s="169" t="str">
        <f t="array" ref="B160">IFERROR(INDEX('03.Muestra'!$C$8:$C$17,SMALL(IF("Página Web"='03.Muestra'!$D$8:$D$17,ROW('03.Muestra'!$C$8:$C$17)-MIN(ROW('03.Muestra'!$D$8:$D$17))+1,""),ROW()-157)),"")</f>
        <v>Servicios</v>
      </c>
      <c r="C160" s="170" t="str">
        <f t="array" ref="C160">IFERROR(INDEX('03.Muestra'!$F$8:$F$17,SMALL(IF("Página Web"='03.Muestra'!$D$8:$D$17,ROW('03.Muestra'!$F$8:$F$17)-MIN(ROW('03.Muestra'!$D$8:$D$17))+1,""),ROW()-157)),"")</f>
        <v>https://vicengallartandres.com/servicios/</v>
      </c>
      <c r="D160" s="143" t="s">
        <v>93</v>
      </c>
      <c r="E160" s="95" t="str">
        <f t="shared" si="21"/>
        <v/>
      </c>
      <c r="F160" s="29"/>
      <c r="G160" s="23"/>
      <c r="H160" s="23"/>
      <c r="I160" s="23"/>
      <c r="J160" s="23"/>
      <c r="K160" s="188"/>
      <c r="L160" s="23"/>
      <c r="M160" s="23"/>
      <c r="N160" s="23"/>
      <c r="O160" s="23"/>
      <c r="P160" s="23"/>
      <c r="Q160" s="23"/>
      <c r="R160" s="23"/>
      <c r="S160" s="23"/>
      <c r="T160" s="23"/>
      <c r="U160" s="23"/>
      <c r="V160" s="23"/>
      <c r="W160" s="23"/>
      <c r="X160" s="23"/>
      <c r="Y160" s="23"/>
      <c r="Z160" s="29"/>
      <c r="AA160" s="29"/>
      <c r="AB160" s="29"/>
      <c r="AC160" s="29"/>
      <c r="AD160" s="29"/>
      <c r="AE160" s="29"/>
      <c r="AF160" s="29"/>
      <c r="AG160" s="29"/>
      <c r="AH160" s="29"/>
      <c r="AI160" s="29"/>
      <c r="AJ160" s="29"/>
      <c r="AK160" s="29"/>
      <c r="AL160" s="29"/>
      <c r="AM160" s="29"/>
      <c r="AN160" s="29"/>
      <c r="AO160" s="29"/>
      <c r="AP160" s="29"/>
    </row>
    <row r="161" ht="12.0" customHeight="1">
      <c r="A161" s="133" t="str">
        <f t="array" ref="A161">IFERROR(INDEX('03.Muestra'!$B$8:$B$17,SMALL(IF("Página Web"='03.Muestra'!$D$8:$D$17,ROW('03.Muestra'!$B$8:$B$17)-MIN(ROW('03.Muestra'!$D$8:$D$17))+1,""),ROW()-157)),"")</f>
        <v/>
      </c>
      <c r="B161" s="169" t="str">
        <f t="array" ref="B161">IFERROR(INDEX('03.Muestra'!$C$8:$C$17,SMALL(IF("Página Web"='03.Muestra'!$D$8:$D$17,ROW('03.Muestra'!$C$8:$C$17)-MIN(ROW('03.Muestra'!$D$8:$D$17))+1,""),ROW()-157)),"")</f>
        <v/>
      </c>
      <c r="C161" s="169" t="str">
        <f t="array" ref="C161">IFERROR(INDEX('03.Muestra'!$F$8:$F$17,SMALL(IF("Página Web"='03.Muestra'!$D$8:$D$17,ROW('03.Muestra'!$F$8:$F$17)-MIN(ROW('03.Muestra'!$D$8:$D$17))+1,""),ROW()-157)),"")</f>
        <v/>
      </c>
      <c r="D161" s="143" t="str">
        <f t="shared" ref="D161:D167" si="22">IF(C161="","",$D$18)</f>
        <v/>
      </c>
      <c r="E161" s="95" t="str">
        <f t="shared" si="21"/>
        <v/>
      </c>
      <c r="F161" s="29"/>
      <c r="G161" s="23"/>
      <c r="H161" s="23"/>
      <c r="I161" s="23"/>
      <c r="J161" s="23"/>
      <c r="K161" s="188"/>
      <c r="L161" s="23"/>
      <c r="M161" s="23"/>
      <c r="N161" s="23"/>
      <c r="O161" s="23"/>
      <c r="P161" s="23"/>
      <c r="Q161" s="23"/>
      <c r="R161" s="23"/>
      <c r="S161" s="23"/>
      <c r="T161" s="23"/>
      <c r="U161" s="23"/>
      <c r="V161" s="23"/>
      <c r="W161" s="23"/>
      <c r="X161" s="23"/>
      <c r="Y161" s="23"/>
      <c r="Z161" s="29"/>
      <c r="AA161" s="29"/>
      <c r="AB161" s="29"/>
      <c r="AC161" s="29"/>
      <c r="AD161" s="29"/>
      <c r="AE161" s="29"/>
      <c r="AF161" s="29"/>
      <c r="AG161" s="29"/>
      <c r="AH161" s="29"/>
      <c r="AI161" s="29"/>
      <c r="AJ161" s="29"/>
      <c r="AK161" s="29"/>
      <c r="AL161" s="29"/>
      <c r="AM161" s="29"/>
      <c r="AN161" s="29"/>
      <c r="AO161" s="29"/>
      <c r="AP161" s="29"/>
    </row>
    <row r="162" ht="12.0" customHeight="1">
      <c r="A162" s="133" t="str">
        <f t="array" ref="A162">IFERROR(INDEX('03.Muestra'!$B$8:$B$17,SMALL(IF("Página Web"='03.Muestra'!$D$8:$D$17,ROW('03.Muestra'!$B$8:$B$17)-MIN(ROW('03.Muestra'!$D$8:$D$17))+1,""),ROW()-157)),"")</f>
        <v/>
      </c>
      <c r="B162" s="169" t="str">
        <f t="array" ref="B162">IFERROR(INDEX('03.Muestra'!$C$8:$C$17,SMALL(IF("Página Web"='03.Muestra'!$D$8:$D$17,ROW('03.Muestra'!$C$8:$C$17)-MIN(ROW('03.Muestra'!$D$8:$D$17))+1,""),ROW()-157)),"")</f>
        <v/>
      </c>
      <c r="C162" s="169" t="str">
        <f t="array" ref="C162">IFERROR(INDEX('03.Muestra'!$F$8:$F$17,SMALL(IF("Página Web"='03.Muestra'!$D$8:$D$17,ROW('03.Muestra'!$F$8:$F$17)-MIN(ROW('03.Muestra'!$D$8:$D$17))+1,""),ROW()-157)),"")</f>
        <v/>
      </c>
      <c r="D162" s="143" t="str">
        <f t="shared" si="22"/>
        <v/>
      </c>
      <c r="E162" s="95" t="str">
        <f t="shared" si="21"/>
        <v/>
      </c>
      <c r="F162" s="29"/>
      <c r="G162" s="23"/>
      <c r="H162" s="23"/>
      <c r="I162" s="23"/>
      <c r="J162" s="23"/>
      <c r="K162" s="188"/>
      <c r="L162" s="23"/>
      <c r="M162" s="23"/>
      <c r="N162" s="23"/>
      <c r="O162" s="23"/>
      <c r="P162" s="23"/>
      <c r="Q162" s="23"/>
      <c r="R162" s="23"/>
      <c r="S162" s="23"/>
      <c r="T162" s="23"/>
      <c r="U162" s="23"/>
      <c r="V162" s="23"/>
      <c r="W162" s="23"/>
      <c r="X162" s="23"/>
      <c r="Y162" s="23"/>
      <c r="Z162" s="29"/>
      <c r="AA162" s="29"/>
      <c r="AB162" s="29"/>
      <c r="AC162" s="29"/>
      <c r="AD162" s="29"/>
      <c r="AE162" s="29"/>
      <c r="AF162" s="29"/>
      <c r="AG162" s="29"/>
      <c r="AH162" s="29"/>
      <c r="AI162" s="29"/>
      <c r="AJ162" s="29"/>
      <c r="AK162" s="29"/>
      <c r="AL162" s="29"/>
      <c r="AM162" s="29"/>
      <c r="AN162" s="29"/>
      <c r="AO162" s="29"/>
      <c r="AP162" s="29"/>
    </row>
    <row r="163" ht="12.0" customHeight="1">
      <c r="A163" s="133" t="str">
        <f t="array" ref="A163">IFERROR(INDEX('03.Muestra'!$B$8:$B$17,SMALL(IF("Página Web"='03.Muestra'!$D$8:$D$17,ROW('03.Muestra'!$B$8:$B$17)-MIN(ROW('03.Muestra'!$D$8:$D$17))+1,""),ROW()-157)),"")</f>
        <v/>
      </c>
      <c r="B163" s="169" t="str">
        <f t="array" ref="B163">IFERROR(INDEX('03.Muestra'!$C$8:$C$17,SMALL(IF("Página Web"='03.Muestra'!$D$8:$D$17,ROW('03.Muestra'!$C$8:$C$17)-MIN(ROW('03.Muestra'!$D$8:$D$17))+1,""),ROW()-157)),"")</f>
        <v/>
      </c>
      <c r="C163" s="169" t="str">
        <f t="array" ref="C163">IFERROR(INDEX('03.Muestra'!$F$8:$F$17,SMALL(IF("Página Web"='03.Muestra'!$D$8:$D$17,ROW('03.Muestra'!$F$8:$F$17)-MIN(ROW('03.Muestra'!$D$8:$D$17))+1,""),ROW()-157)),"")</f>
        <v/>
      </c>
      <c r="D163" s="143" t="str">
        <f t="shared" si="22"/>
        <v/>
      </c>
      <c r="E163" s="95" t="str">
        <f t="shared" si="21"/>
        <v/>
      </c>
      <c r="F163" s="29"/>
      <c r="G163" s="23"/>
      <c r="H163" s="23"/>
      <c r="I163" s="23"/>
      <c r="J163" s="23"/>
      <c r="K163" s="188"/>
      <c r="L163" s="23"/>
      <c r="M163" s="23"/>
      <c r="N163" s="23"/>
      <c r="O163" s="23"/>
      <c r="P163" s="23"/>
      <c r="Q163" s="23"/>
      <c r="R163" s="23"/>
      <c r="S163" s="23"/>
      <c r="T163" s="23"/>
      <c r="U163" s="23"/>
      <c r="V163" s="23"/>
      <c r="W163" s="23"/>
      <c r="X163" s="23"/>
      <c r="Y163" s="23"/>
      <c r="Z163" s="29"/>
      <c r="AA163" s="29"/>
      <c r="AB163" s="29"/>
      <c r="AC163" s="29"/>
      <c r="AD163" s="29"/>
      <c r="AE163" s="29"/>
      <c r="AF163" s="29"/>
      <c r="AG163" s="29"/>
      <c r="AH163" s="29"/>
      <c r="AI163" s="29"/>
      <c r="AJ163" s="29"/>
      <c r="AK163" s="29"/>
      <c r="AL163" s="29"/>
      <c r="AM163" s="29"/>
      <c r="AN163" s="29"/>
      <c r="AO163" s="29"/>
      <c r="AP163" s="29"/>
    </row>
    <row r="164" ht="12.0" customHeight="1">
      <c r="A164" s="133" t="str">
        <f t="array" ref="A164">IFERROR(INDEX('03.Muestra'!$B$8:$B$17,SMALL(IF("Página Web"='03.Muestra'!$D$8:$D$17,ROW('03.Muestra'!$B$8:$B$17)-MIN(ROW('03.Muestra'!$D$8:$D$17))+1,""),ROW()-157)),"")</f>
        <v/>
      </c>
      <c r="B164" s="169" t="str">
        <f t="array" ref="B164">IFERROR(INDEX('03.Muestra'!$C$8:$C$17,SMALL(IF("Página Web"='03.Muestra'!$D$8:$D$17,ROW('03.Muestra'!$C$8:$C$17)-MIN(ROW('03.Muestra'!$D$8:$D$17))+1,""),ROW()-157)),"")</f>
        <v/>
      </c>
      <c r="C164" s="169" t="str">
        <f t="array" ref="C164">IFERROR(INDEX('03.Muestra'!$F$8:$F$17,SMALL(IF("Página Web"='03.Muestra'!$D$8:$D$17,ROW('03.Muestra'!$F$8:$F$17)-MIN(ROW('03.Muestra'!$D$8:$D$17))+1,""),ROW()-157)),"")</f>
        <v/>
      </c>
      <c r="D164" s="143" t="str">
        <f t="shared" si="22"/>
        <v/>
      </c>
      <c r="E164" s="95" t="str">
        <f t="shared" si="21"/>
        <v/>
      </c>
      <c r="F164" s="23"/>
      <c r="G164" s="23"/>
      <c r="H164" s="23"/>
      <c r="I164" s="23"/>
      <c r="J164" s="23"/>
      <c r="K164" s="188"/>
      <c r="L164" s="23"/>
      <c r="M164" s="23"/>
      <c r="N164" s="23"/>
      <c r="O164" s="23"/>
      <c r="P164" s="23"/>
      <c r="Q164" s="23"/>
      <c r="R164" s="23"/>
      <c r="S164" s="23"/>
      <c r="T164" s="23"/>
      <c r="U164" s="23"/>
      <c r="V164" s="23"/>
      <c r="W164" s="23"/>
      <c r="X164" s="23"/>
      <c r="Y164" s="23"/>
      <c r="Z164" s="29"/>
      <c r="AA164" s="29"/>
      <c r="AB164" s="29"/>
      <c r="AC164" s="29"/>
      <c r="AD164" s="29"/>
      <c r="AE164" s="29"/>
      <c r="AF164" s="29"/>
      <c r="AG164" s="29"/>
      <c r="AH164" s="29"/>
      <c r="AI164" s="29"/>
      <c r="AJ164" s="29"/>
      <c r="AK164" s="29"/>
      <c r="AL164" s="29"/>
      <c r="AM164" s="29"/>
      <c r="AN164" s="29"/>
      <c r="AO164" s="29"/>
      <c r="AP164" s="29"/>
    </row>
    <row r="165" ht="12.0" customHeight="1">
      <c r="A165" s="133" t="str">
        <f t="array" ref="A165">IFERROR(INDEX('03.Muestra'!$B$8:$B$17,SMALL(IF("Página Web"='03.Muestra'!$D$8:$D$17,ROW('03.Muestra'!$B$8:$B$17)-MIN(ROW('03.Muestra'!$D$8:$D$17))+1,""),ROW()-157)),"")</f>
        <v/>
      </c>
      <c r="B165" s="169" t="str">
        <f t="array" ref="B165">IFERROR(INDEX('03.Muestra'!$C$8:$C$17,SMALL(IF("Página Web"='03.Muestra'!$D$8:$D$17,ROW('03.Muestra'!$C$8:$C$17)-MIN(ROW('03.Muestra'!$D$8:$D$17))+1,""),ROW()-157)),"")</f>
        <v/>
      </c>
      <c r="C165" s="169" t="str">
        <f t="array" ref="C165">IFERROR(INDEX('03.Muestra'!$F$8:$F$17,SMALL(IF("Página Web"='03.Muestra'!$D$8:$D$17,ROW('03.Muestra'!$F$8:$F$17)-MIN(ROW('03.Muestra'!$D$8:$D$17))+1,""),ROW()-157)),"")</f>
        <v/>
      </c>
      <c r="D165" s="143" t="str">
        <f t="shared" si="22"/>
        <v/>
      </c>
      <c r="E165" s="95" t="str">
        <f t="shared" si="21"/>
        <v/>
      </c>
      <c r="F165" s="23"/>
      <c r="G165" s="23"/>
      <c r="H165" s="23"/>
      <c r="I165" s="23"/>
      <c r="J165" s="23"/>
      <c r="K165" s="188"/>
      <c r="L165" s="23"/>
      <c r="M165" s="23"/>
      <c r="N165" s="23"/>
      <c r="O165" s="23"/>
      <c r="P165" s="23"/>
      <c r="Q165" s="23"/>
      <c r="R165" s="23"/>
      <c r="S165" s="23"/>
      <c r="T165" s="23"/>
      <c r="U165" s="23"/>
      <c r="V165" s="23"/>
      <c r="W165" s="23"/>
      <c r="X165" s="23"/>
      <c r="Y165" s="23"/>
      <c r="Z165" s="29"/>
      <c r="AA165" s="29"/>
      <c r="AB165" s="29"/>
      <c r="AC165" s="29"/>
      <c r="AD165" s="29"/>
      <c r="AE165" s="29"/>
      <c r="AF165" s="29"/>
      <c r="AG165" s="29"/>
      <c r="AH165" s="29"/>
      <c r="AI165" s="29"/>
      <c r="AJ165" s="29"/>
      <c r="AK165" s="29"/>
      <c r="AL165" s="29"/>
      <c r="AM165" s="29"/>
      <c r="AN165" s="29"/>
      <c r="AO165" s="29"/>
      <c r="AP165" s="29"/>
    </row>
    <row r="166" ht="12.0" customHeight="1">
      <c r="A166" s="133" t="str">
        <f t="array" ref="A166">IFERROR(INDEX('03.Muestra'!$B$8:$B$17,SMALL(IF("Página Web"='03.Muestra'!$D$8:$D$17,ROW('03.Muestra'!$B$8:$B$17)-MIN(ROW('03.Muestra'!$D$8:$D$17))+1,""),ROW()-157)),"")</f>
        <v/>
      </c>
      <c r="B166" s="169" t="str">
        <f t="array" ref="B166">IFERROR(INDEX('03.Muestra'!$C$8:$C$17,SMALL(IF("Página Web"='03.Muestra'!$D$8:$D$17,ROW('03.Muestra'!$C$8:$C$17)-MIN(ROW('03.Muestra'!$D$8:$D$17))+1,""),ROW()-157)),"")</f>
        <v/>
      </c>
      <c r="C166" s="169" t="str">
        <f t="array" ref="C166">IFERROR(INDEX('03.Muestra'!$F$8:$F$17,SMALL(IF("Página Web"='03.Muestra'!$D$8:$D$17,ROW('03.Muestra'!$F$8:$F$17)-MIN(ROW('03.Muestra'!$D$8:$D$17))+1,""),ROW()-157)),"")</f>
        <v/>
      </c>
      <c r="D166" s="143" t="str">
        <f t="shared" si="22"/>
        <v/>
      </c>
      <c r="E166" s="95" t="str">
        <f t="shared" si="21"/>
        <v/>
      </c>
      <c r="F166" s="23"/>
      <c r="G166" s="23"/>
      <c r="H166" s="23"/>
      <c r="I166" s="23"/>
      <c r="J166" s="23"/>
      <c r="K166" s="188"/>
      <c r="L166" s="23"/>
      <c r="M166" s="23"/>
      <c r="N166" s="23"/>
      <c r="O166" s="23"/>
      <c r="P166" s="23"/>
      <c r="Q166" s="23"/>
      <c r="R166" s="23"/>
      <c r="S166" s="23"/>
      <c r="T166" s="23"/>
      <c r="U166" s="23"/>
      <c r="V166" s="23"/>
      <c r="W166" s="23"/>
      <c r="X166" s="23"/>
      <c r="Y166" s="23"/>
      <c r="Z166" s="29"/>
      <c r="AA166" s="29"/>
      <c r="AB166" s="29"/>
      <c r="AC166" s="29"/>
      <c r="AD166" s="29"/>
      <c r="AE166" s="29"/>
      <c r="AF166" s="29"/>
      <c r="AG166" s="29"/>
      <c r="AH166" s="29"/>
      <c r="AI166" s="29"/>
      <c r="AJ166" s="29"/>
      <c r="AK166" s="29"/>
      <c r="AL166" s="29"/>
      <c r="AM166" s="29"/>
      <c r="AN166" s="29"/>
      <c r="AO166" s="29"/>
      <c r="AP166" s="29"/>
    </row>
    <row r="167" ht="12.0" customHeight="1">
      <c r="A167" s="133" t="str">
        <f t="array" ref="A167">IFERROR(INDEX('03.Muestra'!$B$8:$B$17,SMALL(IF("Página Web"='03.Muestra'!$D$8:$D$17,ROW('03.Muestra'!$B$8:$B$17)-MIN(ROW('03.Muestra'!$D$8:$D$17))+1,""),ROW()-157)),"")</f>
        <v/>
      </c>
      <c r="B167" s="169" t="str">
        <f t="array" ref="B167">IFERROR(INDEX('03.Muestra'!$C$8:$C$17,SMALL(IF("Página Web"='03.Muestra'!$D$8:$D$17,ROW('03.Muestra'!$C$8:$C$17)-MIN(ROW('03.Muestra'!$D$8:$D$17))+1,""),ROW()-157)),"")</f>
        <v/>
      </c>
      <c r="C167" s="169" t="str">
        <f t="array" ref="C167">IFERROR(INDEX('03.Muestra'!$F$8:$F$17,SMALL(IF("Página Web"='03.Muestra'!$D$8:$D$17,ROW('03.Muestra'!$F$8:$F$17)-MIN(ROW('03.Muestra'!$D$8:$D$17))+1,""),ROW()-157)),"")</f>
        <v/>
      </c>
      <c r="D167" s="143" t="str">
        <f t="shared" si="22"/>
        <v/>
      </c>
      <c r="E167" s="95" t="str">
        <f t="shared" si="21"/>
        <v/>
      </c>
      <c r="F167" s="23"/>
      <c r="G167" s="23"/>
      <c r="H167" s="23"/>
      <c r="I167" s="23"/>
      <c r="J167" s="23"/>
      <c r="K167" s="188"/>
      <c r="L167" s="23"/>
      <c r="M167" s="23"/>
      <c r="N167" s="23"/>
      <c r="O167" s="23"/>
      <c r="P167" s="23"/>
      <c r="Q167" s="23"/>
      <c r="R167" s="23"/>
      <c r="S167" s="23"/>
      <c r="T167" s="23"/>
      <c r="U167" s="23"/>
      <c r="V167" s="23"/>
      <c r="W167" s="23"/>
      <c r="X167" s="23"/>
      <c r="Y167" s="23"/>
      <c r="Z167" s="29"/>
      <c r="AA167" s="29"/>
      <c r="AB167" s="29"/>
      <c r="AC167" s="29"/>
      <c r="AD167" s="29"/>
      <c r="AE167" s="29"/>
      <c r="AF167" s="29"/>
      <c r="AG167" s="29"/>
      <c r="AH167" s="29"/>
      <c r="AI167" s="29"/>
      <c r="AJ167" s="29"/>
      <c r="AK167" s="29"/>
      <c r="AL167" s="29"/>
      <c r="AM167" s="29"/>
      <c r="AN167" s="29"/>
      <c r="AO167" s="29"/>
      <c r="AP167" s="29"/>
    </row>
    <row r="168" ht="12.0" customHeight="1">
      <c r="A168" s="92"/>
      <c r="B168" s="173"/>
      <c r="C168" s="173"/>
      <c r="D168" s="174"/>
      <c r="E168" s="95"/>
      <c r="F168" s="23"/>
      <c r="G168" s="23"/>
      <c r="H168" s="23"/>
      <c r="I168" s="23"/>
      <c r="J168" s="23"/>
      <c r="K168" s="188"/>
      <c r="L168" s="23"/>
      <c r="M168" s="23"/>
      <c r="N168" s="23"/>
      <c r="O168" s="23"/>
      <c r="P168" s="23"/>
      <c r="Q168" s="23"/>
      <c r="R168" s="23"/>
      <c r="S168" s="23"/>
      <c r="T168" s="23"/>
      <c r="U168" s="23"/>
      <c r="V168" s="23"/>
      <c r="W168" s="23"/>
      <c r="X168" s="23"/>
      <c r="Y168" s="23"/>
      <c r="Z168" s="29"/>
      <c r="AA168" s="29"/>
      <c r="AB168" s="29"/>
      <c r="AC168" s="29"/>
      <c r="AD168" s="29"/>
      <c r="AE168" s="29"/>
      <c r="AF168" s="29"/>
      <c r="AG168" s="29"/>
      <c r="AH168" s="29"/>
      <c r="AI168" s="29"/>
      <c r="AJ168" s="29"/>
      <c r="AK168" s="29"/>
      <c r="AL168" s="29"/>
      <c r="AM168" s="29"/>
      <c r="AN168" s="29"/>
      <c r="AO168" s="29"/>
      <c r="AP168" s="29"/>
    </row>
    <row r="169" ht="12.0" customHeight="1">
      <c r="A169" s="92"/>
      <c r="B169" s="173"/>
      <c r="C169" s="173"/>
      <c r="D169" s="174"/>
      <c r="E169" s="95"/>
      <c r="F169" s="23"/>
      <c r="G169" s="23"/>
      <c r="H169" s="23"/>
      <c r="I169" s="23"/>
      <c r="J169" s="23"/>
      <c r="K169" s="188"/>
      <c r="L169" s="23"/>
      <c r="M169" s="23"/>
      <c r="N169" s="23"/>
      <c r="O169" s="23"/>
      <c r="P169" s="23"/>
      <c r="Q169" s="23"/>
      <c r="R169" s="23"/>
      <c r="S169" s="23"/>
      <c r="T169" s="23"/>
      <c r="U169" s="23"/>
      <c r="V169" s="23"/>
      <c r="W169" s="23"/>
      <c r="X169" s="23"/>
      <c r="Y169" s="23"/>
      <c r="Z169" s="29"/>
      <c r="AA169" s="29"/>
      <c r="AB169" s="29"/>
      <c r="AC169" s="29"/>
      <c r="AD169" s="29"/>
      <c r="AE169" s="29"/>
      <c r="AF169" s="29"/>
      <c r="AG169" s="29"/>
      <c r="AH169" s="29"/>
      <c r="AI169" s="29"/>
      <c r="AJ169" s="29"/>
      <c r="AK169" s="29"/>
      <c r="AL169" s="29"/>
      <c r="AM169" s="29"/>
      <c r="AN169" s="29"/>
      <c r="AO169" s="29"/>
      <c r="AP169" s="29"/>
    </row>
    <row r="170" ht="12.75" customHeight="1">
      <c r="A170" s="151"/>
      <c r="B170" s="152"/>
      <c r="C170" s="151"/>
      <c r="D170" s="175"/>
      <c r="E170" s="153"/>
      <c r="F170" s="23"/>
      <c r="G170" s="23"/>
      <c r="H170" s="23"/>
      <c r="I170" s="23"/>
      <c r="J170" s="23"/>
      <c r="K170" s="188"/>
      <c r="L170" s="23"/>
      <c r="M170" s="23"/>
      <c r="N170" s="23"/>
      <c r="O170" s="23"/>
      <c r="P170" s="23"/>
      <c r="Q170" s="23"/>
      <c r="R170" s="23"/>
      <c r="S170" s="23"/>
      <c r="T170" s="23"/>
      <c r="U170" s="23"/>
      <c r="V170" s="23"/>
      <c r="W170" s="23"/>
      <c r="X170" s="23"/>
      <c r="Y170" s="23"/>
      <c r="Z170" s="29"/>
      <c r="AA170" s="29"/>
      <c r="AB170" s="29"/>
      <c r="AC170" s="29"/>
      <c r="AD170" s="29"/>
      <c r="AE170" s="29"/>
      <c r="AF170" s="29"/>
      <c r="AG170" s="29"/>
      <c r="AH170" s="29"/>
      <c r="AI170" s="29"/>
      <c r="AJ170" s="29"/>
      <c r="AK170" s="29"/>
      <c r="AL170" s="29"/>
      <c r="AM170" s="29"/>
      <c r="AN170" s="29"/>
      <c r="AO170" s="29"/>
      <c r="AP170" s="29"/>
    </row>
    <row r="171" ht="12.0" customHeight="1">
      <c r="A171" s="149"/>
      <c r="B171" s="149"/>
      <c r="C171" s="149"/>
      <c r="D171" s="176"/>
      <c r="E171" s="149"/>
      <c r="F171" s="149"/>
      <c r="G171" s="23"/>
      <c r="H171" s="23"/>
      <c r="I171" s="23"/>
      <c r="J171" s="23"/>
      <c r="K171" s="188"/>
      <c r="L171" s="23"/>
      <c r="M171" s="23"/>
      <c r="N171" s="23"/>
      <c r="O171" s="23"/>
      <c r="P171" s="23"/>
      <c r="Q171" s="23"/>
      <c r="R171" s="23"/>
      <c r="S171" s="23"/>
      <c r="T171" s="23"/>
      <c r="U171" s="23"/>
      <c r="V171" s="23"/>
      <c r="W171" s="23"/>
      <c r="X171" s="23"/>
      <c r="Y171" s="23"/>
      <c r="Z171" s="29"/>
      <c r="AA171" s="29"/>
      <c r="AB171" s="29"/>
      <c r="AC171" s="29"/>
      <c r="AD171" s="29"/>
      <c r="AE171" s="29"/>
      <c r="AF171" s="29"/>
      <c r="AG171" s="29"/>
      <c r="AH171" s="29"/>
      <c r="AI171" s="29"/>
      <c r="AJ171" s="29"/>
      <c r="AK171" s="29"/>
      <c r="AL171" s="29"/>
      <c r="AM171" s="29"/>
      <c r="AN171" s="29"/>
      <c r="AO171" s="29"/>
      <c r="AP171" s="29"/>
    </row>
    <row r="172" ht="12.0" customHeight="1">
      <c r="A172" s="29"/>
      <c r="B172" s="23"/>
      <c r="C172" s="23"/>
      <c r="D172" s="167"/>
      <c r="E172" s="95"/>
      <c r="F172" s="23"/>
      <c r="G172" s="23"/>
      <c r="H172" s="23"/>
      <c r="I172" s="23"/>
      <c r="J172" s="23"/>
      <c r="K172" s="188"/>
      <c r="L172" s="23"/>
      <c r="M172" s="23"/>
      <c r="N172" s="23"/>
      <c r="O172" s="23"/>
      <c r="P172" s="23"/>
      <c r="Q172" s="23"/>
      <c r="R172" s="23"/>
      <c r="S172" s="23"/>
      <c r="T172" s="23"/>
      <c r="U172" s="23"/>
      <c r="V172" s="23"/>
      <c r="W172" s="23"/>
      <c r="X172" s="23"/>
      <c r="Y172" s="23"/>
      <c r="Z172" s="29"/>
      <c r="AA172" s="29"/>
      <c r="AB172" s="29"/>
      <c r="AC172" s="29"/>
      <c r="AD172" s="29"/>
      <c r="AE172" s="29"/>
      <c r="AF172" s="29"/>
      <c r="AG172" s="29"/>
      <c r="AH172" s="29"/>
      <c r="AI172" s="29"/>
      <c r="AJ172" s="29"/>
      <c r="AK172" s="29"/>
      <c r="AL172" s="29"/>
      <c r="AM172" s="29"/>
      <c r="AN172" s="29"/>
      <c r="AO172" s="29"/>
      <c r="AP172" s="29"/>
    </row>
    <row r="173" ht="12.0" customHeight="1">
      <c r="A173" s="29"/>
      <c r="B173" s="23"/>
      <c r="C173" s="23"/>
      <c r="D173" s="167"/>
      <c r="E173" s="137"/>
      <c r="F173" s="23"/>
      <c r="G173" s="23"/>
      <c r="H173" s="23"/>
      <c r="I173" s="23"/>
      <c r="J173" s="23"/>
      <c r="K173" s="188"/>
      <c r="L173" s="23"/>
      <c r="M173" s="23"/>
      <c r="N173" s="23"/>
      <c r="O173" s="23"/>
      <c r="P173" s="23"/>
      <c r="Q173" s="23"/>
      <c r="R173" s="23"/>
      <c r="S173" s="23"/>
      <c r="T173" s="23"/>
      <c r="U173" s="23"/>
      <c r="V173" s="23"/>
      <c r="W173" s="23"/>
      <c r="X173" s="23"/>
      <c r="Y173" s="23"/>
      <c r="Z173" s="29"/>
      <c r="AA173" s="29"/>
      <c r="AB173" s="29"/>
      <c r="AC173" s="29"/>
      <c r="AD173" s="29"/>
      <c r="AE173" s="29"/>
      <c r="AF173" s="29"/>
      <c r="AG173" s="29"/>
      <c r="AH173" s="29"/>
      <c r="AI173" s="29"/>
      <c r="AJ173" s="29"/>
      <c r="AK173" s="29"/>
      <c r="AL173" s="29"/>
      <c r="AM173" s="29"/>
      <c r="AN173" s="29"/>
      <c r="AO173" s="29"/>
      <c r="AP173" s="29"/>
    </row>
    <row r="174" ht="29.25" customHeight="1">
      <c r="A174" s="126" t="s">
        <v>106</v>
      </c>
      <c r="B174" s="127" t="s">
        <v>92</v>
      </c>
      <c r="C174" s="128" t="s">
        <v>159</v>
      </c>
      <c r="D174" s="168" t="s">
        <v>112</v>
      </c>
      <c r="E174" s="154"/>
      <c r="F174" s="29"/>
      <c r="G174" s="29"/>
      <c r="H174" s="29"/>
      <c r="I174" s="29"/>
      <c r="J174" s="29"/>
      <c r="K174" s="188"/>
      <c r="L174" s="23"/>
      <c r="M174" s="23"/>
      <c r="N174" s="23"/>
      <c r="O174" s="23"/>
      <c r="P174" s="23"/>
      <c r="Q174" s="23"/>
      <c r="R174" s="23"/>
      <c r="S174" s="23"/>
      <c r="T174" s="23"/>
      <c r="U174" s="23"/>
      <c r="V174" s="23"/>
      <c r="W174" s="23"/>
      <c r="X174" s="23"/>
      <c r="Y174" s="23"/>
      <c r="Z174" s="29"/>
      <c r="AA174" s="29"/>
      <c r="AB174" s="29"/>
      <c r="AC174" s="29"/>
      <c r="AD174" s="29"/>
      <c r="AE174" s="29"/>
      <c r="AF174" s="29"/>
      <c r="AG174" s="29"/>
      <c r="AH174" s="29"/>
      <c r="AI174" s="29"/>
      <c r="AJ174" s="29"/>
      <c r="AK174" s="29"/>
      <c r="AL174" s="29"/>
      <c r="AM174" s="29"/>
      <c r="AN174" s="29"/>
      <c r="AO174" s="29"/>
      <c r="AP174" s="29"/>
    </row>
    <row r="175" ht="12.0" customHeight="1">
      <c r="A175" s="133">
        <f t="array" ref="A175">IFERROR(INDEX('03.Muestra'!$B$8:$B$17,SMALL(IF("Página Web"='03.Muestra'!$D$8:$D$17,ROW('03.Muestra'!$B$8:$B$17)-MIN(ROW('03.Muestra'!$D$8:$D$17))+1,""),ROW()-174)),"")</f>
        <v>1</v>
      </c>
      <c r="B175" s="169" t="str">
        <f t="array" ref="B175">IFERROR(INDEX('03.Muestra'!$C$8:$C$17,SMALL(IF("Página Web"='03.Muestra'!$D$8:$D$17,ROW('03.Muestra'!$C$8:$C$17)-MIN(ROW('03.Muestra'!$D$8:$D$17))+1,""),ROW()-174)),"")</f>
        <v>Home</v>
      </c>
      <c r="C175" s="170" t="str">
        <f t="array" ref="C175">IFERROR(INDEX('03.Muestra'!$F$8:$F$17,SMALL(IF("Página Web"='03.Muestra'!$D$8:$D$17,ROW('03.Muestra'!$F$8:$F$17)-MIN(ROW('03.Muestra'!$D$8:$D$17))+1,""),ROW()-174)),"")</f>
        <v>https://vicengallartandres.com/</v>
      </c>
      <c r="D175" s="143" t="s">
        <v>93</v>
      </c>
      <c r="E175" s="95" t="str">
        <f t="shared" ref="E175:E184" si="23">IF(D175&lt;&gt;"",IF(AND(B175&lt;&gt;"",C175&lt;&gt;""),"","ERR"),"")</f>
        <v/>
      </c>
      <c r="F175" s="144" t="s">
        <v>95</v>
      </c>
      <c r="G175" s="121" t="s">
        <v>104</v>
      </c>
      <c r="H175" s="116" t="s">
        <v>99</v>
      </c>
      <c r="I175" s="145" t="s">
        <v>97</v>
      </c>
      <c r="J175" s="146" t="s">
        <v>93</v>
      </c>
      <c r="K175" s="171" t="s">
        <v>103</v>
      </c>
      <c r="L175" s="23"/>
      <c r="M175" s="23"/>
      <c r="N175" s="23"/>
      <c r="O175" s="23"/>
      <c r="P175" s="23"/>
      <c r="Q175" s="23"/>
      <c r="R175" s="23"/>
      <c r="S175" s="23"/>
      <c r="T175" s="23"/>
      <c r="U175" s="23"/>
      <c r="V175" s="23"/>
      <c r="W175" s="23"/>
      <c r="X175" s="23"/>
      <c r="Y175" s="23"/>
      <c r="Z175" s="29"/>
      <c r="AA175" s="29"/>
      <c r="AB175" s="29"/>
      <c r="AC175" s="29"/>
      <c r="AD175" s="29"/>
      <c r="AE175" s="29"/>
      <c r="AF175" s="29"/>
      <c r="AG175" s="29"/>
      <c r="AH175" s="29"/>
      <c r="AI175" s="29"/>
      <c r="AJ175" s="29"/>
      <c r="AK175" s="29"/>
      <c r="AL175" s="29"/>
      <c r="AM175" s="29"/>
      <c r="AN175" s="29"/>
      <c r="AO175" s="29"/>
      <c r="AP175" s="29"/>
    </row>
    <row r="176" ht="12.0" customHeight="1">
      <c r="A176" s="133">
        <f t="array" ref="A176">IFERROR(INDEX('03.Muestra'!$B$8:$B$17,SMALL(IF("Página Web"='03.Muestra'!$D$8:$D$17,ROW('03.Muestra'!$B$8:$B$17)-MIN(ROW('03.Muestra'!$D$8:$D$17))+1,""),ROW()-174)),"")</f>
        <v>2</v>
      </c>
      <c r="B176" s="169" t="str">
        <f t="array" ref="B176">IFERROR(INDEX('03.Muestra'!$C$8:$C$17,SMALL(IF("Página Web"='03.Muestra'!$D$8:$D$17,ROW('03.Muestra'!$C$8:$C$17)-MIN(ROW('03.Muestra'!$D$8:$D$17))+1,""),ROW()-174)),"")</f>
        <v>Contacto</v>
      </c>
      <c r="C176" s="170" t="str">
        <f t="array" ref="C176">IFERROR(INDEX('03.Muestra'!$F$8:$F$17,SMALL(IF("Página Web"='03.Muestra'!$D$8:$D$17,ROW('03.Muestra'!$F$8:$F$17)-MIN(ROW('03.Muestra'!$D$8:$D$17))+1,""),ROW()-174)),"")</f>
        <v>https://vicengallartandres.com/contacto/</v>
      </c>
      <c r="D176" s="143" t="s">
        <v>93</v>
      </c>
      <c r="E176" s="95" t="str">
        <f t="shared" si="23"/>
        <v/>
      </c>
      <c r="F176" s="147">
        <f>COUNTIF($D175:INDIRECT("$D" &amp;  SUM(ROW()-1,'03.Muestra'!$D$20)-1),F175)</f>
        <v>0</v>
      </c>
      <c r="G176" s="147">
        <f>COUNTIF($D175:INDIRECT("$D" &amp;  SUM(ROW()-1,'03.Muestra'!$D$20)-1),G175)</f>
        <v>0</v>
      </c>
      <c r="H176" s="147">
        <f>COUNTIF($D175:INDIRECT("$D" &amp;  SUM(ROW()-1,'03.Muestra'!$D$20)-1),H175)</f>
        <v>0</v>
      </c>
      <c r="I176" s="147">
        <f>COUNTIF($D175:INDIRECT("$D" &amp;  SUM(ROW()-1,'03.Muestra'!$D$20)-1),I175)</f>
        <v>0</v>
      </c>
      <c r="J176" s="147">
        <f>COUNTIF($D175:INDIRECT("$D" &amp;  SUM(ROW()-1,'03.Muestra'!$D$20)-1),J175)</f>
        <v>3</v>
      </c>
      <c r="K176" s="172">
        <f>IF(COUNTIF('03.Muestra'!$D$8:$D$17,"Página Web")=0,0,COUNTBLANK($D175:INDIRECT("$D" &amp;  SUM(ROW()-1,COUNTIF('03.Muestra'!$D$8:$D$17,"Página Web"))-1)))</f>
        <v>0</v>
      </c>
      <c r="L176" s="23"/>
      <c r="M176" s="23"/>
      <c r="N176" s="23"/>
      <c r="O176" s="23"/>
      <c r="P176" s="23"/>
      <c r="Q176" s="23"/>
      <c r="R176" s="23"/>
      <c r="S176" s="23"/>
      <c r="T176" s="23"/>
      <c r="U176" s="23"/>
      <c r="V176" s="23"/>
      <c r="W176" s="23"/>
      <c r="X176" s="23"/>
      <c r="Y176" s="23"/>
      <c r="Z176" s="29"/>
      <c r="AA176" s="29"/>
      <c r="AB176" s="29"/>
      <c r="AC176" s="29"/>
      <c r="AD176" s="29"/>
      <c r="AE176" s="29"/>
      <c r="AF176" s="29"/>
      <c r="AG176" s="29"/>
      <c r="AH176" s="29"/>
      <c r="AI176" s="29"/>
      <c r="AJ176" s="29"/>
      <c r="AK176" s="29"/>
      <c r="AL176" s="29"/>
      <c r="AM176" s="29"/>
      <c r="AN176" s="29"/>
      <c r="AO176" s="29"/>
      <c r="AP176" s="29"/>
    </row>
    <row r="177" ht="12.0" customHeight="1">
      <c r="A177" s="133">
        <f t="array" ref="A177">IFERROR(INDEX('03.Muestra'!$B$8:$B$17,SMALL(IF("Página Web"='03.Muestra'!$D$8:$D$17,ROW('03.Muestra'!$B$8:$B$17)-MIN(ROW('03.Muestra'!$D$8:$D$17))+1,""),ROW()-174)),"")</f>
        <v>3</v>
      </c>
      <c r="B177" s="169" t="str">
        <f t="array" ref="B177">IFERROR(INDEX('03.Muestra'!$C$8:$C$17,SMALL(IF("Página Web"='03.Muestra'!$D$8:$D$17,ROW('03.Muestra'!$C$8:$C$17)-MIN(ROW('03.Muestra'!$D$8:$D$17))+1,""),ROW()-174)),"")</f>
        <v>Servicios</v>
      </c>
      <c r="C177" s="170" t="str">
        <f t="array" ref="C177">IFERROR(INDEX('03.Muestra'!$F$8:$F$17,SMALL(IF("Página Web"='03.Muestra'!$D$8:$D$17,ROW('03.Muestra'!$F$8:$F$17)-MIN(ROW('03.Muestra'!$D$8:$D$17))+1,""),ROW()-174)),"")</f>
        <v>https://vicengallartandres.com/servicios/</v>
      </c>
      <c r="D177" s="143" t="s">
        <v>93</v>
      </c>
      <c r="E177" s="95" t="str">
        <f t="shared" si="23"/>
        <v/>
      </c>
      <c r="F177" s="29"/>
      <c r="G177" s="23"/>
      <c r="H177" s="23"/>
      <c r="I177" s="23"/>
      <c r="J177" s="23"/>
      <c r="K177" s="188"/>
      <c r="L177" s="23"/>
      <c r="M177" s="23"/>
      <c r="N177" s="23"/>
      <c r="O177" s="23"/>
      <c r="P177" s="23"/>
      <c r="Q177" s="23"/>
      <c r="R177" s="23"/>
      <c r="S177" s="23"/>
      <c r="T177" s="23"/>
      <c r="U177" s="23"/>
      <c r="V177" s="23"/>
      <c r="W177" s="23"/>
      <c r="X177" s="23"/>
      <c r="Y177" s="23"/>
      <c r="Z177" s="29"/>
      <c r="AA177" s="29"/>
      <c r="AB177" s="29"/>
      <c r="AC177" s="29"/>
      <c r="AD177" s="29"/>
      <c r="AE177" s="29"/>
      <c r="AF177" s="29"/>
      <c r="AG177" s="29"/>
      <c r="AH177" s="29"/>
      <c r="AI177" s="29"/>
      <c r="AJ177" s="29"/>
      <c r="AK177" s="29"/>
      <c r="AL177" s="29"/>
      <c r="AM177" s="29"/>
      <c r="AN177" s="29"/>
      <c r="AO177" s="29"/>
      <c r="AP177" s="29"/>
    </row>
    <row r="178" ht="12.0" customHeight="1">
      <c r="A178" s="133" t="str">
        <f t="array" ref="A178">IFERROR(INDEX('03.Muestra'!$B$8:$B$17,SMALL(IF("Página Web"='03.Muestra'!$D$8:$D$17,ROW('03.Muestra'!$B$8:$B$17)-MIN(ROW('03.Muestra'!$D$8:$D$17))+1,""),ROW()-174)),"")</f>
        <v/>
      </c>
      <c r="B178" s="169" t="str">
        <f t="array" ref="B178">IFERROR(INDEX('03.Muestra'!$C$8:$C$17,SMALL(IF("Página Web"='03.Muestra'!$D$8:$D$17,ROW('03.Muestra'!$C$8:$C$17)-MIN(ROW('03.Muestra'!$D$8:$D$17))+1,""),ROW()-174)),"")</f>
        <v/>
      </c>
      <c r="C178" s="169" t="str">
        <f t="array" ref="C178">IFERROR(INDEX('03.Muestra'!$F$8:$F$17,SMALL(IF("Página Web"='03.Muestra'!$D$8:$D$17,ROW('03.Muestra'!$F$8:$F$17)-MIN(ROW('03.Muestra'!$D$8:$D$17))+1,""),ROW()-174)),"")</f>
        <v/>
      </c>
      <c r="D178" s="143" t="str">
        <f t="shared" ref="D178:D184" si="24">IF(C178="","",$D$18)</f>
        <v/>
      </c>
      <c r="E178" s="95" t="str">
        <f t="shared" si="23"/>
        <v/>
      </c>
      <c r="F178" s="29"/>
      <c r="G178" s="23"/>
      <c r="H178" s="23"/>
      <c r="I178" s="23"/>
      <c r="J178" s="23"/>
      <c r="K178" s="188"/>
      <c r="L178" s="23"/>
      <c r="M178" s="23"/>
      <c r="N178" s="23"/>
      <c r="O178" s="23"/>
      <c r="P178" s="23"/>
      <c r="Q178" s="23"/>
      <c r="R178" s="23"/>
      <c r="S178" s="23"/>
      <c r="T178" s="23"/>
      <c r="U178" s="23"/>
      <c r="V178" s="23"/>
      <c r="W178" s="23"/>
      <c r="X178" s="23"/>
      <c r="Y178" s="23"/>
      <c r="Z178" s="29"/>
      <c r="AA178" s="29"/>
      <c r="AB178" s="29"/>
      <c r="AC178" s="29"/>
      <c r="AD178" s="29"/>
      <c r="AE178" s="29"/>
      <c r="AF178" s="29"/>
      <c r="AG178" s="29"/>
      <c r="AH178" s="29"/>
      <c r="AI178" s="29"/>
      <c r="AJ178" s="29"/>
      <c r="AK178" s="29"/>
      <c r="AL178" s="29"/>
      <c r="AM178" s="29"/>
      <c r="AN178" s="29"/>
      <c r="AO178" s="29"/>
      <c r="AP178" s="29"/>
    </row>
    <row r="179" ht="12.0" customHeight="1">
      <c r="A179" s="133" t="str">
        <f t="array" ref="A179">IFERROR(INDEX('03.Muestra'!$B$8:$B$17,SMALL(IF("Página Web"='03.Muestra'!$D$8:$D$17,ROW('03.Muestra'!$B$8:$B$17)-MIN(ROW('03.Muestra'!$D$8:$D$17))+1,""),ROW()-174)),"")</f>
        <v/>
      </c>
      <c r="B179" s="169" t="str">
        <f t="array" ref="B179">IFERROR(INDEX('03.Muestra'!$C$8:$C$17,SMALL(IF("Página Web"='03.Muestra'!$D$8:$D$17,ROW('03.Muestra'!$C$8:$C$17)-MIN(ROW('03.Muestra'!$D$8:$D$17))+1,""),ROW()-174)),"")</f>
        <v/>
      </c>
      <c r="C179" s="169" t="str">
        <f t="array" ref="C179">IFERROR(INDEX('03.Muestra'!$F$8:$F$17,SMALL(IF("Página Web"='03.Muestra'!$D$8:$D$17,ROW('03.Muestra'!$F$8:$F$17)-MIN(ROW('03.Muestra'!$D$8:$D$17))+1,""),ROW()-174)),"")</f>
        <v/>
      </c>
      <c r="D179" s="143" t="str">
        <f t="shared" si="24"/>
        <v/>
      </c>
      <c r="E179" s="95" t="str">
        <f t="shared" si="23"/>
        <v/>
      </c>
      <c r="F179" s="29"/>
      <c r="G179" s="23"/>
      <c r="H179" s="23"/>
      <c r="I179" s="23"/>
      <c r="J179" s="23"/>
      <c r="K179" s="188"/>
      <c r="L179" s="23"/>
      <c r="M179" s="23"/>
      <c r="N179" s="23"/>
      <c r="O179" s="23"/>
      <c r="P179" s="23"/>
      <c r="Q179" s="23"/>
      <c r="R179" s="23"/>
      <c r="S179" s="23"/>
      <c r="T179" s="23"/>
      <c r="U179" s="23"/>
      <c r="V179" s="23"/>
      <c r="W179" s="23"/>
      <c r="X179" s="23"/>
      <c r="Y179" s="23"/>
      <c r="Z179" s="29"/>
      <c r="AA179" s="29"/>
      <c r="AB179" s="29"/>
      <c r="AC179" s="29"/>
      <c r="AD179" s="29"/>
      <c r="AE179" s="29"/>
      <c r="AF179" s="29"/>
      <c r="AG179" s="29"/>
      <c r="AH179" s="29"/>
      <c r="AI179" s="29"/>
      <c r="AJ179" s="29"/>
      <c r="AK179" s="29"/>
      <c r="AL179" s="29"/>
      <c r="AM179" s="29"/>
      <c r="AN179" s="29"/>
      <c r="AO179" s="29"/>
      <c r="AP179" s="29"/>
    </row>
    <row r="180" ht="12.0" customHeight="1">
      <c r="A180" s="133" t="str">
        <f t="array" ref="A180">IFERROR(INDEX('03.Muestra'!$B$8:$B$17,SMALL(IF("Página Web"='03.Muestra'!$D$8:$D$17,ROW('03.Muestra'!$B$8:$B$17)-MIN(ROW('03.Muestra'!$D$8:$D$17))+1,""),ROW()-174)),"")</f>
        <v/>
      </c>
      <c r="B180" s="169" t="str">
        <f t="array" ref="B180">IFERROR(INDEX('03.Muestra'!$C$8:$C$17,SMALL(IF("Página Web"='03.Muestra'!$D$8:$D$17,ROW('03.Muestra'!$C$8:$C$17)-MIN(ROW('03.Muestra'!$D$8:$D$17))+1,""),ROW()-174)),"")</f>
        <v/>
      </c>
      <c r="C180" s="169" t="str">
        <f t="array" ref="C180">IFERROR(INDEX('03.Muestra'!$F$8:$F$17,SMALL(IF("Página Web"='03.Muestra'!$D$8:$D$17,ROW('03.Muestra'!$F$8:$F$17)-MIN(ROW('03.Muestra'!$D$8:$D$17))+1,""),ROW()-174)),"")</f>
        <v/>
      </c>
      <c r="D180" s="143" t="str">
        <f t="shared" si="24"/>
        <v/>
      </c>
      <c r="E180" s="95" t="str">
        <f t="shared" si="23"/>
        <v/>
      </c>
      <c r="F180" s="29"/>
      <c r="G180" s="23"/>
      <c r="H180" s="23"/>
      <c r="I180" s="23"/>
      <c r="J180" s="23"/>
      <c r="K180" s="188"/>
      <c r="L180" s="23"/>
      <c r="M180" s="23"/>
      <c r="N180" s="23"/>
      <c r="O180" s="23"/>
      <c r="P180" s="23"/>
      <c r="Q180" s="23"/>
      <c r="R180" s="23"/>
      <c r="S180" s="23"/>
      <c r="T180" s="23"/>
      <c r="U180" s="23"/>
      <c r="V180" s="23"/>
      <c r="W180" s="23"/>
      <c r="X180" s="23"/>
      <c r="Y180" s="23"/>
      <c r="Z180" s="29"/>
      <c r="AA180" s="29"/>
      <c r="AB180" s="29"/>
      <c r="AC180" s="29"/>
      <c r="AD180" s="29"/>
      <c r="AE180" s="29"/>
      <c r="AF180" s="29"/>
      <c r="AG180" s="29"/>
      <c r="AH180" s="29"/>
      <c r="AI180" s="29"/>
      <c r="AJ180" s="29"/>
      <c r="AK180" s="29"/>
      <c r="AL180" s="29"/>
      <c r="AM180" s="29"/>
      <c r="AN180" s="29"/>
      <c r="AO180" s="29"/>
      <c r="AP180" s="29"/>
    </row>
    <row r="181" ht="12.0" customHeight="1">
      <c r="A181" s="133" t="str">
        <f t="array" ref="A181">IFERROR(INDEX('03.Muestra'!$B$8:$B$17,SMALL(IF("Página Web"='03.Muestra'!$D$8:$D$17,ROW('03.Muestra'!$B$8:$B$17)-MIN(ROW('03.Muestra'!$D$8:$D$17))+1,""),ROW()-174)),"")</f>
        <v/>
      </c>
      <c r="B181" s="169" t="str">
        <f t="array" ref="B181">IFERROR(INDEX('03.Muestra'!$C$8:$C$17,SMALL(IF("Página Web"='03.Muestra'!$D$8:$D$17,ROW('03.Muestra'!$C$8:$C$17)-MIN(ROW('03.Muestra'!$D$8:$D$17))+1,""),ROW()-174)),"")</f>
        <v/>
      </c>
      <c r="C181" s="169" t="str">
        <f t="array" ref="C181">IFERROR(INDEX('03.Muestra'!$F$8:$F$17,SMALL(IF("Página Web"='03.Muestra'!$D$8:$D$17,ROW('03.Muestra'!$F$8:$F$17)-MIN(ROW('03.Muestra'!$D$8:$D$17))+1,""),ROW()-174)),"")</f>
        <v/>
      </c>
      <c r="D181" s="143" t="str">
        <f t="shared" si="24"/>
        <v/>
      </c>
      <c r="E181" s="95" t="str">
        <f t="shared" si="23"/>
        <v/>
      </c>
      <c r="F181" s="23"/>
      <c r="G181" s="23"/>
      <c r="H181" s="23"/>
      <c r="I181" s="23"/>
      <c r="J181" s="23"/>
      <c r="K181" s="188"/>
      <c r="L181" s="23"/>
      <c r="M181" s="23"/>
      <c r="N181" s="23"/>
      <c r="O181" s="23"/>
      <c r="P181" s="23"/>
      <c r="Q181" s="23"/>
      <c r="R181" s="23"/>
      <c r="S181" s="23"/>
      <c r="T181" s="23"/>
      <c r="U181" s="23"/>
      <c r="V181" s="23"/>
      <c r="W181" s="23"/>
      <c r="X181" s="23"/>
      <c r="Y181" s="23"/>
      <c r="Z181" s="29"/>
      <c r="AA181" s="29"/>
      <c r="AB181" s="29"/>
      <c r="AC181" s="29"/>
      <c r="AD181" s="29"/>
      <c r="AE181" s="29"/>
      <c r="AF181" s="29"/>
      <c r="AG181" s="29"/>
      <c r="AH181" s="29"/>
      <c r="AI181" s="29"/>
      <c r="AJ181" s="29"/>
      <c r="AK181" s="29"/>
      <c r="AL181" s="29"/>
      <c r="AM181" s="29"/>
      <c r="AN181" s="29"/>
      <c r="AO181" s="29"/>
      <c r="AP181" s="29"/>
    </row>
    <row r="182" ht="12.0" customHeight="1">
      <c r="A182" s="133" t="str">
        <f t="array" ref="A182">IFERROR(INDEX('03.Muestra'!$B$8:$B$17,SMALL(IF("Página Web"='03.Muestra'!$D$8:$D$17,ROW('03.Muestra'!$B$8:$B$17)-MIN(ROW('03.Muestra'!$D$8:$D$17))+1,""),ROW()-174)),"")</f>
        <v/>
      </c>
      <c r="B182" s="169" t="str">
        <f t="array" ref="B182">IFERROR(INDEX('03.Muestra'!$C$8:$C$17,SMALL(IF("Página Web"='03.Muestra'!$D$8:$D$17,ROW('03.Muestra'!$C$8:$C$17)-MIN(ROW('03.Muestra'!$D$8:$D$17))+1,""),ROW()-174)),"")</f>
        <v/>
      </c>
      <c r="C182" s="169" t="str">
        <f t="array" ref="C182">IFERROR(INDEX('03.Muestra'!$F$8:$F$17,SMALL(IF("Página Web"='03.Muestra'!$D$8:$D$17,ROW('03.Muestra'!$F$8:$F$17)-MIN(ROW('03.Muestra'!$D$8:$D$17))+1,""),ROW()-174)),"")</f>
        <v/>
      </c>
      <c r="D182" s="143" t="str">
        <f t="shared" si="24"/>
        <v/>
      </c>
      <c r="E182" s="95" t="str">
        <f t="shared" si="23"/>
        <v/>
      </c>
      <c r="F182" s="23"/>
      <c r="G182" s="23"/>
      <c r="H182" s="23"/>
      <c r="I182" s="23"/>
      <c r="J182" s="23"/>
      <c r="K182" s="188"/>
      <c r="L182" s="23"/>
      <c r="M182" s="23"/>
      <c r="N182" s="23"/>
      <c r="O182" s="23"/>
      <c r="P182" s="23"/>
      <c r="Q182" s="23"/>
      <c r="R182" s="23"/>
      <c r="S182" s="23"/>
      <c r="T182" s="23"/>
      <c r="U182" s="23"/>
      <c r="V182" s="23"/>
      <c r="W182" s="23"/>
      <c r="X182" s="23"/>
      <c r="Y182" s="23"/>
      <c r="Z182" s="29"/>
      <c r="AA182" s="29"/>
      <c r="AB182" s="29"/>
      <c r="AC182" s="29"/>
      <c r="AD182" s="29"/>
      <c r="AE182" s="29"/>
      <c r="AF182" s="29"/>
      <c r="AG182" s="29"/>
      <c r="AH182" s="29"/>
      <c r="AI182" s="29"/>
      <c r="AJ182" s="29"/>
      <c r="AK182" s="29"/>
      <c r="AL182" s="29"/>
      <c r="AM182" s="29"/>
      <c r="AN182" s="29"/>
      <c r="AO182" s="29"/>
      <c r="AP182" s="29"/>
    </row>
    <row r="183" ht="12.0" customHeight="1">
      <c r="A183" s="133" t="str">
        <f t="array" ref="A183">IFERROR(INDEX('03.Muestra'!$B$8:$B$17,SMALL(IF("Página Web"='03.Muestra'!$D$8:$D$17,ROW('03.Muestra'!$B$8:$B$17)-MIN(ROW('03.Muestra'!$D$8:$D$17))+1,""),ROW()-174)),"")</f>
        <v/>
      </c>
      <c r="B183" s="169" t="str">
        <f t="array" ref="B183">IFERROR(INDEX('03.Muestra'!$C$8:$C$17,SMALL(IF("Página Web"='03.Muestra'!$D$8:$D$17,ROW('03.Muestra'!$C$8:$C$17)-MIN(ROW('03.Muestra'!$D$8:$D$17))+1,""),ROW()-174)),"")</f>
        <v/>
      </c>
      <c r="C183" s="169" t="str">
        <f t="array" ref="C183">IFERROR(INDEX('03.Muestra'!$F$8:$F$17,SMALL(IF("Página Web"='03.Muestra'!$D$8:$D$17,ROW('03.Muestra'!$F$8:$F$17)-MIN(ROW('03.Muestra'!$D$8:$D$17))+1,""),ROW()-174)),"")</f>
        <v/>
      </c>
      <c r="D183" s="143" t="str">
        <f t="shared" si="24"/>
        <v/>
      </c>
      <c r="E183" s="95" t="str">
        <f t="shared" si="23"/>
        <v/>
      </c>
      <c r="F183" s="23"/>
      <c r="G183" s="23"/>
      <c r="H183" s="23"/>
      <c r="I183" s="23"/>
      <c r="J183" s="23"/>
      <c r="K183" s="188"/>
      <c r="L183" s="23"/>
      <c r="M183" s="23"/>
      <c r="N183" s="23"/>
      <c r="O183" s="23"/>
      <c r="P183" s="23"/>
      <c r="Q183" s="23"/>
      <c r="R183" s="23"/>
      <c r="S183" s="23"/>
      <c r="T183" s="23"/>
      <c r="U183" s="23"/>
      <c r="V183" s="23"/>
      <c r="W183" s="23"/>
      <c r="X183" s="23"/>
      <c r="Y183" s="23"/>
      <c r="Z183" s="29"/>
      <c r="AA183" s="29"/>
      <c r="AB183" s="29"/>
      <c r="AC183" s="29"/>
      <c r="AD183" s="29"/>
      <c r="AE183" s="29"/>
      <c r="AF183" s="29"/>
      <c r="AG183" s="29"/>
      <c r="AH183" s="29"/>
      <c r="AI183" s="29"/>
      <c r="AJ183" s="29"/>
      <c r="AK183" s="29"/>
      <c r="AL183" s="29"/>
      <c r="AM183" s="29"/>
      <c r="AN183" s="29"/>
      <c r="AO183" s="29"/>
      <c r="AP183" s="29"/>
    </row>
    <row r="184" ht="12.0" customHeight="1">
      <c r="A184" s="133" t="str">
        <f t="array" ref="A184">IFERROR(INDEX('03.Muestra'!$B$8:$B$17,SMALL(IF("Página Web"='03.Muestra'!$D$8:$D$17,ROW('03.Muestra'!$B$8:$B$17)-MIN(ROW('03.Muestra'!$D$8:$D$17))+1,""),ROW()-174)),"")</f>
        <v/>
      </c>
      <c r="B184" s="169" t="str">
        <f t="array" ref="B184">IFERROR(INDEX('03.Muestra'!$C$8:$C$17,SMALL(IF("Página Web"='03.Muestra'!$D$8:$D$17,ROW('03.Muestra'!$C$8:$C$17)-MIN(ROW('03.Muestra'!$D$8:$D$17))+1,""),ROW()-174)),"")</f>
        <v/>
      </c>
      <c r="C184" s="169" t="str">
        <f t="array" ref="C184">IFERROR(INDEX('03.Muestra'!$F$8:$F$17,SMALL(IF("Página Web"='03.Muestra'!$D$8:$D$17,ROW('03.Muestra'!$F$8:$F$17)-MIN(ROW('03.Muestra'!$D$8:$D$17))+1,""),ROW()-174)),"")</f>
        <v/>
      </c>
      <c r="D184" s="143" t="str">
        <f t="shared" si="24"/>
        <v/>
      </c>
      <c r="E184" s="95" t="str">
        <f t="shared" si="23"/>
        <v/>
      </c>
      <c r="F184" s="23"/>
      <c r="G184" s="23"/>
      <c r="H184" s="23"/>
      <c r="I184" s="23"/>
      <c r="J184" s="23"/>
      <c r="K184" s="188"/>
      <c r="L184" s="23"/>
      <c r="M184" s="23"/>
      <c r="N184" s="23"/>
      <c r="O184" s="23"/>
      <c r="P184" s="23"/>
      <c r="Q184" s="23"/>
      <c r="R184" s="23"/>
      <c r="S184" s="23"/>
      <c r="T184" s="23"/>
      <c r="U184" s="23"/>
      <c r="V184" s="23"/>
      <c r="W184" s="23"/>
      <c r="X184" s="23"/>
      <c r="Y184" s="23"/>
      <c r="Z184" s="29"/>
      <c r="AA184" s="29"/>
      <c r="AB184" s="29"/>
      <c r="AC184" s="29"/>
      <c r="AD184" s="29"/>
      <c r="AE184" s="29"/>
      <c r="AF184" s="29"/>
      <c r="AG184" s="29"/>
      <c r="AH184" s="29"/>
      <c r="AI184" s="29"/>
      <c r="AJ184" s="29"/>
      <c r="AK184" s="29"/>
      <c r="AL184" s="29"/>
      <c r="AM184" s="29"/>
      <c r="AN184" s="29"/>
      <c r="AO184" s="29"/>
      <c r="AP184" s="29"/>
    </row>
    <row r="185" ht="12.0" customHeight="1">
      <c r="A185" s="92"/>
      <c r="B185" s="173"/>
      <c r="C185" s="173"/>
      <c r="D185" s="174"/>
      <c r="E185" s="95"/>
      <c r="F185" s="23"/>
      <c r="G185" s="23"/>
      <c r="H185" s="23"/>
      <c r="I185" s="23"/>
      <c r="J185" s="23"/>
      <c r="K185" s="188"/>
      <c r="L185" s="23"/>
      <c r="M185" s="23"/>
      <c r="N185" s="23"/>
      <c r="O185" s="23"/>
      <c r="P185" s="23"/>
      <c r="Q185" s="23"/>
      <c r="R185" s="23"/>
      <c r="S185" s="23"/>
      <c r="T185" s="23"/>
      <c r="U185" s="23"/>
      <c r="V185" s="23"/>
      <c r="W185" s="23"/>
      <c r="X185" s="23"/>
      <c r="Y185" s="23"/>
      <c r="Z185" s="29"/>
      <c r="AA185" s="29"/>
      <c r="AB185" s="29"/>
      <c r="AC185" s="29"/>
      <c r="AD185" s="29"/>
      <c r="AE185" s="29"/>
      <c r="AF185" s="29"/>
      <c r="AG185" s="29"/>
      <c r="AH185" s="29"/>
      <c r="AI185" s="29"/>
      <c r="AJ185" s="29"/>
      <c r="AK185" s="29"/>
      <c r="AL185" s="29"/>
      <c r="AM185" s="29"/>
      <c r="AN185" s="29"/>
      <c r="AO185" s="29"/>
      <c r="AP185" s="29"/>
    </row>
    <row r="186" ht="12.0" customHeight="1">
      <c r="A186" s="92"/>
      <c r="B186" s="173"/>
      <c r="C186" s="173"/>
      <c r="D186" s="174"/>
      <c r="E186" s="95"/>
      <c r="F186" s="23"/>
      <c r="G186" s="23"/>
      <c r="H186" s="23"/>
      <c r="I186" s="23"/>
      <c r="J186" s="23"/>
      <c r="K186" s="188"/>
      <c r="L186" s="23"/>
      <c r="M186" s="23"/>
      <c r="N186" s="23"/>
      <c r="O186" s="23"/>
      <c r="P186" s="23"/>
      <c r="Q186" s="23"/>
      <c r="R186" s="23"/>
      <c r="S186" s="23"/>
      <c r="T186" s="23"/>
      <c r="U186" s="23"/>
      <c r="V186" s="23"/>
      <c r="W186" s="23"/>
      <c r="X186" s="23"/>
      <c r="Y186" s="23"/>
      <c r="Z186" s="29"/>
      <c r="AA186" s="29"/>
      <c r="AB186" s="29"/>
      <c r="AC186" s="29"/>
      <c r="AD186" s="29"/>
      <c r="AE186" s="29"/>
      <c r="AF186" s="29"/>
      <c r="AG186" s="29"/>
      <c r="AH186" s="29"/>
      <c r="AI186" s="29"/>
      <c r="AJ186" s="29"/>
      <c r="AK186" s="29"/>
      <c r="AL186" s="29"/>
      <c r="AM186" s="29"/>
      <c r="AN186" s="29"/>
      <c r="AO186" s="29"/>
      <c r="AP186" s="29"/>
    </row>
    <row r="187" ht="12.75" customHeight="1">
      <c r="A187" s="151"/>
      <c r="B187" s="152"/>
      <c r="C187" s="151"/>
      <c r="D187" s="175"/>
      <c r="E187" s="153"/>
      <c r="F187" s="23"/>
      <c r="G187" s="23"/>
      <c r="H187" s="23"/>
      <c r="I187" s="23"/>
      <c r="J187" s="23"/>
      <c r="K187" s="188"/>
      <c r="L187" s="23"/>
      <c r="M187" s="23"/>
      <c r="N187" s="23"/>
      <c r="O187" s="23"/>
      <c r="P187" s="23"/>
      <c r="Q187" s="23"/>
      <c r="R187" s="23"/>
      <c r="S187" s="23"/>
      <c r="T187" s="23"/>
      <c r="U187" s="23"/>
      <c r="V187" s="23"/>
      <c r="W187" s="23"/>
      <c r="X187" s="23"/>
      <c r="Y187" s="23"/>
      <c r="Z187" s="29"/>
      <c r="AA187" s="29"/>
      <c r="AB187" s="29"/>
      <c r="AC187" s="29"/>
      <c r="AD187" s="29"/>
      <c r="AE187" s="29"/>
      <c r="AF187" s="29"/>
      <c r="AG187" s="29"/>
      <c r="AH187" s="29"/>
      <c r="AI187" s="29"/>
      <c r="AJ187" s="29"/>
      <c r="AK187" s="29"/>
      <c r="AL187" s="29"/>
      <c r="AM187" s="29"/>
      <c r="AN187" s="29"/>
      <c r="AO187" s="29"/>
      <c r="AP187" s="29"/>
    </row>
    <row r="188" ht="12.0" customHeight="1">
      <c r="A188" s="149"/>
      <c r="B188" s="149"/>
      <c r="C188" s="149"/>
      <c r="D188" s="176"/>
      <c r="E188" s="149"/>
      <c r="F188" s="124"/>
      <c r="G188" s="23"/>
      <c r="H188" s="23"/>
      <c r="I188" s="23"/>
      <c r="J188" s="23"/>
      <c r="K188" s="188"/>
      <c r="L188" s="23"/>
      <c r="M188" s="23"/>
      <c r="N188" s="23"/>
      <c r="O188" s="23"/>
      <c r="P188" s="23"/>
      <c r="Q188" s="23"/>
      <c r="R188" s="23"/>
      <c r="S188" s="23"/>
      <c r="T188" s="23"/>
      <c r="U188" s="23"/>
      <c r="V188" s="23"/>
      <c r="W188" s="23"/>
      <c r="X188" s="23"/>
      <c r="Y188" s="23"/>
      <c r="Z188" s="29"/>
      <c r="AA188" s="29"/>
      <c r="AB188" s="29"/>
      <c r="AC188" s="29"/>
      <c r="AD188" s="29"/>
      <c r="AE188" s="29"/>
      <c r="AF188" s="29"/>
      <c r="AG188" s="29"/>
      <c r="AH188" s="29"/>
      <c r="AI188" s="29"/>
      <c r="AJ188" s="29"/>
      <c r="AK188" s="29"/>
      <c r="AL188" s="29"/>
      <c r="AM188" s="29"/>
      <c r="AN188" s="29"/>
      <c r="AO188" s="29"/>
      <c r="AP188" s="29"/>
    </row>
    <row r="189" ht="12.0" customHeight="1">
      <c r="A189" s="29"/>
      <c r="B189" s="23"/>
      <c r="C189" s="23"/>
      <c r="D189" s="167"/>
      <c r="E189" s="95"/>
      <c r="F189" s="23"/>
      <c r="G189" s="23"/>
      <c r="H189" s="23"/>
      <c r="I189" s="23"/>
      <c r="J189" s="23"/>
      <c r="K189" s="188"/>
      <c r="L189" s="23"/>
      <c r="M189" s="23"/>
      <c r="N189" s="23"/>
      <c r="O189" s="23"/>
      <c r="P189" s="23"/>
      <c r="Q189" s="23"/>
      <c r="R189" s="23"/>
      <c r="S189" s="23"/>
      <c r="T189" s="23"/>
      <c r="U189" s="23"/>
      <c r="V189" s="23"/>
      <c r="W189" s="23"/>
      <c r="X189" s="23"/>
      <c r="Y189" s="23"/>
      <c r="Z189" s="29"/>
      <c r="AA189" s="29"/>
      <c r="AB189" s="29"/>
      <c r="AC189" s="29"/>
      <c r="AD189" s="29"/>
      <c r="AE189" s="29"/>
      <c r="AF189" s="29"/>
      <c r="AG189" s="29"/>
      <c r="AH189" s="29"/>
      <c r="AI189" s="29"/>
      <c r="AJ189" s="29"/>
      <c r="AK189" s="29"/>
      <c r="AL189" s="29"/>
      <c r="AM189" s="29"/>
      <c r="AN189" s="29"/>
      <c r="AO189" s="29"/>
      <c r="AP189" s="29"/>
    </row>
    <row r="190" ht="12.0" customHeight="1">
      <c r="A190" s="29"/>
      <c r="B190" s="23"/>
      <c r="C190" s="23"/>
      <c r="D190" s="167"/>
      <c r="E190" s="137"/>
      <c r="F190" s="23"/>
      <c r="G190" s="23"/>
      <c r="H190" s="23"/>
      <c r="I190" s="23"/>
      <c r="J190" s="23"/>
      <c r="K190" s="188"/>
      <c r="L190" s="23"/>
      <c r="M190" s="23"/>
      <c r="N190" s="23"/>
      <c r="O190" s="23"/>
      <c r="P190" s="23"/>
      <c r="Q190" s="23"/>
      <c r="R190" s="23"/>
      <c r="S190" s="23"/>
      <c r="T190" s="23"/>
      <c r="U190" s="23"/>
      <c r="V190" s="23"/>
      <c r="W190" s="23"/>
      <c r="X190" s="23"/>
      <c r="Y190" s="23"/>
      <c r="Z190" s="29"/>
      <c r="AA190" s="29"/>
      <c r="AB190" s="29"/>
      <c r="AC190" s="29"/>
      <c r="AD190" s="29"/>
      <c r="AE190" s="29"/>
      <c r="AF190" s="29"/>
      <c r="AG190" s="29"/>
      <c r="AH190" s="29"/>
      <c r="AI190" s="29"/>
      <c r="AJ190" s="29"/>
      <c r="AK190" s="29"/>
      <c r="AL190" s="29"/>
      <c r="AM190" s="29"/>
      <c r="AN190" s="29"/>
      <c r="AO190" s="29"/>
      <c r="AP190" s="29"/>
    </row>
    <row r="191" ht="29.25" customHeight="1">
      <c r="A191" s="126" t="s">
        <v>106</v>
      </c>
      <c r="B191" s="127" t="s">
        <v>92</v>
      </c>
      <c r="C191" s="128" t="s">
        <v>160</v>
      </c>
      <c r="D191" s="168" t="s">
        <v>112</v>
      </c>
      <c r="E191" s="154"/>
      <c r="F191" s="29"/>
      <c r="G191" s="29"/>
      <c r="H191" s="29"/>
      <c r="I191" s="29"/>
      <c r="J191" s="29"/>
      <c r="K191" s="188"/>
      <c r="L191" s="23"/>
      <c r="M191" s="23"/>
      <c r="N191" s="23"/>
      <c r="O191" s="23"/>
      <c r="P191" s="23"/>
      <c r="Q191" s="23"/>
      <c r="R191" s="23"/>
      <c r="S191" s="23"/>
      <c r="T191" s="23"/>
      <c r="U191" s="23"/>
      <c r="V191" s="23"/>
      <c r="W191" s="23"/>
      <c r="X191" s="23"/>
      <c r="Y191" s="23"/>
      <c r="Z191" s="29"/>
      <c r="AA191" s="29"/>
      <c r="AB191" s="29"/>
      <c r="AC191" s="29"/>
      <c r="AD191" s="29"/>
      <c r="AE191" s="29"/>
      <c r="AF191" s="29"/>
      <c r="AG191" s="29"/>
      <c r="AH191" s="29"/>
      <c r="AI191" s="29"/>
      <c r="AJ191" s="29"/>
      <c r="AK191" s="29"/>
      <c r="AL191" s="29"/>
      <c r="AM191" s="29"/>
      <c r="AN191" s="29"/>
      <c r="AO191" s="29"/>
      <c r="AP191" s="29"/>
    </row>
    <row r="192" ht="12.0" customHeight="1">
      <c r="A192" s="133">
        <f t="array" ref="A192">IFERROR(INDEX('03.Muestra'!$B$8:$B$17,SMALL(IF("Página Web"='03.Muestra'!$D$8:$D$17,ROW('03.Muestra'!$B$8:$B$17)-MIN(ROW('03.Muestra'!$D$8:$D$17))+1,""),ROW()-191)),"")</f>
        <v>1</v>
      </c>
      <c r="B192" s="169" t="str">
        <f t="array" ref="B192">IFERROR(INDEX('03.Muestra'!$C$8:$C$17,SMALL(IF("Página Web"='03.Muestra'!$D$8:$D$17,ROW('03.Muestra'!$C$8:$C$17)-MIN(ROW('03.Muestra'!$D$8:$D$17))+1,""),ROW()-191)),"")</f>
        <v>Home</v>
      </c>
      <c r="C192" s="170" t="str">
        <f t="array" ref="C192">IFERROR(INDEX('03.Muestra'!$F$8:$F$17,SMALL(IF("Página Web"='03.Muestra'!$D$8:$D$17,ROW('03.Muestra'!$F$8:$F$17)-MIN(ROW('03.Muestra'!$D$8:$D$17))+1,""),ROW()-191)),"")</f>
        <v>https://vicengallartandres.com/</v>
      </c>
      <c r="D192" s="143" t="s">
        <v>97</v>
      </c>
      <c r="E192" s="95" t="str">
        <f t="shared" ref="E192:E201" si="25">IF(D192&lt;&gt;"",IF(AND(B192&lt;&gt;"",C192&lt;&gt;""),"","ERR"),"")</f>
        <v/>
      </c>
      <c r="F192" s="144" t="s">
        <v>95</v>
      </c>
      <c r="G192" s="121" t="s">
        <v>104</v>
      </c>
      <c r="H192" s="116" t="s">
        <v>99</v>
      </c>
      <c r="I192" s="145" t="s">
        <v>97</v>
      </c>
      <c r="J192" s="146" t="s">
        <v>93</v>
      </c>
      <c r="K192" s="171" t="s">
        <v>103</v>
      </c>
      <c r="L192" s="23"/>
      <c r="M192" s="23"/>
      <c r="N192" s="23"/>
      <c r="O192" s="23"/>
      <c r="P192" s="23"/>
      <c r="Q192" s="23"/>
      <c r="R192" s="23"/>
      <c r="S192" s="23"/>
      <c r="T192" s="23"/>
      <c r="U192" s="23"/>
      <c r="V192" s="23"/>
      <c r="W192" s="23"/>
      <c r="X192" s="23"/>
      <c r="Y192" s="23"/>
      <c r="Z192" s="29"/>
      <c r="AA192" s="29"/>
      <c r="AB192" s="29"/>
      <c r="AC192" s="29"/>
      <c r="AD192" s="29"/>
      <c r="AE192" s="29"/>
      <c r="AF192" s="29"/>
      <c r="AG192" s="29"/>
      <c r="AH192" s="29"/>
      <c r="AI192" s="29"/>
      <c r="AJ192" s="29"/>
      <c r="AK192" s="29"/>
      <c r="AL192" s="29"/>
      <c r="AM192" s="29"/>
      <c r="AN192" s="29"/>
      <c r="AO192" s="29"/>
      <c r="AP192" s="29"/>
    </row>
    <row r="193" ht="12.0" customHeight="1">
      <c r="A193" s="133">
        <f t="array" ref="A193">IFERROR(INDEX('03.Muestra'!$B$8:$B$17,SMALL(IF("Página Web"='03.Muestra'!$D$8:$D$17,ROW('03.Muestra'!$B$8:$B$17)-MIN(ROW('03.Muestra'!$D$8:$D$17))+1,""),ROW()-191)),"")</f>
        <v>2</v>
      </c>
      <c r="B193" s="169" t="str">
        <f t="array" ref="B193">IFERROR(INDEX('03.Muestra'!$C$8:$C$17,SMALL(IF("Página Web"='03.Muestra'!$D$8:$D$17,ROW('03.Muestra'!$C$8:$C$17)-MIN(ROW('03.Muestra'!$D$8:$D$17))+1,""),ROW()-191)),"")</f>
        <v>Contacto</v>
      </c>
      <c r="C193" s="170" t="str">
        <f t="array" ref="C193">IFERROR(INDEX('03.Muestra'!$F$8:$F$17,SMALL(IF("Página Web"='03.Muestra'!$D$8:$D$17,ROW('03.Muestra'!$F$8:$F$17)-MIN(ROW('03.Muestra'!$D$8:$D$17))+1,""),ROW()-191)),"")</f>
        <v>https://vicengallartandres.com/contacto/</v>
      </c>
      <c r="D193" s="143" t="s">
        <v>97</v>
      </c>
      <c r="E193" s="95" t="str">
        <f t="shared" si="25"/>
        <v/>
      </c>
      <c r="F193" s="147">
        <f>COUNTIF($D192:INDIRECT("$D" &amp;  SUM(ROW()-1,'03.Muestra'!$D$20)-1),F192)</f>
        <v>0</v>
      </c>
      <c r="G193" s="147">
        <f>COUNTIF($D192:INDIRECT("$D" &amp;  SUM(ROW()-1,'03.Muestra'!$D$20)-1),G192)</f>
        <v>0</v>
      </c>
      <c r="H193" s="147">
        <f>COUNTIF($D192:INDIRECT("$D" &amp;  SUM(ROW()-1,'03.Muestra'!$D$20)-1),H192)</f>
        <v>0</v>
      </c>
      <c r="I193" s="147">
        <f>COUNTIF($D192:INDIRECT("$D" &amp;  SUM(ROW()-1,'03.Muestra'!$D$20)-1),I192)</f>
        <v>3</v>
      </c>
      <c r="J193" s="147">
        <f>COUNTIF($D192:INDIRECT("$D" &amp;  SUM(ROW()-1,'03.Muestra'!$D$20)-1),J192)</f>
        <v>0</v>
      </c>
      <c r="K193" s="172">
        <f>IF(COUNTIF('03.Muestra'!$D$8:$D$17,"Página Web")=0,0,COUNTBLANK($D192:INDIRECT("$D" &amp;  SUM(ROW()-1,COUNTIF('03.Muestra'!$D$8:$D$17,"Página Web"))-1)))</f>
        <v>0</v>
      </c>
      <c r="L193" s="23"/>
      <c r="M193" s="23"/>
      <c r="N193" s="23"/>
      <c r="O193" s="23"/>
      <c r="P193" s="23"/>
      <c r="Q193" s="23"/>
      <c r="R193" s="23"/>
      <c r="S193" s="23"/>
      <c r="T193" s="23"/>
      <c r="U193" s="23"/>
      <c r="V193" s="23"/>
      <c r="W193" s="23"/>
      <c r="X193" s="23"/>
      <c r="Y193" s="23"/>
      <c r="Z193" s="29"/>
      <c r="AA193" s="29"/>
      <c r="AB193" s="29"/>
      <c r="AC193" s="29"/>
      <c r="AD193" s="29"/>
      <c r="AE193" s="29"/>
      <c r="AF193" s="29"/>
      <c r="AG193" s="29"/>
      <c r="AH193" s="29"/>
      <c r="AI193" s="29"/>
      <c r="AJ193" s="29"/>
      <c r="AK193" s="29"/>
      <c r="AL193" s="29"/>
      <c r="AM193" s="29"/>
      <c r="AN193" s="29"/>
      <c r="AO193" s="29"/>
      <c r="AP193" s="29"/>
    </row>
    <row r="194" ht="12.0" customHeight="1">
      <c r="A194" s="133">
        <f t="array" ref="A194">IFERROR(INDEX('03.Muestra'!$B$8:$B$17,SMALL(IF("Página Web"='03.Muestra'!$D$8:$D$17,ROW('03.Muestra'!$B$8:$B$17)-MIN(ROW('03.Muestra'!$D$8:$D$17))+1,""),ROW()-191)),"")</f>
        <v>3</v>
      </c>
      <c r="B194" s="169" t="str">
        <f t="array" ref="B194">IFERROR(INDEX('03.Muestra'!$C$8:$C$17,SMALL(IF("Página Web"='03.Muestra'!$D$8:$D$17,ROW('03.Muestra'!$C$8:$C$17)-MIN(ROW('03.Muestra'!$D$8:$D$17))+1,""),ROW()-191)),"")</f>
        <v>Servicios</v>
      </c>
      <c r="C194" s="170" t="str">
        <f t="array" ref="C194">IFERROR(INDEX('03.Muestra'!$F$8:$F$17,SMALL(IF("Página Web"='03.Muestra'!$D$8:$D$17,ROW('03.Muestra'!$F$8:$F$17)-MIN(ROW('03.Muestra'!$D$8:$D$17))+1,""),ROW()-191)),"")</f>
        <v>https://vicengallartandres.com/servicios/</v>
      </c>
      <c r="D194" s="143" t="s">
        <v>97</v>
      </c>
      <c r="E194" s="95" t="str">
        <f t="shared" si="25"/>
        <v/>
      </c>
      <c r="F194" s="29"/>
      <c r="G194" s="23"/>
      <c r="H194" s="23"/>
      <c r="I194" s="23"/>
      <c r="J194" s="23"/>
      <c r="K194" s="188"/>
      <c r="L194" s="23"/>
      <c r="M194" s="23"/>
      <c r="N194" s="23"/>
      <c r="O194" s="23"/>
      <c r="P194" s="23"/>
      <c r="Q194" s="23"/>
      <c r="R194" s="23"/>
      <c r="S194" s="23"/>
      <c r="T194" s="23"/>
      <c r="U194" s="23"/>
      <c r="V194" s="23"/>
      <c r="W194" s="23"/>
      <c r="X194" s="23"/>
      <c r="Y194" s="23"/>
      <c r="Z194" s="29"/>
      <c r="AA194" s="29"/>
      <c r="AB194" s="29"/>
      <c r="AC194" s="29"/>
      <c r="AD194" s="29"/>
      <c r="AE194" s="29"/>
      <c r="AF194" s="29"/>
      <c r="AG194" s="29"/>
      <c r="AH194" s="29"/>
      <c r="AI194" s="29"/>
      <c r="AJ194" s="29"/>
      <c r="AK194" s="29"/>
      <c r="AL194" s="29"/>
      <c r="AM194" s="29"/>
      <c r="AN194" s="29"/>
      <c r="AO194" s="29"/>
      <c r="AP194" s="29"/>
    </row>
    <row r="195" ht="12.0" customHeight="1">
      <c r="A195" s="133" t="str">
        <f t="array" ref="A195">IFERROR(INDEX('03.Muestra'!$B$8:$B$17,SMALL(IF("Página Web"='03.Muestra'!$D$8:$D$17,ROW('03.Muestra'!$B$8:$B$17)-MIN(ROW('03.Muestra'!$D$8:$D$17))+1,""),ROW()-191)),"")</f>
        <v/>
      </c>
      <c r="B195" s="169" t="str">
        <f t="array" ref="B195">IFERROR(INDEX('03.Muestra'!$C$8:$C$17,SMALL(IF("Página Web"='03.Muestra'!$D$8:$D$17,ROW('03.Muestra'!$C$8:$C$17)-MIN(ROW('03.Muestra'!$D$8:$D$17))+1,""),ROW()-191)),"")</f>
        <v/>
      </c>
      <c r="C195" s="169" t="str">
        <f t="array" ref="C195">IFERROR(INDEX('03.Muestra'!$F$8:$F$17,SMALL(IF("Página Web"='03.Muestra'!$D$8:$D$17,ROW('03.Muestra'!$F$8:$F$17)-MIN(ROW('03.Muestra'!$D$8:$D$17))+1,""),ROW()-191)),"")</f>
        <v/>
      </c>
      <c r="D195" s="143" t="str">
        <f t="shared" ref="D195:D201" si="26">IF(C195="","",$D$18)</f>
        <v/>
      </c>
      <c r="E195" s="95" t="str">
        <f t="shared" si="25"/>
        <v/>
      </c>
      <c r="F195" s="29"/>
      <c r="G195" s="23"/>
      <c r="H195" s="23"/>
      <c r="I195" s="23"/>
      <c r="J195" s="23"/>
      <c r="K195" s="188"/>
      <c r="L195" s="23"/>
      <c r="M195" s="23"/>
      <c r="N195" s="23"/>
      <c r="O195" s="23"/>
      <c r="P195" s="23"/>
      <c r="Q195" s="23"/>
      <c r="R195" s="23"/>
      <c r="S195" s="23"/>
      <c r="T195" s="23"/>
      <c r="U195" s="23"/>
      <c r="V195" s="23"/>
      <c r="W195" s="23"/>
      <c r="X195" s="23"/>
      <c r="Y195" s="23"/>
      <c r="Z195" s="29"/>
      <c r="AA195" s="29"/>
      <c r="AB195" s="29"/>
      <c r="AC195" s="29"/>
      <c r="AD195" s="29"/>
      <c r="AE195" s="29"/>
      <c r="AF195" s="29"/>
      <c r="AG195" s="29"/>
      <c r="AH195" s="29"/>
      <c r="AI195" s="29"/>
      <c r="AJ195" s="29"/>
      <c r="AK195" s="29"/>
      <c r="AL195" s="29"/>
      <c r="AM195" s="29"/>
      <c r="AN195" s="29"/>
      <c r="AO195" s="29"/>
      <c r="AP195" s="29"/>
    </row>
    <row r="196" ht="12.0" customHeight="1">
      <c r="A196" s="133" t="str">
        <f t="array" ref="A196">IFERROR(INDEX('03.Muestra'!$B$8:$B$17,SMALL(IF("Página Web"='03.Muestra'!$D$8:$D$17,ROW('03.Muestra'!$B$8:$B$17)-MIN(ROW('03.Muestra'!$D$8:$D$17))+1,""),ROW()-191)),"")</f>
        <v/>
      </c>
      <c r="B196" s="169" t="str">
        <f t="array" ref="B196">IFERROR(INDEX('03.Muestra'!$C$8:$C$17,SMALL(IF("Página Web"='03.Muestra'!$D$8:$D$17,ROW('03.Muestra'!$C$8:$C$17)-MIN(ROW('03.Muestra'!$D$8:$D$17))+1,""),ROW()-191)),"")</f>
        <v/>
      </c>
      <c r="C196" s="169" t="str">
        <f t="array" ref="C196">IFERROR(INDEX('03.Muestra'!$F$8:$F$17,SMALL(IF("Página Web"='03.Muestra'!$D$8:$D$17,ROW('03.Muestra'!$F$8:$F$17)-MIN(ROW('03.Muestra'!$D$8:$D$17))+1,""),ROW()-191)),"")</f>
        <v/>
      </c>
      <c r="D196" s="143" t="str">
        <f t="shared" si="26"/>
        <v/>
      </c>
      <c r="E196" s="95" t="str">
        <f t="shared" si="25"/>
        <v/>
      </c>
      <c r="F196" s="29"/>
      <c r="G196" s="23"/>
      <c r="H196" s="23"/>
      <c r="I196" s="23"/>
      <c r="J196" s="23"/>
      <c r="K196" s="188"/>
      <c r="L196" s="23"/>
      <c r="M196" s="23"/>
      <c r="N196" s="23"/>
      <c r="O196" s="23"/>
      <c r="P196" s="23"/>
      <c r="Q196" s="23"/>
      <c r="R196" s="23"/>
      <c r="S196" s="23"/>
      <c r="T196" s="23"/>
      <c r="U196" s="23"/>
      <c r="V196" s="23"/>
      <c r="W196" s="23"/>
      <c r="X196" s="23"/>
      <c r="Y196" s="23"/>
      <c r="Z196" s="29"/>
      <c r="AA196" s="29"/>
      <c r="AB196" s="29"/>
      <c r="AC196" s="29"/>
      <c r="AD196" s="29"/>
      <c r="AE196" s="29"/>
      <c r="AF196" s="29"/>
      <c r="AG196" s="29"/>
      <c r="AH196" s="29"/>
      <c r="AI196" s="29"/>
      <c r="AJ196" s="29"/>
      <c r="AK196" s="29"/>
      <c r="AL196" s="29"/>
      <c r="AM196" s="29"/>
      <c r="AN196" s="29"/>
      <c r="AO196" s="29"/>
      <c r="AP196" s="29"/>
    </row>
    <row r="197" ht="12.0" customHeight="1">
      <c r="A197" s="133" t="str">
        <f t="array" ref="A197">IFERROR(INDEX('03.Muestra'!$B$8:$B$17,SMALL(IF("Página Web"='03.Muestra'!$D$8:$D$17,ROW('03.Muestra'!$B$8:$B$17)-MIN(ROW('03.Muestra'!$D$8:$D$17))+1,""),ROW()-191)),"")</f>
        <v/>
      </c>
      <c r="B197" s="169" t="str">
        <f t="array" ref="B197">IFERROR(INDEX('03.Muestra'!$C$8:$C$17,SMALL(IF("Página Web"='03.Muestra'!$D$8:$D$17,ROW('03.Muestra'!$C$8:$C$17)-MIN(ROW('03.Muestra'!$D$8:$D$17))+1,""),ROW()-191)),"")</f>
        <v/>
      </c>
      <c r="C197" s="169" t="str">
        <f t="array" ref="C197">IFERROR(INDEX('03.Muestra'!$F$8:$F$17,SMALL(IF("Página Web"='03.Muestra'!$D$8:$D$17,ROW('03.Muestra'!$F$8:$F$17)-MIN(ROW('03.Muestra'!$D$8:$D$17))+1,""),ROW()-191)),"")</f>
        <v/>
      </c>
      <c r="D197" s="143" t="str">
        <f t="shared" si="26"/>
        <v/>
      </c>
      <c r="E197" s="95" t="str">
        <f t="shared" si="25"/>
        <v/>
      </c>
      <c r="F197" s="29"/>
      <c r="G197" s="23"/>
      <c r="H197" s="23"/>
      <c r="I197" s="23"/>
      <c r="J197" s="23"/>
      <c r="K197" s="188"/>
      <c r="L197" s="23"/>
      <c r="M197" s="23"/>
      <c r="N197" s="23"/>
      <c r="O197" s="23"/>
      <c r="P197" s="23"/>
      <c r="Q197" s="23"/>
      <c r="R197" s="23"/>
      <c r="S197" s="23"/>
      <c r="T197" s="23"/>
      <c r="U197" s="23"/>
      <c r="V197" s="23"/>
      <c r="W197" s="23"/>
      <c r="X197" s="23"/>
      <c r="Y197" s="23"/>
      <c r="Z197" s="29"/>
      <c r="AA197" s="29"/>
      <c r="AB197" s="29"/>
      <c r="AC197" s="29"/>
      <c r="AD197" s="29"/>
      <c r="AE197" s="29"/>
      <c r="AF197" s="29"/>
      <c r="AG197" s="29"/>
      <c r="AH197" s="29"/>
      <c r="AI197" s="29"/>
      <c r="AJ197" s="29"/>
      <c r="AK197" s="29"/>
      <c r="AL197" s="29"/>
      <c r="AM197" s="29"/>
      <c r="AN197" s="29"/>
      <c r="AO197" s="29"/>
      <c r="AP197" s="29"/>
    </row>
    <row r="198" ht="12.0" customHeight="1">
      <c r="A198" s="133" t="str">
        <f t="array" ref="A198">IFERROR(INDEX('03.Muestra'!$B$8:$B$17,SMALL(IF("Página Web"='03.Muestra'!$D$8:$D$17,ROW('03.Muestra'!$B$8:$B$17)-MIN(ROW('03.Muestra'!$D$8:$D$17))+1,""),ROW()-191)),"")</f>
        <v/>
      </c>
      <c r="B198" s="169" t="str">
        <f t="array" ref="B198">IFERROR(INDEX('03.Muestra'!$C$8:$C$17,SMALL(IF("Página Web"='03.Muestra'!$D$8:$D$17,ROW('03.Muestra'!$C$8:$C$17)-MIN(ROW('03.Muestra'!$D$8:$D$17))+1,""),ROW()-191)),"")</f>
        <v/>
      </c>
      <c r="C198" s="169" t="str">
        <f t="array" ref="C198">IFERROR(INDEX('03.Muestra'!$F$8:$F$17,SMALL(IF("Página Web"='03.Muestra'!$D$8:$D$17,ROW('03.Muestra'!$F$8:$F$17)-MIN(ROW('03.Muestra'!$D$8:$D$17))+1,""),ROW()-191)),"")</f>
        <v/>
      </c>
      <c r="D198" s="143" t="str">
        <f t="shared" si="26"/>
        <v/>
      </c>
      <c r="E198" s="95" t="str">
        <f t="shared" si="25"/>
        <v/>
      </c>
      <c r="F198" s="23"/>
      <c r="G198" s="23"/>
      <c r="H198" s="23"/>
      <c r="I198" s="23"/>
      <c r="J198" s="23"/>
      <c r="K198" s="188"/>
      <c r="L198" s="23"/>
      <c r="M198" s="23"/>
      <c r="N198" s="23"/>
      <c r="O198" s="23"/>
      <c r="P198" s="23"/>
      <c r="Q198" s="23"/>
      <c r="R198" s="23"/>
      <c r="S198" s="23"/>
      <c r="T198" s="23"/>
      <c r="U198" s="23"/>
      <c r="V198" s="23"/>
      <c r="W198" s="23"/>
      <c r="X198" s="23"/>
      <c r="Y198" s="23"/>
      <c r="Z198" s="29"/>
      <c r="AA198" s="29"/>
      <c r="AB198" s="29"/>
      <c r="AC198" s="29"/>
      <c r="AD198" s="29"/>
      <c r="AE198" s="29"/>
      <c r="AF198" s="29"/>
      <c r="AG198" s="29"/>
      <c r="AH198" s="29"/>
      <c r="AI198" s="29"/>
      <c r="AJ198" s="29"/>
      <c r="AK198" s="29"/>
      <c r="AL198" s="29"/>
      <c r="AM198" s="29"/>
      <c r="AN198" s="29"/>
      <c r="AO198" s="29"/>
      <c r="AP198" s="29"/>
    </row>
    <row r="199" ht="12.0" customHeight="1">
      <c r="A199" s="133" t="str">
        <f t="array" ref="A199">IFERROR(INDEX('03.Muestra'!$B$8:$B$17,SMALL(IF("Página Web"='03.Muestra'!$D$8:$D$17,ROW('03.Muestra'!$B$8:$B$17)-MIN(ROW('03.Muestra'!$D$8:$D$17))+1,""),ROW()-191)),"")</f>
        <v/>
      </c>
      <c r="B199" s="169" t="str">
        <f t="array" ref="B199">IFERROR(INDEX('03.Muestra'!$C$8:$C$17,SMALL(IF("Página Web"='03.Muestra'!$D$8:$D$17,ROW('03.Muestra'!$C$8:$C$17)-MIN(ROW('03.Muestra'!$D$8:$D$17))+1,""),ROW()-191)),"")</f>
        <v/>
      </c>
      <c r="C199" s="169" t="str">
        <f t="array" ref="C199">IFERROR(INDEX('03.Muestra'!$F$8:$F$17,SMALL(IF("Página Web"='03.Muestra'!$D$8:$D$17,ROW('03.Muestra'!$F$8:$F$17)-MIN(ROW('03.Muestra'!$D$8:$D$17))+1,""),ROW()-191)),"")</f>
        <v/>
      </c>
      <c r="D199" s="143" t="str">
        <f t="shared" si="26"/>
        <v/>
      </c>
      <c r="E199" s="95" t="str">
        <f t="shared" si="25"/>
        <v/>
      </c>
      <c r="F199" s="23"/>
      <c r="G199" s="23"/>
      <c r="H199" s="23"/>
      <c r="I199" s="23"/>
      <c r="J199" s="23"/>
      <c r="K199" s="188"/>
      <c r="L199" s="23"/>
      <c r="M199" s="23"/>
      <c r="N199" s="23"/>
      <c r="O199" s="23"/>
      <c r="P199" s="23"/>
      <c r="Q199" s="23"/>
      <c r="R199" s="23"/>
      <c r="S199" s="23"/>
      <c r="T199" s="23"/>
      <c r="U199" s="23"/>
      <c r="V199" s="23"/>
      <c r="W199" s="23"/>
      <c r="X199" s="23"/>
      <c r="Y199" s="23"/>
      <c r="Z199" s="29"/>
      <c r="AA199" s="29"/>
      <c r="AB199" s="29"/>
      <c r="AC199" s="29"/>
      <c r="AD199" s="29"/>
      <c r="AE199" s="29"/>
      <c r="AF199" s="29"/>
      <c r="AG199" s="29"/>
      <c r="AH199" s="29"/>
      <c r="AI199" s="29"/>
      <c r="AJ199" s="29"/>
      <c r="AK199" s="29"/>
      <c r="AL199" s="29"/>
      <c r="AM199" s="29"/>
      <c r="AN199" s="29"/>
      <c r="AO199" s="29"/>
      <c r="AP199" s="29"/>
    </row>
    <row r="200" ht="12.0" customHeight="1">
      <c r="A200" s="133" t="str">
        <f t="array" ref="A200">IFERROR(INDEX('03.Muestra'!$B$8:$B$17,SMALL(IF("Página Web"='03.Muestra'!$D$8:$D$17,ROW('03.Muestra'!$B$8:$B$17)-MIN(ROW('03.Muestra'!$D$8:$D$17))+1,""),ROW()-191)),"")</f>
        <v/>
      </c>
      <c r="B200" s="169" t="str">
        <f t="array" ref="B200">IFERROR(INDEX('03.Muestra'!$C$8:$C$17,SMALL(IF("Página Web"='03.Muestra'!$D$8:$D$17,ROW('03.Muestra'!$C$8:$C$17)-MIN(ROW('03.Muestra'!$D$8:$D$17))+1,""),ROW()-191)),"")</f>
        <v/>
      </c>
      <c r="C200" s="169" t="str">
        <f t="array" ref="C200">IFERROR(INDEX('03.Muestra'!$F$8:$F$17,SMALL(IF("Página Web"='03.Muestra'!$D$8:$D$17,ROW('03.Muestra'!$F$8:$F$17)-MIN(ROW('03.Muestra'!$D$8:$D$17))+1,""),ROW()-191)),"")</f>
        <v/>
      </c>
      <c r="D200" s="143" t="str">
        <f t="shared" si="26"/>
        <v/>
      </c>
      <c r="E200" s="95" t="str">
        <f t="shared" si="25"/>
        <v/>
      </c>
      <c r="F200" s="23"/>
      <c r="G200" s="23"/>
      <c r="H200" s="23"/>
      <c r="I200" s="23"/>
      <c r="J200" s="23"/>
      <c r="K200" s="188"/>
      <c r="L200" s="23"/>
      <c r="M200" s="23"/>
      <c r="N200" s="23"/>
      <c r="O200" s="23"/>
      <c r="P200" s="23"/>
      <c r="Q200" s="23"/>
      <c r="R200" s="23"/>
      <c r="S200" s="23"/>
      <c r="T200" s="23"/>
      <c r="U200" s="23"/>
      <c r="V200" s="23"/>
      <c r="W200" s="23"/>
      <c r="X200" s="23"/>
      <c r="Y200" s="23"/>
      <c r="Z200" s="29"/>
      <c r="AA200" s="29"/>
      <c r="AB200" s="29"/>
      <c r="AC200" s="29"/>
      <c r="AD200" s="29"/>
      <c r="AE200" s="29"/>
      <c r="AF200" s="29"/>
      <c r="AG200" s="29"/>
      <c r="AH200" s="29"/>
      <c r="AI200" s="29"/>
      <c r="AJ200" s="29"/>
      <c r="AK200" s="29"/>
      <c r="AL200" s="29"/>
      <c r="AM200" s="29"/>
      <c r="AN200" s="29"/>
      <c r="AO200" s="29"/>
      <c r="AP200" s="29"/>
    </row>
    <row r="201" ht="12.0" customHeight="1">
      <c r="A201" s="133" t="str">
        <f t="array" ref="A201">IFERROR(INDEX('03.Muestra'!$B$8:$B$17,SMALL(IF("Página Web"='03.Muestra'!$D$8:$D$17,ROW('03.Muestra'!$B$8:$B$17)-MIN(ROW('03.Muestra'!$D$8:$D$17))+1,""),ROW()-191)),"")</f>
        <v/>
      </c>
      <c r="B201" s="169" t="str">
        <f t="array" ref="B201">IFERROR(INDEX('03.Muestra'!$C$8:$C$17,SMALL(IF("Página Web"='03.Muestra'!$D$8:$D$17,ROW('03.Muestra'!$C$8:$C$17)-MIN(ROW('03.Muestra'!$D$8:$D$17))+1,""),ROW()-191)),"")</f>
        <v/>
      </c>
      <c r="C201" s="169" t="str">
        <f t="array" ref="C201">IFERROR(INDEX('03.Muestra'!$F$8:$F$17,SMALL(IF("Página Web"='03.Muestra'!$D$8:$D$17,ROW('03.Muestra'!$F$8:$F$17)-MIN(ROW('03.Muestra'!$D$8:$D$17))+1,""),ROW()-191)),"")</f>
        <v/>
      </c>
      <c r="D201" s="143" t="str">
        <f t="shared" si="26"/>
        <v/>
      </c>
      <c r="E201" s="95" t="str">
        <f t="shared" si="25"/>
        <v/>
      </c>
      <c r="F201" s="23"/>
      <c r="G201" s="23"/>
      <c r="H201" s="23"/>
      <c r="I201" s="23"/>
      <c r="J201" s="23"/>
      <c r="K201" s="188"/>
      <c r="L201" s="23"/>
      <c r="M201" s="23"/>
      <c r="N201" s="23"/>
      <c r="O201" s="23"/>
      <c r="P201" s="23"/>
      <c r="Q201" s="23"/>
      <c r="R201" s="23"/>
      <c r="S201" s="23"/>
      <c r="T201" s="23"/>
      <c r="U201" s="23"/>
      <c r="V201" s="23"/>
      <c r="W201" s="23"/>
      <c r="X201" s="23"/>
      <c r="Y201" s="23"/>
      <c r="Z201" s="29"/>
      <c r="AA201" s="29"/>
      <c r="AB201" s="29"/>
      <c r="AC201" s="29"/>
      <c r="AD201" s="29"/>
      <c r="AE201" s="29"/>
      <c r="AF201" s="29"/>
      <c r="AG201" s="29"/>
      <c r="AH201" s="29"/>
      <c r="AI201" s="29"/>
      <c r="AJ201" s="29"/>
      <c r="AK201" s="29"/>
      <c r="AL201" s="29"/>
      <c r="AM201" s="29"/>
      <c r="AN201" s="29"/>
      <c r="AO201" s="29"/>
      <c r="AP201" s="29"/>
    </row>
    <row r="202" ht="12.0" customHeight="1">
      <c r="A202" s="92"/>
      <c r="B202" s="173"/>
      <c r="C202" s="173"/>
      <c r="D202" s="174"/>
      <c r="E202" s="95"/>
      <c r="F202" s="23"/>
      <c r="G202" s="23"/>
      <c r="H202" s="23"/>
      <c r="I202" s="23"/>
      <c r="J202" s="23"/>
      <c r="K202" s="188"/>
      <c r="L202" s="23"/>
      <c r="M202" s="23"/>
      <c r="N202" s="23"/>
      <c r="O202" s="23"/>
      <c r="P202" s="23"/>
      <c r="Q202" s="23"/>
      <c r="R202" s="23"/>
      <c r="S202" s="23"/>
      <c r="T202" s="23"/>
      <c r="U202" s="23"/>
      <c r="V202" s="23"/>
      <c r="W202" s="23"/>
      <c r="X202" s="23"/>
      <c r="Y202" s="23"/>
      <c r="Z202" s="29"/>
      <c r="AA202" s="29"/>
      <c r="AB202" s="29"/>
      <c r="AC202" s="29"/>
      <c r="AD202" s="29"/>
      <c r="AE202" s="29"/>
      <c r="AF202" s="29"/>
      <c r="AG202" s="29"/>
      <c r="AH202" s="29"/>
      <c r="AI202" s="29"/>
      <c r="AJ202" s="29"/>
      <c r="AK202" s="29"/>
      <c r="AL202" s="29"/>
      <c r="AM202" s="29"/>
      <c r="AN202" s="29"/>
      <c r="AO202" s="29"/>
      <c r="AP202" s="29"/>
    </row>
    <row r="203" ht="12.0" customHeight="1">
      <c r="A203" s="92"/>
      <c r="B203" s="173"/>
      <c r="C203" s="173"/>
      <c r="D203" s="174"/>
      <c r="E203" s="95"/>
      <c r="F203" s="23"/>
      <c r="G203" s="23"/>
      <c r="H203" s="23"/>
      <c r="I203" s="23"/>
      <c r="J203" s="23"/>
      <c r="K203" s="188"/>
      <c r="L203" s="23"/>
      <c r="M203" s="23"/>
      <c r="N203" s="23"/>
      <c r="O203" s="23"/>
      <c r="P203" s="23"/>
      <c r="Q203" s="23"/>
      <c r="R203" s="23"/>
      <c r="S203" s="23"/>
      <c r="T203" s="23"/>
      <c r="U203" s="23"/>
      <c r="V203" s="23"/>
      <c r="W203" s="23"/>
      <c r="X203" s="23"/>
      <c r="Y203" s="23"/>
      <c r="Z203" s="29"/>
      <c r="AA203" s="29"/>
      <c r="AB203" s="29"/>
      <c r="AC203" s="29"/>
      <c r="AD203" s="29"/>
      <c r="AE203" s="29"/>
      <c r="AF203" s="29"/>
      <c r="AG203" s="29"/>
      <c r="AH203" s="29"/>
      <c r="AI203" s="29"/>
      <c r="AJ203" s="29"/>
      <c r="AK203" s="29"/>
      <c r="AL203" s="29"/>
      <c r="AM203" s="29"/>
      <c r="AN203" s="29"/>
      <c r="AO203" s="29"/>
      <c r="AP203" s="29"/>
    </row>
    <row r="204" ht="12.75" customHeight="1">
      <c r="A204" s="151"/>
      <c r="B204" s="152"/>
      <c r="C204" s="151"/>
      <c r="D204" s="175"/>
      <c r="E204" s="153"/>
      <c r="F204" s="23"/>
      <c r="G204" s="23"/>
      <c r="H204" s="23"/>
      <c r="I204" s="23"/>
      <c r="J204" s="23"/>
      <c r="K204" s="188"/>
      <c r="L204" s="23"/>
      <c r="M204" s="23"/>
      <c r="N204" s="23"/>
      <c r="O204" s="23"/>
      <c r="P204" s="23"/>
      <c r="Q204" s="23"/>
      <c r="R204" s="23"/>
      <c r="S204" s="23"/>
      <c r="T204" s="23"/>
      <c r="U204" s="23"/>
      <c r="V204" s="23"/>
      <c r="W204" s="23"/>
      <c r="X204" s="23"/>
      <c r="Y204" s="23"/>
      <c r="Z204" s="29"/>
      <c r="AA204" s="29"/>
      <c r="AB204" s="29"/>
      <c r="AC204" s="29"/>
      <c r="AD204" s="29"/>
      <c r="AE204" s="29"/>
      <c r="AF204" s="29"/>
      <c r="AG204" s="29"/>
      <c r="AH204" s="29"/>
      <c r="AI204" s="29"/>
      <c r="AJ204" s="29"/>
      <c r="AK204" s="29"/>
      <c r="AL204" s="29"/>
      <c r="AM204" s="29"/>
      <c r="AN204" s="29"/>
      <c r="AO204" s="29"/>
      <c r="AP204" s="29"/>
    </row>
    <row r="205" ht="12.0" customHeight="1">
      <c r="A205" s="149"/>
      <c r="B205" s="149"/>
      <c r="C205" s="149"/>
      <c r="D205" s="176"/>
      <c r="E205" s="149"/>
      <c r="F205" s="124"/>
      <c r="G205" s="23"/>
      <c r="H205" s="23"/>
      <c r="I205" s="23"/>
      <c r="J205" s="23"/>
      <c r="K205" s="188"/>
      <c r="L205" s="23"/>
      <c r="M205" s="23"/>
      <c r="N205" s="23"/>
      <c r="O205" s="23"/>
      <c r="P205" s="23"/>
      <c r="Q205" s="23"/>
      <c r="R205" s="23"/>
      <c r="S205" s="23"/>
      <c r="T205" s="23"/>
      <c r="U205" s="23"/>
      <c r="V205" s="23"/>
      <c r="W205" s="23"/>
      <c r="X205" s="23"/>
      <c r="Y205" s="23"/>
      <c r="Z205" s="29"/>
      <c r="AA205" s="29"/>
      <c r="AB205" s="29"/>
      <c r="AC205" s="29"/>
      <c r="AD205" s="29"/>
      <c r="AE205" s="29"/>
      <c r="AF205" s="29"/>
      <c r="AG205" s="29"/>
      <c r="AH205" s="29"/>
      <c r="AI205" s="29"/>
      <c r="AJ205" s="29"/>
      <c r="AK205" s="29"/>
      <c r="AL205" s="29"/>
      <c r="AM205" s="29"/>
      <c r="AN205" s="29"/>
      <c r="AO205" s="29"/>
      <c r="AP205" s="29"/>
    </row>
    <row r="206" ht="12.0" customHeight="1">
      <c r="A206" s="29"/>
      <c r="B206" s="23"/>
      <c r="C206" s="137"/>
      <c r="D206" s="192"/>
      <c r="E206" s="137"/>
      <c r="F206" s="23"/>
      <c r="G206" s="23"/>
      <c r="H206" s="23"/>
      <c r="I206" s="23"/>
      <c r="J206" s="23"/>
      <c r="K206" s="188"/>
      <c r="L206" s="23"/>
      <c r="M206" s="23"/>
      <c r="N206" s="23"/>
      <c r="O206" s="23"/>
      <c r="P206" s="23"/>
      <c r="Q206" s="23"/>
      <c r="R206" s="23"/>
      <c r="S206" s="23"/>
      <c r="T206" s="23"/>
      <c r="U206" s="23"/>
      <c r="V206" s="23"/>
      <c r="W206" s="23"/>
      <c r="X206" s="23"/>
      <c r="Y206" s="23"/>
      <c r="Z206" s="29"/>
      <c r="AA206" s="29"/>
      <c r="AB206" s="29"/>
      <c r="AC206" s="29"/>
      <c r="AD206" s="29"/>
      <c r="AE206" s="29"/>
      <c r="AF206" s="29"/>
      <c r="AG206" s="29"/>
      <c r="AH206" s="29"/>
      <c r="AI206" s="29"/>
      <c r="AJ206" s="29"/>
      <c r="AK206" s="29"/>
      <c r="AL206" s="29"/>
      <c r="AM206" s="29"/>
      <c r="AN206" s="29"/>
      <c r="AO206" s="29"/>
      <c r="AP206" s="29"/>
    </row>
    <row r="207" ht="12.0" customHeight="1">
      <c r="A207" s="29"/>
      <c r="B207" s="23"/>
      <c r="C207" s="23"/>
      <c r="D207" s="192"/>
      <c r="E207" s="137"/>
      <c r="F207" s="23"/>
      <c r="G207" s="23"/>
      <c r="H207" s="23"/>
      <c r="I207" s="23"/>
      <c r="J207" s="23"/>
      <c r="K207" s="188"/>
      <c r="L207" s="23"/>
      <c r="M207" s="23"/>
      <c r="N207" s="23"/>
      <c r="O207" s="23"/>
      <c r="P207" s="23"/>
      <c r="Q207" s="23"/>
      <c r="R207" s="23"/>
      <c r="S207" s="23"/>
      <c r="T207" s="23"/>
      <c r="U207" s="23"/>
      <c r="V207" s="23"/>
      <c r="W207" s="23"/>
      <c r="X207" s="23"/>
      <c r="Y207" s="23"/>
      <c r="Z207" s="29"/>
      <c r="AA207" s="29"/>
      <c r="AB207" s="29"/>
      <c r="AC207" s="29"/>
      <c r="AD207" s="29"/>
      <c r="AE207" s="29"/>
      <c r="AF207" s="29"/>
      <c r="AG207" s="29"/>
      <c r="AH207" s="29"/>
      <c r="AI207" s="29"/>
      <c r="AJ207" s="29"/>
      <c r="AK207" s="29"/>
      <c r="AL207" s="29"/>
      <c r="AM207" s="29"/>
      <c r="AN207" s="29"/>
      <c r="AO207" s="29"/>
      <c r="AP207" s="29"/>
    </row>
    <row r="208" ht="29.25" customHeight="1">
      <c r="A208" s="126" t="s">
        <v>106</v>
      </c>
      <c r="B208" s="127" t="s">
        <v>92</v>
      </c>
      <c r="C208" s="128" t="s">
        <v>161</v>
      </c>
      <c r="D208" s="168" t="s">
        <v>112</v>
      </c>
      <c r="E208" s="154"/>
      <c r="F208" s="29"/>
      <c r="G208" s="29"/>
      <c r="H208" s="29"/>
      <c r="I208" s="29"/>
      <c r="J208" s="29"/>
      <c r="K208" s="188"/>
      <c r="L208" s="23"/>
      <c r="M208" s="23"/>
      <c r="N208" s="23"/>
      <c r="O208" s="23"/>
      <c r="P208" s="23"/>
      <c r="Q208" s="23"/>
      <c r="R208" s="23"/>
      <c r="S208" s="23"/>
      <c r="T208" s="23"/>
      <c r="U208" s="23"/>
      <c r="V208" s="23"/>
      <c r="W208" s="23"/>
      <c r="X208" s="23"/>
      <c r="Y208" s="23"/>
      <c r="Z208" s="29"/>
      <c r="AA208" s="29"/>
      <c r="AB208" s="29"/>
      <c r="AC208" s="29"/>
      <c r="AD208" s="29"/>
      <c r="AE208" s="29"/>
      <c r="AF208" s="29"/>
      <c r="AG208" s="29"/>
      <c r="AH208" s="29"/>
      <c r="AI208" s="29"/>
      <c r="AJ208" s="29"/>
      <c r="AK208" s="29"/>
      <c r="AL208" s="29"/>
      <c r="AM208" s="29"/>
      <c r="AN208" s="29"/>
      <c r="AO208" s="29"/>
      <c r="AP208" s="29"/>
    </row>
    <row r="209" ht="12.0" customHeight="1">
      <c r="A209" s="133">
        <f t="array" ref="A209">IFERROR(INDEX('03.Muestra'!$B$8:$B$17,SMALL(IF("Página Web"='03.Muestra'!$D$8:$D$17,ROW('03.Muestra'!$B$8:$B$17)-MIN(ROW('03.Muestra'!$D$8:$D$17))+1,""),ROW()-208)),"")</f>
        <v>1</v>
      </c>
      <c r="B209" s="169" t="str">
        <f t="array" ref="B209">IFERROR(INDEX('03.Muestra'!$C$8:$C$17,SMALL(IF("Página Web"='03.Muestra'!$D$8:$D$17,ROW('03.Muestra'!$C$8:$C$17)-MIN(ROW('03.Muestra'!$D$8:$D$17))+1,""),ROW()-208)),"")</f>
        <v>Home</v>
      </c>
      <c r="C209" s="170" t="str">
        <f t="array" ref="C209">IFERROR(INDEX('03.Muestra'!$F$8:$F$17,SMALL(IF("Página Web"='03.Muestra'!$D$8:$D$17,ROW('03.Muestra'!$F$8:$F$17)-MIN(ROW('03.Muestra'!$D$8:$D$17))+1,""),ROW()-208)),"")</f>
        <v>https://vicengallartandres.com/</v>
      </c>
      <c r="D209" s="143" t="str">
        <f t="shared" ref="D209:D218" si="27">IF(C209="","",$D$18)</f>
        <v>N/A</v>
      </c>
      <c r="E209" s="95" t="str">
        <f t="shared" ref="E209:E218" si="28">IF(D209&lt;&gt;"",IF(AND(B209&lt;&gt;"",C209&lt;&gt;""),"","ERR"),"")</f>
        <v/>
      </c>
      <c r="F209" s="144" t="s">
        <v>95</v>
      </c>
      <c r="G209" s="121" t="s">
        <v>104</v>
      </c>
      <c r="H209" s="116" t="s">
        <v>99</v>
      </c>
      <c r="I209" s="145" t="s">
        <v>97</v>
      </c>
      <c r="J209" s="146" t="s">
        <v>93</v>
      </c>
      <c r="K209" s="171" t="s">
        <v>103</v>
      </c>
      <c r="L209" s="23"/>
      <c r="M209" s="23"/>
      <c r="N209" s="23"/>
      <c r="O209" s="23"/>
      <c r="P209" s="23"/>
      <c r="Q209" s="23"/>
      <c r="R209" s="23"/>
      <c r="S209" s="23"/>
      <c r="T209" s="23"/>
      <c r="U209" s="23"/>
      <c r="V209" s="23"/>
      <c r="W209" s="23"/>
      <c r="X209" s="23"/>
      <c r="Y209" s="23"/>
      <c r="Z209" s="29"/>
      <c r="AA209" s="29"/>
      <c r="AB209" s="29"/>
      <c r="AC209" s="29"/>
      <c r="AD209" s="29"/>
      <c r="AE209" s="29"/>
      <c r="AF209" s="29"/>
      <c r="AG209" s="29"/>
      <c r="AH209" s="29"/>
      <c r="AI209" s="29"/>
      <c r="AJ209" s="29"/>
      <c r="AK209" s="29"/>
      <c r="AL209" s="29"/>
      <c r="AM209" s="29"/>
      <c r="AN209" s="29"/>
      <c r="AO209" s="29"/>
      <c r="AP209" s="29"/>
    </row>
    <row r="210" ht="12.0" customHeight="1">
      <c r="A210" s="133">
        <f t="array" ref="A210">IFERROR(INDEX('03.Muestra'!$B$8:$B$17,SMALL(IF("Página Web"='03.Muestra'!$D$8:$D$17,ROW('03.Muestra'!$B$8:$B$17)-MIN(ROW('03.Muestra'!$D$8:$D$17))+1,""),ROW()-208)),"")</f>
        <v>2</v>
      </c>
      <c r="B210" s="169" t="str">
        <f t="array" ref="B210">IFERROR(INDEX('03.Muestra'!$C$8:$C$17,SMALL(IF("Página Web"='03.Muestra'!$D$8:$D$17,ROW('03.Muestra'!$C$8:$C$17)-MIN(ROW('03.Muestra'!$D$8:$D$17))+1,""),ROW()-208)),"")</f>
        <v>Contacto</v>
      </c>
      <c r="C210" s="170" t="str">
        <f t="array" ref="C210">IFERROR(INDEX('03.Muestra'!$F$8:$F$17,SMALL(IF("Página Web"='03.Muestra'!$D$8:$D$17,ROW('03.Muestra'!$F$8:$F$17)-MIN(ROW('03.Muestra'!$D$8:$D$17))+1,""),ROW()-208)),"")</f>
        <v>https://vicengallartandres.com/contacto/</v>
      </c>
      <c r="D210" s="143" t="str">
        <f t="shared" si="27"/>
        <v>N/A</v>
      </c>
      <c r="E210" s="95" t="str">
        <f t="shared" si="28"/>
        <v/>
      </c>
      <c r="F210" s="147">
        <f>COUNTIF($D209:INDIRECT("$D" &amp;  SUM(ROW()-1,'03.Muestra'!$D$20)-1),F209)</f>
        <v>0</v>
      </c>
      <c r="G210" s="147">
        <f>COUNTIF($D209:INDIRECT("$D" &amp;  SUM(ROW()-1,'03.Muestra'!$D$20)-1),G209)</f>
        <v>0</v>
      </c>
      <c r="H210" s="147">
        <f>COUNTIF($D209:INDIRECT("$D" &amp;  SUM(ROW()-1,'03.Muestra'!$D$20)-1),H209)</f>
        <v>3</v>
      </c>
      <c r="I210" s="147">
        <f>COUNTIF($D209:INDIRECT("$D" &amp;  SUM(ROW()-1,'03.Muestra'!$D$20)-1),I209)</f>
        <v>0</v>
      </c>
      <c r="J210" s="147">
        <f>COUNTIF($D209:INDIRECT("$D" &amp;  SUM(ROW()-1,'03.Muestra'!$D$20)-1),J209)</f>
        <v>0</v>
      </c>
      <c r="K210" s="172">
        <f>IF(COUNTIF('03.Muestra'!$D$8:$D$17,"Página Web")=0,0,COUNTBLANK($D209:INDIRECT("$D" &amp;  SUM(ROW()-1,COUNTIF('03.Muestra'!$D$8:$D$17,"Página Web"))-1)))</f>
        <v>0</v>
      </c>
      <c r="L210" s="23"/>
      <c r="M210" s="23"/>
      <c r="N210" s="23"/>
      <c r="O210" s="23"/>
      <c r="P210" s="23"/>
      <c r="Q210" s="23"/>
      <c r="R210" s="23"/>
      <c r="S210" s="23"/>
      <c r="T210" s="23"/>
      <c r="U210" s="23"/>
      <c r="V210" s="23"/>
      <c r="W210" s="23"/>
      <c r="X210" s="23"/>
      <c r="Y210" s="23"/>
      <c r="Z210" s="29"/>
      <c r="AA210" s="29"/>
      <c r="AB210" s="29"/>
      <c r="AC210" s="29"/>
      <c r="AD210" s="29"/>
      <c r="AE210" s="29"/>
      <c r="AF210" s="29"/>
      <c r="AG210" s="29"/>
      <c r="AH210" s="29"/>
      <c r="AI210" s="29"/>
      <c r="AJ210" s="29"/>
      <c r="AK210" s="29"/>
      <c r="AL210" s="29"/>
      <c r="AM210" s="29"/>
      <c r="AN210" s="29"/>
      <c r="AO210" s="29"/>
      <c r="AP210" s="29"/>
    </row>
    <row r="211" ht="12.0" customHeight="1">
      <c r="A211" s="133">
        <f t="array" ref="A211">IFERROR(INDEX('03.Muestra'!$B$8:$B$17,SMALL(IF("Página Web"='03.Muestra'!$D$8:$D$17,ROW('03.Muestra'!$B$8:$B$17)-MIN(ROW('03.Muestra'!$D$8:$D$17))+1,""),ROW()-208)),"")</f>
        <v>3</v>
      </c>
      <c r="B211" s="169" t="str">
        <f t="array" ref="B211">IFERROR(INDEX('03.Muestra'!$C$8:$C$17,SMALL(IF("Página Web"='03.Muestra'!$D$8:$D$17,ROW('03.Muestra'!$C$8:$C$17)-MIN(ROW('03.Muestra'!$D$8:$D$17))+1,""),ROW()-208)),"")</f>
        <v>Servicios</v>
      </c>
      <c r="C211" s="170" t="str">
        <f t="array" ref="C211">IFERROR(INDEX('03.Muestra'!$F$8:$F$17,SMALL(IF("Página Web"='03.Muestra'!$D$8:$D$17,ROW('03.Muestra'!$F$8:$F$17)-MIN(ROW('03.Muestra'!$D$8:$D$17))+1,""),ROW()-208)),"")</f>
        <v>https://vicengallartandres.com/servicios/</v>
      </c>
      <c r="D211" s="143" t="str">
        <f t="shared" si="27"/>
        <v>N/A</v>
      </c>
      <c r="E211" s="95" t="str">
        <f t="shared" si="28"/>
        <v/>
      </c>
      <c r="F211" s="29"/>
      <c r="G211" s="23"/>
      <c r="H211" s="23"/>
      <c r="I211" s="23"/>
      <c r="J211" s="23"/>
      <c r="K211" s="188"/>
      <c r="L211" s="23"/>
      <c r="M211" s="23"/>
      <c r="N211" s="23"/>
      <c r="O211" s="23"/>
      <c r="P211" s="23"/>
      <c r="Q211" s="23"/>
      <c r="R211" s="23"/>
      <c r="S211" s="23"/>
      <c r="T211" s="23"/>
      <c r="U211" s="23"/>
      <c r="V211" s="23"/>
      <c r="W211" s="23"/>
      <c r="X211" s="23"/>
      <c r="Y211" s="23"/>
      <c r="Z211" s="29"/>
      <c r="AA211" s="29"/>
      <c r="AB211" s="29"/>
      <c r="AC211" s="29"/>
      <c r="AD211" s="29"/>
      <c r="AE211" s="29"/>
      <c r="AF211" s="29"/>
      <c r="AG211" s="29"/>
      <c r="AH211" s="29"/>
      <c r="AI211" s="29"/>
      <c r="AJ211" s="29"/>
      <c r="AK211" s="29"/>
      <c r="AL211" s="29"/>
      <c r="AM211" s="29"/>
      <c r="AN211" s="29"/>
      <c r="AO211" s="29"/>
      <c r="AP211" s="29"/>
    </row>
    <row r="212" ht="12.0" customHeight="1">
      <c r="A212" s="133" t="str">
        <f t="array" ref="A212">IFERROR(INDEX('03.Muestra'!$B$8:$B$17,SMALL(IF("Página Web"='03.Muestra'!$D$8:$D$17,ROW('03.Muestra'!$B$8:$B$17)-MIN(ROW('03.Muestra'!$D$8:$D$17))+1,""),ROW()-208)),"")</f>
        <v/>
      </c>
      <c r="B212" s="169" t="str">
        <f t="array" ref="B212">IFERROR(INDEX('03.Muestra'!$C$8:$C$17,SMALL(IF("Página Web"='03.Muestra'!$D$8:$D$17,ROW('03.Muestra'!$C$8:$C$17)-MIN(ROW('03.Muestra'!$D$8:$D$17))+1,""),ROW()-208)),"")</f>
        <v/>
      </c>
      <c r="C212" s="169" t="str">
        <f t="array" ref="C212">IFERROR(INDEX('03.Muestra'!$F$8:$F$17,SMALL(IF("Página Web"='03.Muestra'!$D$8:$D$17,ROW('03.Muestra'!$F$8:$F$17)-MIN(ROW('03.Muestra'!$D$8:$D$17))+1,""),ROW()-208)),"")</f>
        <v/>
      </c>
      <c r="D212" s="143" t="str">
        <f t="shared" si="27"/>
        <v/>
      </c>
      <c r="E212" s="95" t="str">
        <f t="shared" si="28"/>
        <v/>
      </c>
      <c r="F212" s="29"/>
      <c r="G212" s="23"/>
      <c r="H212" s="23"/>
      <c r="I212" s="23"/>
      <c r="J212" s="23"/>
      <c r="K212" s="188"/>
      <c r="L212" s="23"/>
      <c r="M212" s="23"/>
      <c r="N212" s="23"/>
      <c r="O212" s="23"/>
      <c r="P212" s="23"/>
      <c r="Q212" s="23"/>
      <c r="R212" s="23"/>
      <c r="S212" s="23"/>
      <c r="T212" s="23"/>
      <c r="U212" s="23"/>
      <c r="V212" s="23"/>
      <c r="W212" s="23"/>
      <c r="X212" s="23"/>
      <c r="Y212" s="23"/>
      <c r="Z212" s="29"/>
      <c r="AA212" s="29"/>
      <c r="AB212" s="29"/>
      <c r="AC212" s="29"/>
      <c r="AD212" s="29"/>
      <c r="AE212" s="29"/>
      <c r="AF212" s="29"/>
      <c r="AG212" s="29"/>
      <c r="AH212" s="29"/>
      <c r="AI212" s="29"/>
      <c r="AJ212" s="29"/>
      <c r="AK212" s="29"/>
      <c r="AL212" s="29"/>
      <c r="AM212" s="29"/>
      <c r="AN212" s="29"/>
      <c r="AO212" s="29"/>
      <c r="AP212" s="29"/>
    </row>
    <row r="213" ht="12.0" customHeight="1">
      <c r="A213" s="133" t="str">
        <f t="array" ref="A213">IFERROR(INDEX('03.Muestra'!$B$8:$B$17,SMALL(IF("Página Web"='03.Muestra'!$D$8:$D$17,ROW('03.Muestra'!$B$8:$B$17)-MIN(ROW('03.Muestra'!$D$8:$D$17))+1,""),ROW()-208)),"")</f>
        <v/>
      </c>
      <c r="B213" s="169" t="str">
        <f t="array" ref="B213">IFERROR(INDEX('03.Muestra'!$C$8:$C$17,SMALL(IF("Página Web"='03.Muestra'!$D$8:$D$17,ROW('03.Muestra'!$C$8:$C$17)-MIN(ROW('03.Muestra'!$D$8:$D$17))+1,""),ROW()-208)),"")</f>
        <v/>
      </c>
      <c r="C213" s="169" t="str">
        <f t="array" ref="C213">IFERROR(INDEX('03.Muestra'!$F$8:$F$17,SMALL(IF("Página Web"='03.Muestra'!$D$8:$D$17,ROW('03.Muestra'!$F$8:$F$17)-MIN(ROW('03.Muestra'!$D$8:$D$17))+1,""),ROW()-208)),"")</f>
        <v/>
      </c>
      <c r="D213" s="143" t="str">
        <f t="shared" si="27"/>
        <v/>
      </c>
      <c r="E213" s="95" t="str">
        <f t="shared" si="28"/>
        <v/>
      </c>
      <c r="F213" s="29"/>
      <c r="G213" s="23"/>
      <c r="H213" s="23"/>
      <c r="I213" s="23"/>
      <c r="J213" s="23"/>
      <c r="K213" s="188"/>
      <c r="L213" s="23"/>
      <c r="M213" s="23"/>
      <c r="N213" s="23"/>
      <c r="O213" s="23"/>
      <c r="P213" s="23"/>
      <c r="Q213" s="23"/>
      <c r="R213" s="23"/>
      <c r="S213" s="23"/>
      <c r="T213" s="23"/>
      <c r="U213" s="23"/>
      <c r="V213" s="23"/>
      <c r="W213" s="23"/>
      <c r="X213" s="23"/>
      <c r="Y213" s="23"/>
      <c r="Z213" s="29"/>
      <c r="AA213" s="29"/>
      <c r="AB213" s="29"/>
      <c r="AC213" s="29"/>
      <c r="AD213" s="29"/>
      <c r="AE213" s="29"/>
      <c r="AF213" s="29"/>
      <c r="AG213" s="29"/>
      <c r="AH213" s="29"/>
      <c r="AI213" s="29"/>
      <c r="AJ213" s="29"/>
      <c r="AK213" s="29"/>
      <c r="AL213" s="29"/>
      <c r="AM213" s="29"/>
      <c r="AN213" s="29"/>
      <c r="AO213" s="29"/>
      <c r="AP213" s="29"/>
    </row>
    <row r="214" ht="12.0" customHeight="1">
      <c r="A214" s="133" t="str">
        <f t="array" ref="A214">IFERROR(INDEX('03.Muestra'!$B$8:$B$17,SMALL(IF("Página Web"='03.Muestra'!$D$8:$D$17,ROW('03.Muestra'!$B$8:$B$17)-MIN(ROW('03.Muestra'!$D$8:$D$17))+1,""),ROW()-208)),"")</f>
        <v/>
      </c>
      <c r="B214" s="169" t="str">
        <f t="array" ref="B214">IFERROR(INDEX('03.Muestra'!$C$8:$C$17,SMALL(IF("Página Web"='03.Muestra'!$D$8:$D$17,ROW('03.Muestra'!$C$8:$C$17)-MIN(ROW('03.Muestra'!$D$8:$D$17))+1,""),ROW()-208)),"")</f>
        <v/>
      </c>
      <c r="C214" s="169" t="str">
        <f t="array" ref="C214">IFERROR(INDEX('03.Muestra'!$F$8:$F$17,SMALL(IF("Página Web"='03.Muestra'!$D$8:$D$17,ROW('03.Muestra'!$F$8:$F$17)-MIN(ROW('03.Muestra'!$D$8:$D$17))+1,""),ROW()-208)),"")</f>
        <v/>
      </c>
      <c r="D214" s="143" t="str">
        <f t="shared" si="27"/>
        <v/>
      </c>
      <c r="E214" s="95" t="str">
        <f t="shared" si="28"/>
        <v/>
      </c>
      <c r="F214" s="29"/>
      <c r="G214" s="23"/>
      <c r="H214" s="23"/>
      <c r="I214" s="23"/>
      <c r="J214" s="23"/>
      <c r="K214" s="188"/>
      <c r="L214" s="23"/>
      <c r="M214" s="23"/>
      <c r="N214" s="23"/>
      <c r="O214" s="23"/>
      <c r="P214" s="23"/>
      <c r="Q214" s="23"/>
      <c r="R214" s="23"/>
      <c r="S214" s="23"/>
      <c r="T214" s="23"/>
      <c r="U214" s="23"/>
      <c r="V214" s="23"/>
      <c r="W214" s="23"/>
      <c r="X214" s="23"/>
      <c r="Y214" s="23"/>
      <c r="Z214" s="29"/>
      <c r="AA214" s="29"/>
      <c r="AB214" s="29"/>
      <c r="AC214" s="29"/>
      <c r="AD214" s="29"/>
      <c r="AE214" s="29"/>
      <c r="AF214" s="29"/>
      <c r="AG214" s="29"/>
      <c r="AH214" s="29"/>
      <c r="AI214" s="29"/>
      <c r="AJ214" s="29"/>
      <c r="AK214" s="29"/>
      <c r="AL214" s="29"/>
      <c r="AM214" s="29"/>
      <c r="AN214" s="29"/>
      <c r="AO214" s="29"/>
      <c r="AP214" s="29"/>
    </row>
    <row r="215" ht="12.0" customHeight="1">
      <c r="A215" s="133" t="str">
        <f t="array" ref="A215">IFERROR(INDEX('03.Muestra'!$B$8:$B$17,SMALL(IF("Página Web"='03.Muestra'!$D$8:$D$17,ROW('03.Muestra'!$B$8:$B$17)-MIN(ROW('03.Muestra'!$D$8:$D$17))+1,""),ROW()-208)),"")</f>
        <v/>
      </c>
      <c r="B215" s="169" t="str">
        <f t="array" ref="B215">IFERROR(INDEX('03.Muestra'!$C$8:$C$17,SMALL(IF("Página Web"='03.Muestra'!$D$8:$D$17,ROW('03.Muestra'!$C$8:$C$17)-MIN(ROW('03.Muestra'!$D$8:$D$17))+1,""),ROW()-208)),"")</f>
        <v/>
      </c>
      <c r="C215" s="169" t="str">
        <f t="array" ref="C215">IFERROR(INDEX('03.Muestra'!$F$8:$F$17,SMALL(IF("Página Web"='03.Muestra'!$D$8:$D$17,ROW('03.Muestra'!$F$8:$F$17)-MIN(ROW('03.Muestra'!$D$8:$D$17))+1,""),ROW()-208)),"")</f>
        <v/>
      </c>
      <c r="D215" s="143" t="str">
        <f t="shared" si="27"/>
        <v/>
      </c>
      <c r="E215" s="95" t="str">
        <f t="shared" si="28"/>
        <v/>
      </c>
      <c r="F215" s="23"/>
      <c r="G215" s="23"/>
      <c r="H215" s="23"/>
      <c r="I215" s="23"/>
      <c r="J215" s="23"/>
      <c r="K215" s="188"/>
      <c r="L215" s="23"/>
      <c r="M215" s="23"/>
      <c r="N215" s="23"/>
      <c r="O215" s="23"/>
      <c r="P215" s="23"/>
      <c r="Q215" s="23"/>
      <c r="R215" s="23"/>
      <c r="S215" s="23"/>
      <c r="T215" s="23"/>
      <c r="U215" s="23"/>
      <c r="V215" s="23"/>
      <c r="W215" s="23"/>
      <c r="X215" s="23"/>
      <c r="Y215" s="23"/>
      <c r="Z215" s="29"/>
      <c r="AA215" s="29"/>
      <c r="AB215" s="29"/>
      <c r="AC215" s="29"/>
      <c r="AD215" s="29"/>
      <c r="AE215" s="29"/>
      <c r="AF215" s="29"/>
      <c r="AG215" s="29"/>
      <c r="AH215" s="29"/>
      <c r="AI215" s="29"/>
      <c r="AJ215" s="29"/>
      <c r="AK215" s="29"/>
      <c r="AL215" s="29"/>
      <c r="AM215" s="29"/>
      <c r="AN215" s="29"/>
      <c r="AO215" s="29"/>
      <c r="AP215" s="29"/>
    </row>
    <row r="216" ht="12.0" customHeight="1">
      <c r="A216" s="133" t="str">
        <f t="array" ref="A216">IFERROR(INDEX('03.Muestra'!$B$8:$B$17,SMALL(IF("Página Web"='03.Muestra'!$D$8:$D$17,ROW('03.Muestra'!$B$8:$B$17)-MIN(ROW('03.Muestra'!$D$8:$D$17))+1,""),ROW()-208)),"")</f>
        <v/>
      </c>
      <c r="B216" s="169" t="str">
        <f t="array" ref="B216">IFERROR(INDEX('03.Muestra'!$C$8:$C$17,SMALL(IF("Página Web"='03.Muestra'!$D$8:$D$17,ROW('03.Muestra'!$C$8:$C$17)-MIN(ROW('03.Muestra'!$D$8:$D$17))+1,""),ROW()-208)),"")</f>
        <v/>
      </c>
      <c r="C216" s="169" t="str">
        <f t="array" ref="C216">IFERROR(INDEX('03.Muestra'!$F$8:$F$17,SMALL(IF("Página Web"='03.Muestra'!$D$8:$D$17,ROW('03.Muestra'!$F$8:$F$17)-MIN(ROW('03.Muestra'!$D$8:$D$17))+1,""),ROW()-208)),"")</f>
        <v/>
      </c>
      <c r="D216" s="143" t="str">
        <f t="shared" si="27"/>
        <v/>
      </c>
      <c r="E216" s="95" t="str">
        <f t="shared" si="28"/>
        <v/>
      </c>
      <c r="F216" s="23"/>
      <c r="G216" s="23"/>
      <c r="H216" s="23"/>
      <c r="I216" s="23"/>
      <c r="J216" s="23"/>
      <c r="K216" s="188"/>
      <c r="L216" s="23"/>
      <c r="M216" s="23"/>
      <c r="N216" s="23"/>
      <c r="O216" s="23"/>
      <c r="P216" s="23"/>
      <c r="Q216" s="23"/>
      <c r="R216" s="23"/>
      <c r="S216" s="23"/>
      <c r="T216" s="23"/>
      <c r="U216" s="23"/>
      <c r="V216" s="23"/>
      <c r="W216" s="23"/>
      <c r="X216" s="23"/>
      <c r="Y216" s="23"/>
      <c r="Z216" s="29"/>
      <c r="AA216" s="29"/>
      <c r="AB216" s="29"/>
      <c r="AC216" s="29"/>
      <c r="AD216" s="29"/>
      <c r="AE216" s="29"/>
      <c r="AF216" s="29"/>
      <c r="AG216" s="29"/>
      <c r="AH216" s="29"/>
      <c r="AI216" s="29"/>
      <c r="AJ216" s="29"/>
      <c r="AK216" s="29"/>
      <c r="AL216" s="29"/>
      <c r="AM216" s="29"/>
      <c r="AN216" s="29"/>
      <c r="AO216" s="29"/>
      <c r="AP216" s="29"/>
    </row>
    <row r="217" ht="12.0" customHeight="1">
      <c r="A217" s="133" t="str">
        <f t="array" ref="A217">IFERROR(INDEX('03.Muestra'!$B$8:$B$17,SMALL(IF("Página Web"='03.Muestra'!$D$8:$D$17,ROW('03.Muestra'!$B$8:$B$17)-MIN(ROW('03.Muestra'!$D$8:$D$17))+1,""),ROW()-208)),"")</f>
        <v/>
      </c>
      <c r="B217" s="169" t="str">
        <f t="array" ref="B217">IFERROR(INDEX('03.Muestra'!$C$8:$C$17,SMALL(IF("Página Web"='03.Muestra'!$D$8:$D$17,ROW('03.Muestra'!$C$8:$C$17)-MIN(ROW('03.Muestra'!$D$8:$D$17))+1,""),ROW()-208)),"")</f>
        <v/>
      </c>
      <c r="C217" s="169" t="str">
        <f t="array" ref="C217">IFERROR(INDEX('03.Muestra'!$F$8:$F$17,SMALL(IF("Página Web"='03.Muestra'!$D$8:$D$17,ROW('03.Muestra'!$F$8:$F$17)-MIN(ROW('03.Muestra'!$D$8:$D$17))+1,""),ROW()-208)),"")</f>
        <v/>
      </c>
      <c r="D217" s="143" t="str">
        <f t="shared" si="27"/>
        <v/>
      </c>
      <c r="E217" s="95" t="str">
        <f t="shared" si="28"/>
        <v/>
      </c>
      <c r="F217" s="23"/>
      <c r="G217" s="23"/>
      <c r="H217" s="23"/>
      <c r="I217" s="23"/>
      <c r="J217" s="23"/>
      <c r="K217" s="188"/>
      <c r="L217" s="23"/>
      <c r="M217" s="23"/>
      <c r="N217" s="23"/>
      <c r="O217" s="23"/>
      <c r="P217" s="23"/>
      <c r="Q217" s="23"/>
      <c r="R217" s="23"/>
      <c r="S217" s="23"/>
      <c r="T217" s="23"/>
      <c r="U217" s="23"/>
      <c r="V217" s="23"/>
      <c r="W217" s="23"/>
      <c r="X217" s="23"/>
      <c r="Y217" s="23"/>
      <c r="Z217" s="29"/>
      <c r="AA217" s="29"/>
      <c r="AB217" s="29"/>
      <c r="AC217" s="29"/>
      <c r="AD217" s="29"/>
      <c r="AE217" s="29"/>
      <c r="AF217" s="29"/>
      <c r="AG217" s="29"/>
      <c r="AH217" s="29"/>
      <c r="AI217" s="29"/>
      <c r="AJ217" s="29"/>
      <c r="AK217" s="29"/>
      <c r="AL217" s="29"/>
      <c r="AM217" s="29"/>
      <c r="AN217" s="29"/>
      <c r="AO217" s="29"/>
      <c r="AP217" s="29"/>
    </row>
    <row r="218" ht="12.0" customHeight="1">
      <c r="A218" s="133" t="str">
        <f t="array" ref="A218">IFERROR(INDEX('03.Muestra'!$B$8:$B$17,SMALL(IF("Página Web"='03.Muestra'!$D$8:$D$17,ROW('03.Muestra'!$B$8:$B$17)-MIN(ROW('03.Muestra'!$D$8:$D$17))+1,""),ROW()-208)),"")</f>
        <v/>
      </c>
      <c r="B218" s="169" t="str">
        <f t="array" ref="B218">IFERROR(INDEX('03.Muestra'!$C$8:$C$17,SMALL(IF("Página Web"='03.Muestra'!$D$8:$D$17,ROW('03.Muestra'!$C$8:$C$17)-MIN(ROW('03.Muestra'!$D$8:$D$17))+1,""),ROW()-208)),"")</f>
        <v/>
      </c>
      <c r="C218" s="169" t="str">
        <f t="array" ref="C218">IFERROR(INDEX('03.Muestra'!$F$8:$F$17,SMALL(IF("Página Web"='03.Muestra'!$D$8:$D$17,ROW('03.Muestra'!$F$8:$F$17)-MIN(ROW('03.Muestra'!$D$8:$D$17))+1,""),ROW()-208)),"")</f>
        <v/>
      </c>
      <c r="D218" s="143" t="str">
        <f t="shared" si="27"/>
        <v/>
      </c>
      <c r="E218" s="95" t="str">
        <f t="shared" si="28"/>
        <v/>
      </c>
      <c r="F218" s="23"/>
      <c r="G218" s="23"/>
      <c r="H218" s="23"/>
      <c r="I218" s="23"/>
      <c r="J218" s="23"/>
      <c r="K218" s="188"/>
      <c r="L218" s="23"/>
      <c r="M218" s="23"/>
      <c r="N218" s="23"/>
      <c r="O218" s="23"/>
      <c r="P218" s="23"/>
      <c r="Q218" s="23"/>
      <c r="R218" s="23"/>
      <c r="S218" s="23"/>
      <c r="T218" s="23"/>
      <c r="U218" s="23"/>
      <c r="V218" s="23"/>
      <c r="W218" s="23"/>
      <c r="X218" s="23"/>
      <c r="Y218" s="23"/>
      <c r="Z218" s="29"/>
      <c r="AA218" s="29"/>
      <c r="AB218" s="29"/>
      <c r="AC218" s="29"/>
      <c r="AD218" s="29"/>
      <c r="AE218" s="29"/>
      <c r="AF218" s="29"/>
      <c r="AG218" s="29"/>
      <c r="AH218" s="29"/>
      <c r="AI218" s="29"/>
      <c r="AJ218" s="29"/>
      <c r="AK218" s="29"/>
      <c r="AL218" s="29"/>
      <c r="AM218" s="29"/>
      <c r="AN218" s="29"/>
      <c r="AO218" s="29"/>
      <c r="AP218" s="29"/>
    </row>
    <row r="219" ht="12.0" customHeight="1">
      <c r="A219" s="92"/>
      <c r="B219" s="173"/>
      <c r="C219" s="173"/>
      <c r="D219" s="174"/>
      <c r="E219" s="95"/>
      <c r="F219" s="23"/>
      <c r="G219" s="23"/>
      <c r="H219" s="23"/>
      <c r="I219" s="23"/>
      <c r="J219" s="23"/>
      <c r="K219" s="188"/>
      <c r="L219" s="23"/>
      <c r="M219" s="23"/>
      <c r="N219" s="23"/>
      <c r="O219" s="23"/>
      <c r="P219" s="23"/>
      <c r="Q219" s="23"/>
      <c r="R219" s="23"/>
      <c r="S219" s="23"/>
      <c r="T219" s="23"/>
      <c r="U219" s="23"/>
      <c r="V219" s="23"/>
      <c r="W219" s="23"/>
      <c r="X219" s="23"/>
      <c r="Y219" s="23"/>
      <c r="Z219" s="29"/>
      <c r="AA219" s="29"/>
      <c r="AB219" s="29"/>
      <c r="AC219" s="29"/>
      <c r="AD219" s="29"/>
      <c r="AE219" s="29"/>
      <c r="AF219" s="29"/>
      <c r="AG219" s="29"/>
      <c r="AH219" s="29"/>
      <c r="AI219" s="29"/>
      <c r="AJ219" s="29"/>
      <c r="AK219" s="29"/>
      <c r="AL219" s="29"/>
      <c r="AM219" s="29"/>
      <c r="AN219" s="29"/>
      <c r="AO219" s="29"/>
      <c r="AP219" s="29"/>
    </row>
    <row r="220" ht="12.0" customHeight="1">
      <c r="A220" s="92"/>
      <c r="B220" s="173"/>
      <c r="C220" s="173"/>
      <c r="D220" s="174"/>
      <c r="E220" s="95"/>
      <c r="F220" s="23"/>
      <c r="G220" s="23"/>
      <c r="H220" s="23"/>
      <c r="I220" s="23"/>
      <c r="J220" s="23"/>
      <c r="K220" s="188"/>
      <c r="L220" s="23"/>
      <c r="M220" s="23"/>
      <c r="N220" s="23"/>
      <c r="O220" s="23"/>
      <c r="P220" s="23"/>
      <c r="Q220" s="23"/>
      <c r="R220" s="23"/>
      <c r="S220" s="23"/>
      <c r="T220" s="23"/>
      <c r="U220" s="23"/>
      <c r="V220" s="23"/>
      <c r="W220" s="23"/>
      <c r="X220" s="23"/>
      <c r="Y220" s="23"/>
      <c r="Z220" s="29"/>
      <c r="AA220" s="29"/>
      <c r="AB220" s="29"/>
      <c r="AC220" s="29"/>
      <c r="AD220" s="29"/>
      <c r="AE220" s="29"/>
      <c r="AF220" s="29"/>
      <c r="AG220" s="29"/>
      <c r="AH220" s="29"/>
      <c r="AI220" s="29"/>
      <c r="AJ220" s="29"/>
      <c r="AK220" s="29"/>
      <c r="AL220" s="29"/>
      <c r="AM220" s="29"/>
      <c r="AN220" s="29"/>
      <c r="AO220" s="29"/>
      <c r="AP220" s="29"/>
    </row>
    <row r="221" ht="12.75" customHeight="1">
      <c r="A221" s="151"/>
      <c r="B221" s="152"/>
      <c r="C221" s="151"/>
      <c r="D221" s="175"/>
      <c r="E221" s="153"/>
      <c r="F221" s="23"/>
      <c r="G221" s="23"/>
      <c r="H221" s="23"/>
      <c r="I221" s="23"/>
      <c r="J221" s="23"/>
      <c r="K221" s="188"/>
      <c r="L221" s="23"/>
      <c r="M221" s="23"/>
      <c r="N221" s="23"/>
      <c r="O221" s="23"/>
      <c r="P221" s="23"/>
      <c r="Q221" s="23"/>
      <c r="R221" s="23"/>
      <c r="S221" s="23"/>
      <c r="T221" s="23"/>
      <c r="U221" s="23"/>
      <c r="V221" s="23"/>
      <c r="W221" s="23"/>
      <c r="X221" s="23"/>
      <c r="Y221" s="23"/>
      <c r="Z221" s="29"/>
      <c r="AA221" s="29"/>
      <c r="AB221" s="29"/>
      <c r="AC221" s="29"/>
      <c r="AD221" s="29"/>
      <c r="AE221" s="29"/>
      <c r="AF221" s="29"/>
      <c r="AG221" s="29"/>
      <c r="AH221" s="29"/>
      <c r="AI221" s="29"/>
      <c r="AJ221" s="29"/>
      <c r="AK221" s="29"/>
      <c r="AL221" s="29"/>
      <c r="AM221" s="29"/>
      <c r="AN221" s="29"/>
      <c r="AO221" s="29"/>
      <c r="AP221" s="29"/>
    </row>
    <row r="222" ht="12.0" customHeight="1">
      <c r="A222" s="149"/>
      <c r="B222" s="149"/>
      <c r="C222" s="149"/>
      <c r="D222" s="176"/>
      <c r="E222" s="149"/>
      <c r="F222" s="124"/>
      <c r="G222" s="23"/>
      <c r="H222" s="23"/>
      <c r="I222" s="23"/>
      <c r="J222" s="23"/>
      <c r="K222" s="188"/>
      <c r="L222" s="23"/>
      <c r="M222" s="23"/>
      <c r="N222" s="23"/>
      <c r="O222" s="23"/>
      <c r="P222" s="23"/>
      <c r="Q222" s="23"/>
      <c r="R222" s="23"/>
      <c r="S222" s="23"/>
      <c r="T222" s="23"/>
      <c r="U222" s="23"/>
      <c r="V222" s="23"/>
      <c r="W222" s="23"/>
      <c r="X222" s="23"/>
      <c r="Y222" s="23"/>
      <c r="Z222" s="29"/>
      <c r="AA222" s="29"/>
      <c r="AB222" s="29"/>
      <c r="AC222" s="29"/>
      <c r="AD222" s="29"/>
      <c r="AE222" s="29"/>
      <c r="AF222" s="29"/>
      <c r="AG222" s="29"/>
      <c r="AH222" s="29"/>
      <c r="AI222" s="29"/>
      <c r="AJ222" s="29"/>
      <c r="AK222" s="29"/>
      <c r="AL222" s="29"/>
      <c r="AM222" s="29"/>
      <c r="AN222" s="29"/>
      <c r="AO222" s="29"/>
      <c r="AP222" s="29"/>
    </row>
    <row r="223" ht="12.0" customHeight="1">
      <c r="A223" s="29"/>
      <c r="B223" s="23"/>
      <c r="C223" s="23"/>
      <c r="D223" s="166"/>
      <c r="E223" s="95"/>
      <c r="F223" s="23"/>
      <c r="G223" s="23"/>
      <c r="H223" s="23"/>
      <c r="I223" s="23"/>
      <c r="J223" s="23"/>
      <c r="K223" s="188"/>
      <c r="L223" s="23"/>
      <c r="M223" s="23"/>
      <c r="N223" s="23"/>
      <c r="O223" s="23"/>
      <c r="P223" s="23"/>
      <c r="Q223" s="23"/>
      <c r="R223" s="23"/>
      <c r="S223" s="23"/>
      <c r="T223" s="23"/>
      <c r="U223" s="23"/>
      <c r="V223" s="23"/>
      <c r="W223" s="23"/>
      <c r="X223" s="23"/>
      <c r="Y223" s="23"/>
      <c r="Z223" s="29"/>
      <c r="AA223" s="29"/>
      <c r="AB223" s="29"/>
      <c r="AC223" s="29"/>
      <c r="AD223" s="29"/>
      <c r="AE223" s="29"/>
      <c r="AF223" s="29"/>
      <c r="AG223" s="29"/>
      <c r="AH223" s="29"/>
      <c r="AI223" s="29"/>
      <c r="AJ223" s="29"/>
      <c r="AK223" s="29"/>
      <c r="AL223" s="29"/>
      <c r="AM223" s="29"/>
      <c r="AN223" s="29"/>
      <c r="AO223" s="29"/>
      <c r="AP223" s="29"/>
    </row>
    <row r="224" ht="12.0" customHeight="1">
      <c r="A224" s="29"/>
      <c r="B224" s="23"/>
      <c r="C224" s="23"/>
      <c r="D224" s="167"/>
      <c r="E224" s="137"/>
      <c r="F224" s="23"/>
      <c r="G224" s="23"/>
      <c r="H224" s="23"/>
      <c r="I224" s="23"/>
      <c r="J224" s="23"/>
      <c r="K224" s="188"/>
      <c r="L224" s="23"/>
      <c r="M224" s="23"/>
      <c r="N224" s="23"/>
      <c r="O224" s="23"/>
      <c r="P224" s="23"/>
      <c r="Q224" s="23"/>
      <c r="R224" s="23"/>
      <c r="S224" s="23"/>
      <c r="T224" s="23"/>
      <c r="U224" s="23"/>
      <c r="V224" s="23"/>
      <c r="W224" s="23"/>
      <c r="X224" s="23"/>
      <c r="Y224" s="23"/>
      <c r="Z224" s="29"/>
      <c r="AA224" s="29"/>
      <c r="AB224" s="29"/>
      <c r="AC224" s="29"/>
      <c r="AD224" s="29"/>
      <c r="AE224" s="29"/>
      <c r="AF224" s="29"/>
      <c r="AG224" s="29"/>
      <c r="AH224" s="29"/>
      <c r="AI224" s="29"/>
      <c r="AJ224" s="29"/>
      <c r="AK224" s="29"/>
      <c r="AL224" s="29"/>
      <c r="AM224" s="29"/>
      <c r="AN224" s="29"/>
      <c r="AO224" s="29"/>
      <c r="AP224" s="29"/>
    </row>
    <row r="225" ht="29.25" customHeight="1">
      <c r="A225" s="126" t="s">
        <v>106</v>
      </c>
      <c r="B225" s="127" t="s">
        <v>92</v>
      </c>
      <c r="C225" s="128" t="s">
        <v>162</v>
      </c>
      <c r="D225" s="168" t="s">
        <v>112</v>
      </c>
      <c r="E225" s="154"/>
      <c r="F225" s="29"/>
      <c r="G225" s="29"/>
      <c r="H225" s="29"/>
      <c r="I225" s="29"/>
      <c r="J225" s="29"/>
      <c r="K225" s="188"/>
      <c r="L225" s="23"/>
      <c r="M225" s="23"/>
      <c r="N225" s="23"/>
      <c r="O225" s="23"/>
      <c r="P225" s="23"/>
      <c r="Q225" s="23"/>
      <c r="R225" s="23"/>
      <c r="S225" s="23"/>
      <c r="T225" s="23"/>
      <c r="U225" s="23"/>
      <c r="V225" s="23"/>
      <c r="W225" s="23"/>
      <c r="X225" s="23"/>
      <c r="Y225" s="23"/>
      <c r="Z225" s="29"/>
      <c r="AA225" s="29"/>
      <c r="AB225" s="29"/>
      <c r="AC225" s="29"/>
      <c r="AD225" s="29"/>
      <c r="AE225" s="29"/>
      <c r="AF225" s="29"/>
      <c r="AG225" s="29"/>
      <c r="AH225" s="29"/>
      <c r="AI225" s="29"/>
      <c r="AJ225" s="29"/>
      <c r="AK225" s="29"/>
      <c r="AL225" s="29"/>
      <c r="AM225" s="29"/>
      <c r="AN225" s="29"/>
      <c r="AO225" s="29"/>
      <c r="AP225" s="29"/>
    </row>
    <row r="226" ht="12.0" customHeight="1">
      <c r="A226" s="133">
        <f t="array" ref="A226">IFERROR(INDEX('03.Muestra'!$B$8:$B$17,SMALL(IF("Página Web"='03.Muestra'!$D$8:$D$17,ROW('03.Muestra'!$B$8:$B$17)-MIN(ROW('03.Muestra'!$D$8:$D$17))+1,""),ROW()-225)),"")</f>
        <v>1</v>
      </c>
      <c r="B226" s="169" t="str">
        <f t="array" ref="B226">IFERROR(INDEX('03.Muestra'!$C$8:$C$17,SMALL(IF("Página Web"='03.Muestra'!$D$8:$D$17,ROW('03.Muestra'!$C$8:$C$17)-MIN(ROW('03.Muestra'!$D$8:$D$17))+1,""),ROW()-225)),"")</f>
        <v>Home</v>
      </c>
      <c r="C226" s="170" t="str">
        <f t="array" ref="C226">IFERROR(INDEX('03.Muestra'!$F$8:$F$17,SMALL(IF("Página Web"='03.Muestra'!$D$8:$D$17,ROW('03.Muestra'!$F$8:$F$17)-MIN(ROW('03.Muestra'!$D$8:$D$17))+1,""),ROW()-225)),"")</f>
        <v>https://vicengallartandres.com/</v>
      </c>
      <c r="D226" s="143" t="s">
        <v>93</v>
      </c>
      <c r="E226" s="95" t="str">
        <f t="shared" ref="E226:E235" si="29">IF(D226&lt;&gt;"",IF(AND(B226&lt;&gt;"",C226&lt;&gt;""),"","ERR"),"")</f>
        <v/>
      </c>
      <c r="F226" s="144" t="s">
        <v>95</v>
      </c>
      <c r="G226" s="121" t="s">
        <v>104</v>
      </c>
      <c r="H226" s="116" t="s">
        <v>99</v>
      </c>
      <c r="I226" s="145" t="s">
        <v>97</v>
      </c>
      <c r="J226" s="146" t="s">
        <v>93</v>
      </c>
      <c r="K226" s="171" t="s">
        <v>103</v>
      </c>
      <c r="L226" s="23"/>
      <c r="M226" s="23"/>
      <c r="N226" s="23"/>
      <c r="O226" s="23"/>
      <c r="P226" s="23"/>
      <c r="Q226" s="23"/>
      <c r="R226" s="23"/>
      <c r="S226" s="23"/>
      <c r="T226" s="23"/>
      <c r="U226" s="23"/>
      <c r="V226" s="23"/>
      <c r="W226" s="23"/>
      <c r="X226" s="23"/>
      <c r="Y226" s="23"/>
      <c r="Z226" s="29"/>
      <c r="AA226" s="29"/>
      <c r="AB226" s="29"/>
      <c r="AC226" s="29"/>
      <c r="AD226" s="29"/>
      <c r="AE226" s="29"/>
      <c r="AF226" s="29"/>
      <c r="AG226" s="29"/>
      <c r="AH226" s="29"/>
      <c r="AI226" s="29"/>
      <c r="AJ226" s="29"/>
      <c r="AK226" s="29"/>
      <c r="AL226" s="29"/>
      <c r="AM226" s="29"/>
      <c r="AN226" s="29"/>
      <c r="AO226" s="29"/>
      <c r="AP226" s="29"/>
    </row>
    <row r="227" ht="12.0" customHeight="1">
      <c r="A227" s="133">
        <f t="array" ref="A227">IFERROR(INDEX('03.Muestra'!$B$8:$B$17,SMALL(IF("Página Web"='03.Muestra'!$D$8:$D$17,ROW('03.Muestra'!$B$8:$B$17)-MIN(ROW('03.Muestra'!$D$8:$D$17))+1,""),ROW()-225)),"")</f>
        <v>2</v>
      </c>
      <c r="B227" s="169" t="str">
        <f t="array" ref="B227">IFERROR(INDEX('03.Muestra'!$C$8:$C$17,SMALL(IF("Página Web"='03.Muestra'!$D$8:$D$17,ROW('03.Muestra'!$C$8:$C$17)-MIN(ROW('03.Muestra'!$D$8:$D$17))+1,""),ROW()-225)),"")</f>
        <v>Contacto</v>
      </c>
      <c r="C227" s="170" t="str">
        <f t="array" ref="C227">IFERROR(INDEX('03.Muestra'!$F$8:$F$17,SMALL(IF("Página Web"='03.Muestra'!$D$8:$D$17,ROW('03.Muestra'!$F$8:$F$17)-MIN(ROW('03.Muestra'!$D$8:$D$17))+1,""),ROW()-225)),"")</f>
        <v>https://vicengallartandres.com/contacto/</v>
      </c>
      <c r="D227" s="143" t="s">
        <v>93</v>
      </c>
      <c r="E227" s="95" t="str">
        <f t="shared" si="29"/>
        <v/>
      </c>
      <c r="F227" s="147">
        <f>COUNTIF($D226:INDIRECT("$D" &amp;  SUM(ROW()-1,'03.Muestra'!$D$20)-1),F226)</f>
        <v>0</v>
      </c>
      <c r="G227" s="147">
        <f>COUNTIF($D226:INDIRECT("$D" &amp;  SUM(ROW()-1,'03.Muestra'!$D$20)-1),G226)</f>
        <v>0</v>
      </c>
      <c r="H227" s="147">
        <f>COUNTIF($D226:INDIRECT("$D" &amp;  SUM(ROW()-1,'03.Muestra'!$D$20)-1),H226)</f>
        <v>0</v>
      </c>
      <c r="I227" s="147">
        <f>COUNTIF($D226:INDIRECT("$D" &amp;  SUM(ROW()-1,'03.Muestra'!$D$20)-1),I226)</f>
        <v>0</v>
      </c>
      <c r="J227" s="147">
        <f>COUNTIF($D226:INDIRECT("$D" &amp;  SUM(ROW()-1,'03.Muestra'!$D$20)-1),J226)</f>
        <v>3</v>
      </c>
      <c r="K227" s="172">
        <f>IF(COUNTIF('03.Muestra'!$D$8:$D$17,"Página Web")=0,0,COUNTBLANK($D226:INDIRECT("$D" &amp;  SUM(ROW()-1,COUNTIF('03.Muestra'!$D$8:$D$17,"Página Web"))-1)))</f>
        <v>0</v>
      </c>
      <c r="L227" s="23"/>
      <c r="M227" s="23"/>
      <c r="N227" s="23"/>
      <c r="O227" s="23"/>
      <c r="P227" s="23"/>
      <c r="Q227" s="23"/>
      <c r="R227" s="23"/>
      <c r="S227" s="23"/>
      <c r="T227" s="23"/>
      <c r="U227" s="23"/>
      <c r="V227" s="23"/>
      <c r="W227" s="23"/>
      <c r="X227" s="23"/>
      <c r="Y227" s="23"/>
      <c r="Z227" s="29"/>
      <c r="AA227" s="29"/>
      <c r="AB227" s="29"/>
      <c r="AC227" s="29"/>
      <c r="AD227" s="29"/>
      <c r="AE227" s="29"/>
      <c r="AF227" s="29"/>
      <c r="AG227" s="29"/>
      <c r="AH227" s="29"/>
      <c r="AI227" s="29"/>
      <c r="AJ227" s="29"/>
      <c r="AK227" s="29"/>
      <c r="AL227" s="29"/>
      <c r="AM227" s="29"/>
      <c r="AN227" s="29"/>
      <c r="AO227" s="29"/>
      <c r="AP227" s="29"/>
    </row>
    <row r="228" ht="12.0" customHeight="1">
      <c r="A228" s="133">
        <f t="array" ref="A228">IFERROR(INDEX('03.Muestra'!$B$8:$B$17,SMALL(IF("Página Web"='03.Muestra'!$D$8:$D$17,ROW('03.Muestra'!$B$8:$B$17)-MIN(ROW('03.Muestra'!$D$8:$D$17))+1,""),ROW()-225)),"")</f>
        <v>3</v>
      </c>
      <c r="B228" s="169" t="str">
        <f t="array" ref="B228">IFERROR(INDEX('03.Muestra'!$C$8:$C$17,SMALL(IF("Página Web"='03.Muestra'!$D$8:$D$17,ROW('03.Muestra'!$C$8:$C$17)-MIN(ROW('03.Muestra'!$D$8:$D$17))+1,""),ROW()-225)),"")</f>
        <v>Servicios</v>
      </c>
      <c r="C228" s="170" t="str">
        <f t="array" ref="C228">IFERROR(INDEX('03.Muestra'!$F$8:$F$17,SMALL(IF("Página Web"='03.Muestra'!$D$8:$D$17,ROW('03.Muestra'!$F$8:$F$17)-MIN(ROW('03.Muestra'!$D$8:$D$17))+1,""),ROW()-225)),"")</f>
        <v>https://vicengallartandres.com/servicios/</v>
      </c>
      <c r="D228" s="143" t="s">
        <v>93</v>
      </c>
      <c r="E228" s="95" t="str">
        <f t="shared" si="29"/>
        <v/>
      </c>
      <c r="F228" s="29"/>
      <c r="G228" s="23"/>
      <c r="H228" s="23"/>
      <c r="I228" s="23"/>
      <c r="J228" s="23"/>
      <c r="K228" s="188"/>
      <c r="L228" s="23"/>
      <c r="M228" s="23"/>
      <c r="N228" s="23"/>
      <c r="O228" s="23"/>
      <c r="P228" s="23"/>
      <c r="Q228" s="23"/>
      <c r="R228" s="23"/>
      <c r="S228" s="23"/>
      <c r="T228" s="23"/>
      <c r="U228" s="23"/>
      <c r="V228" s="23"/>
      <c r="W228" s="23"/>
      <c r="X228" s="23"/>
      <c r="Y228" s="23"/>
      <c r="Z228" s="29"/>
      <c r="AA228" s="29"/>
      <c r="AB228" s="29"/>
      <c r="AC228" s="29"/>
      <c r="AD228" s="29"/>
      <c r="AE228" s="29"/>
      <c r="AF228" s="29"/>
      <c r="AG228" s="29"/>
      <c r="AH228" s="29"/>
      <c r="AI228" s="29"/>
      <c r="AJ228" s="29"/>
      <c r="AK228" s="29"/>
      <c r="AL228" s="29"/>
      <c r="AM228" s="29"/>
      <c r="AN228" s="29"/>
      <c r="AO228" s="29"/>
      <c r="AP228" s="29"/>
    </row>
    <row r="229" ht="12.0" customHeight="1">
      <c r="A229" s="133" t="str">
        <f t="array" ref="A229">IFERROR(INDEX('03.Muestra'!$B$8:$B$17,SMALL(IF("Página Web"='03.Muestra'!$D$8:$D$17,ROW('03.Muestra'!$B$8:$B$17)-MIN(ROW('03.Muestra'!$D$8:$D$17))+1,""),ROW()-225)),"")</f>
        <v/>
      </c>
      <c r="B229" s="169" t="str">
        <f t="array" ref="B229">IFERROR(INDEX('03.Muestra'!$C$8:$C$17,SMALL(IF("Página Web"='03.Muestra'!$D$8:$D$17,ROW('03.Muestra'!$C$8:$C$17)-MIN(ROW('03.Muestra'!$D$8:$D$17))+1,""),ROW()-225)),"")</f>
        <v/>
      </c>
      <c r="C229" s="169" t="str">
        <f t="array" ref="C229">IFERROR(INDEX('03.Muestra'!$F$8:$F$17,SMALL(IF("Página Web"='03.Muestra'!$D$8:$D$17,ROW('03.Muestra'!$F$8:$F$17)-MIN(ROW('03.Muestra'!$D$8:$D$17))+1,""),ROW()-225)),"")</f>
        <v/>
      </c>
      <c r="D229" s="143" t="str">
        <f t="shared" ref="D229:D235" si="30">IF(C229="","",$D$18)</f>
        <v/>
      </c>
      <c r="E229" s="95" t="str">
        <f t="shared" si="29"/>
        <v/>
      </c>
      <c r="F229" s="29"/>
      <c r="G229" s="23"/>
      <c r="H229" s="23"/>
      <c r="I229" s="23"/>
      <c r="J229" s="23"/>
      <c r="K229" s="188"/>
      <c r="L229" s="23"/>
      <c r="M229" s="23"/>
      <c r="N229" s="23"/>
      <c r="O229" s="23"/>
      <c r="P229" s="23"/>
      <c r="Q229" s="23"/>
      <c r="R229" s="23"/>
      <c r="S229" s="23"/>
      <c r="T229" s="23"/>
      <c r="U229" s="23"/>
      <c r="V229" s="23"/>
      <c r="W229" s="23"/>
      <c r="X229" s="23"/>
      <c r="Y229" s="23"/>
      <c r="Z229" s="29"/>
      <c r="AA229" s="29"/>
      <c r="AB229" s="29"/>
      <c r="AC229" s="29"/>
      <c r="AD229" s="29"/>
      <c r="AE229" s="29"/>
      <c r="AF229" s="29"/>
      <c r="AG229" s="29"/>
      <c r="AH229" s="29"/>
      <c r="AI229" s="29"/>
      <c r="AJ229" s="29"/>
      <c r="AK229" s="29"/>
      <c r="AL229" s="29"/>
      <c r="AM229" s="29"/>
      <c r="AN229" s="29"/>
      <c r="AO229" s="29"/>
      <c r="AP229" s="29"/>
    </row>
    <row r="230" ht="12.0" customHeight="1">
      <c r="A230" s="133" t="str">
        <f t="array" ref="A230">IFERROR(INDEX('03.Muestra'!$B$8:$B$17,SMALL(IF("Página Web"='03.Muestra'!$D$8:$D$17,ROW('03.Muestra'!$B$8:$B$17)-MIN(ROW('03.Muestra'!$D$8:$D$17))+1,""),ROW()-225)),"")</f>
        <v/>
      </c>
      <c r="B230" s="169" t="str">
        <f t="array" ref="B230">IFERROR(INDEX('03.Muestra'!$C$8:$C$17,SMALL(IF("Página Web"='03.Muestra'!$D$8:$D$17,ROW('03.Muestra'!$C$8:$C$17)-MIN(ROW('03.Muestra'!$D$8:$D$17))+1,""),ROW()-225)),"")</f>
        <v/>
      </c>
      <c r="C230" s="169" t="str">
        <f t="array" ref="C230">IFERROR(INDEX('03.Muestra'!$F$8:$F$17,SMALL(IF("Página Web"='03.Muestra'!$D$8:$D$17,ROW('03.Muestra'!$F$8:$F$17)-MIN(ROW('03.Muestra'!$D$8:$D$17))+1,""),ROW()-225)),"")</f>
        <v/>
      </c>
      <c r="D230" s="143" t="str">
        <f t="shared" si="30"/>
        <v/>
      </c>
      <c r="E230" s="95" t="str">
        <f t="shared" si="29"/>
        <v/>
      </c>
      <c r="F230" s="29"/>
      <c r="G230" s="23"/>
      <c r="H230" s="23"/>
      <c r="I230" s="23"/>
      <c r="J230" s="23"/>
      <c r="K230" s="188"/>
      <c r="L230" s="23"/>
      <c r="M230" s="23"/>
      <c r="N230" s="23"/>
      <c r="O230" s="23"/>
      <c r="P230" s="23"/>
      <c r="Q230" s="23"/>
      <c r="R230" s="23"/>
      <c r="S230" s="23"/>
      <c r="T230" s="23"/>
      <c r="U230" s="23"/>
      <c r="V230" s="23"/>
      <c r="W230" s="23"/>
      <c r="X230" s="23"/>
      <c r="Y230" s="23"/>
      <c r="Z230" s="29"/>
      <c r="AA230" s="29"/>
      <c r="AB230" s="29"/>
      <c r="AC230" s="29"/>
      <c r="AD230" s="29"/>
      <c r="AE230" s="29"/>
      <c r="AF230" s="29"/>
      <c r="AG230" s="29"/>
      <c r="AH230" s="29"/>
      <c r="AI230" s="29"/>
      <c r="AJ230" s="29"/>
      <c r="AK230" s="29"/>
      <c r="AL230" s="29"/>
      <c r="AM230" s="29"/>
      <c r="AN230" s="29"/>
      <c r="AO230" s="29"/>
      <c r="AP230" s="29"/>
    </row>
    <row r="231" ht="12.0" customHeight="1">
      <c r="A231" s="133" t="str">
        <f t="array" ref="A231">IFERROR(INDEX('03.Muestra'!$B$8:$B$17,SMALL(IF("Página Web"='03.Muestra'!$D$8:$D$17,ROW('03.Muestra'!$B$8:$B$17)-MIN(ROW('03.Muestra'!$D$8:$D$17))+1,""),ROW()-225)),"")</f>
        <v/>
      </c>
      <c r="B231" s="169" t="str">
        <f t="array" ref="B231">IFERROR(INDEX('03.Muestra'!$C$8:$C$17,SMALL(IF("Página Web"='03.Muestra'!$D$8:$D$17,ROW('03.Muestra'!$C$8:$C$17)-MIN(ROW('03.Muestra'!$D$8:$D$17))+1,""),ROW()-225)),"")</f>
        <v/>
      </c>
      <c r="C231" s="169" t="str">
        <f t="array" ref="C231">IFERROR(INDEX('03.Muestra'!$F$8:$F$17,SMALL(IF("Página Web"='03.Muestra'!$D$8:$D$17,ROW('03.Muestra'!$F$8:$F$17)-MIN(ROW('03.Muestra'!$D$8:$D$17))+1,""),ROW()-225)),"")</f>
        <v/>
      </c>
      <c r="D231" s="143" t="str">
        <f t="shared" si="30"/>
        <v/>
      </c>
      <c r="E231" s="95" t="str">
        <f t="shared" si="29"/>
        <v/>
      </c>
      <c r="F231" s="29"/>
      <c r="G231" s="23"/>
      <c r="H231" s="23"/>
      <c r="I231" s="23"/>
      <c r="J231" s="23"/>
      <c r="K231" s="188"/>
      <c r="L231" s="23"/>
      <c r="M231" s="23"/>
      <c r="N231" s="23"/>
      <c r="O231" s="23"/>
      <c r="P231" s="23"/>
      <c r="Q231" s="23"/>
      <c r="R231" s="23"/>
      <c r="S231" s="23"/>
      <c r="T231" s="23"/>
      <c r="U231" s="23"/>
      <c r="V231" s="23"/>
      <c r="W231" s="23"/>
      <c r="X231" s="23"/>
      <c r="Y231" s="23"/>
      <c r="Z231" s="29"/>
      <c r="AA231" s="29"/>
      <c r="AB231" s="29"/>
      <c r="AC231" s="29"/>
      <c r="AD231" s="29"/>
      <c r="AE231" s="29"/>
      <c r="AF231" s="29"/>
      <c r="AG231" s="29"/>
      <c r="AH231" s="29"/>
      <c r="AI231" s="29"/>
      <c r="AJ231" s="29"/>
      <c r="AK231" s="29"/>
      <c r="AL231" s="29"/>
      <c r="AM231" s="29"/>
      <c r="AN231" s="29"/>
      <c r="AO231" s="29"/>
      <c r="AP231" s="29"/>
    </row>
    <row r="232" ht="12.0" customHeight="1">
      <c r="A232" s="133" t="str">
        <f t="array" ref="A232">IFERROR(INDEX('03.Muestra'!$B$8:$B$17,SMALL(IF("Página Web"='03.Muestra'!$D$8:$D$17,ROW('03.Muestra'!$B$8:$B$17)-MIN(ROW('03.Muestra'!$D$8:$D$17))+1,""),ROW()-225)),"")</f>
        <v/>
      </c>
      <c r="B232" s="169" t="str">
        <f t="array" ref="B232">IFERROR(INDEX('03.Muestra'!$C$8:$C$17,SMALL(IF("Página Web"='03.Muestra'!$D$8:$D$17,ROW('03.Muestra'!$C$8:$C$17)-MIN(ROW('03.Muestra'!$D$8:$D$17))+1,""),ROW()-225)),"")</f>
        <v/>
      </c>
      <c r="C232" s="169" t="str">
        <f t="array" ref="C232">IFERROR(INDEX('03.Muestra'!$F$8:$F$17,SMALL(IF("Página Web"='03.Muestra'!$D$8:$D$17,ROW('03.Muestra'!$F$8:$F$17)-MIN(ROW('03.Muestra'!$D$8:$D$17))+1,""),ROW()-225)),"")</f>
        <v/>
      </c>
      <c r="D232" s="143" t="str">
        <f t="shared" si="30"/>
        <v/>
      </c>
      <c r="E232" s="95" t="str">
        <f t="shared" si="29"/>
        <v/>
      </c>
      <c r="F232" s="23"/>
      <c r="G232" s="23"/>
      <c r="H232" s="23"/>
      <c r="I232" s="23"/>
      <c r="J232" s="23"/>
      <c r="K232" s="188"/>
      <c r="L232" s="23"/>
      <c r="M232" s="23"/>
      <c r="N232" s="23"/>
      <c r="O232" s="23"/>
      <c r="P232" s="23"/>
      <c r="Q232" s="23"/>
      <c r="R232" s="23"/>
      <c r="S232" s="23"/>
      <c r="T232" s="23"/>
      <c r="U232" s="23"/>
      <c r="V232" s="23"/>
      <c r="W232" s="23"/>
      <c r="X232" s="23"/>
      <c r="Y232" s="23"/>
      <c r="Z232" s="29"/>
      <c r="AA232" s="29"/>
      <c r="AB232" s="29"/>
      <c r="AC232" s="29"/>
      <c r="AD232" s="29"/>
      <c r="AE232" s="29"/>
      <c r="AF232" s="29"/>
      <c r="AG232" s="29"/>
      <c r="AH232" s="29"/>
      <c r="AI232" s="29"/>
      <c r="AJ232" s="29"/>
      <c r="AK232" s="29"/>
      <c r="AL232" s="29"/>
      <c r="AM232" s="29"/>
      <c r="AN232" s="29"/>
      <c r="AO232" s="29"/>
      <c r="AP232" s="29"/>
    </row>
    <row r="233" ht="12.0" customHeight="1">
      <c r="A233" s="133" t="str">
        <f t="array" ref="A233">IFERROR(INDEX('03.Muestra'!$B$8:$B$17,SMALL(IF("Página Web"='03.Muestra'!$D$8:$D$17,ROW('03.Muestra'!$B$8:$B$17)-MIN(ROW('03.Muestra'!$D$8:$D$17))+1,""),ROW()-225)),"")</f>
        <v/>
      </c>
      <c r="B233" s="169" t="str">
        <f t="array" ref="B233">IFERROR(INDEX('03.Muestra'!$C$8:$C$17,SMALL(IF("Página Web"='03.Muestra'!$D$8:$D$17,ROW('03.Muestra'!$C$8:$C$17)-MIN(ROW('03.Muestra'!$D$8:$D$17))+1,""),ROW()-225)),"")</f>
        <v/>
      </c>
      <c r="C233" s="169" t="str">
        <f t="array" ref="C233">IFERROR(INDEX('03.Muestra'!$F$8:$F$17,SMALL(IF("Página Web"='03.Muestra'!$D$8:$D$17,ROW('03.Muestra'!$F$8:$F$17)-MIN(ROW('03.Muestra'!$D$8:$D$17))+1,""),ROW()-225)),"")</f>
        <v/>
      </c>
      <c r="D233" s="143" t="str">
        <f t="shared" si="30"/>
        <v/>
      </c>
      <c r="E233" s="95" t="str">
        <f t="shared" si="29"/>
        <v/>
      </c>
      <c r="F233" s="23"/>
      <c r="G233" s="23"/>
      <c r="H233" s="23"/>
      <c r="I233" s="23"/>
      <c r="J233" s="23"/>
      <c r="K233" s="188"/>
      <c r="L233" s="23"/>
      <c r="M233" s="23"/>
      <c r="N233" s="23"/>
      <c r="O233" s="23"/>
      <c r="P233" s="23"/>
      <c r="Q233" s="23"/>
      <c r="R233" s="23"/>
      <c r="S233" s="23"/>
      <c r="T233" s="23"/>
      <c r="U233" s="23"/>
      <c r="V233" s="23"/>
      <c r="W233" s="23"/>
      <c r="X233" s="23"/>
      <c r="Y233" s="23"/>
      <c r="Z233" s="29"/>
      <c r="AA233" s="29"/>
      <c r="AB233" s="29"/>
      <c r="AC233" s="29"/>
      <c r="AD233" s="29"/>
      <c r="AE233" s="29"/>
      <c r="AF233" s="29"/>
      <c r="AG233" s="29"/>
      <c r="AH233" s="29"/>
      <c r="AI233" s="29"/>
      <c r="AJ233" s="29"/>
      <c r="AK233" s="29"/>
      <c r="AL233" s="29"/>
      <c r="AM233" s="29"/>
      <c r="AN233" s="29"/>
      <c r="AO233" s="29"/>
      <c r="AP233" s="29"/>
    </row>
    <row r="234" ht="12.0" customHeight="1">
      <c r="A234" s="133" t="str">
        <f t="array" ref="A234">IFERROR(INDEX('03.Muestra'!$B$8:$B$17,SMALL(IF("Página Web"='03.Muestra'!$D$8:$D$17,ROW('03.Muestra'!$B$8:$B$17)-MIN(ROW('03.Muestra'!$D$8:$D$17))+1,""),ROW()-225)),"")</f>
        <v/>
      </c>
      <c r="B234" s="169" t="str">
        <f t="array" ref="B234">IFERROR(INDEX('03.Muestra'!$C$8:$C$17,SMALL(IF("Página Web"='03.Muestra'!$D$8:$D$17,ROW('03.Muestra'!$C$8:$C$17)-MIN(ROW('03.Muestra'!$D$8:$D$17))+1,""),ROW()-225)),"")</f>
        <v/>
      </c>
      <c r="C234" s="169" t="str">
        <f t="array" ref="C234">IFERROR(INDEX('03.Muestra'!$F$8:$F$17,SMALL(IF("Página Web"='03.Muestra'!$D$8:$D$17,ROW('03.Muestra'!$F$8:$F$17)-MIN(ROW('03.Muestra'!$D$8:$D$17))+1,""),ROW()-225)),"")</f>
        <v/>
      </c>
      <c r="D234" s="143" t="str">
        <f t="shared" si="30"/>
        <v/>
      </c>
      <c r="E234" s="95" t="str">
        <f t="shared" si="29"/>
        <v/>
      </c>
      <c r="F234" s="23"/>
      <c r="G234" s="23"/>
      <c r="H234" s="23"/>
      <c r="I234" s="23"/>
      <c r="J234" s="23"/>
      <c r="K234" s="188"/>
      <c r="L234" s="23"/>
      <c r="M234" s="23"/>
      <c r="N234" s="23"/>
      <c r="O234" s="23"/>
      <c r="P234" s="23"/>
      <c r="Q234" s="23"/>
      <c r="R234" s="23"/>
      <c r="S234" s="23"/>
      <c r="T234" s="23"/>
      <c r="U234" s="23"/>
      <c r="V234" s="23"/>
      <c r="W234" s="23"/>
      <c r="X234" s="23"/>
      <c r="Y234" s="23"/>
      <c r="Z234" s="29"/>
      <c r="AA234" s="29"/>
      <c r="AB234" s="29"/>
      <c r="AC234" s="29"/>
      <c r="AD234" s="29"/>
      <c r="AE234" s="29"/>
      <c r="AF234" s="29"/>
      <c r="AG234" s="29"/>
      <c r="AH234" s="29"/>
      <c r="AI234" s="29"/>
      <c r="AJ234" s="29"/>
      <c r="AK234" s="29"/>
      <c r="AL234" s="29"/>
      <c r="AM234" s="29"/>
      <c r="AN234" s="29"/>
      <c r="AO234" s="29"/>
      <c r="AP234" s="29"/>
    </row>
    <row r="235" ht="12.0" customHeight="1">
      <c r="A235" s="133" t="str">
        <f t="array" ref="A235">IFERROR(INDEX('03.Muestra'!$B$8:$B$17,SMALL(IF("Página Web"='03.Muestra'!$D$8:$D$17,ROW('03.Muestra'!$B$8:$B$17)-MIN(ROW('03.Muestra'!$D$8:$D$17))+1,""),ROW()-225)),"")</f>
        <v/>
      </c>
      <c r="B235" s="169" t="str">
        <f t="array" ref="B235">IFERROR(INDEX('03.Muestra'!$C$8:$C$17,SMALL(IF("Página Web"='03.Muestra'!$D$8:$D$17,ROW('03.Muestra'!$C$8:$C$17)-MIN(ROW('03.Muestra'!$D$8:$D$17))+1,""),ROW()-225)),"")</f>
        <v/>
      </c>
      <c r="C235" s="169" t="str">
        <f t="array" ref="C235">IFERROR(INDEX('03.Muestra'!$F$8:$F$17,SMALL(IF("Página Web"='03.Muestra'!$D$8:$D$17,ROW('03.Muestra'!$F$8:$F$17)-MIN(ROW('03.Muestra'!$D$8:$D$17))+1,""),ROW()-225)),"")</f>
        <v/>
      </c>
      <c r="D235" s="143" t="str">
        <f t="shared" si="30"/>
        <v/>
      </c>
      <c r="E235" s="95" t="str">
        <f t="shared" si="29"/>
        <v/>
      </c>
      <c r="F235" s="23"/>
      <c r="G235" s="23"/>
      <c r="H235" s="23"/>
      <c r="I235" s="23"/>
      <c r="J235" s="23"/>
      <c r="K235" s="188"/>
      <c r="L235" s="23"/>
      <c r="M235" s="23"/>
      <c r="N235" s="23"/>
      <c r="O235" s="23"/>
      <c r="P235" s="23"/>
      <c r="Q235" s="23"/>
      <c r="R235" s="23"/>
      <c r="S235" s="23"/>
      <c r="T235" s="23"/>
      <c r="U235" s="23"/>
      <c r="V235" s="23"/>
      <c r="W235" s="23"/>
      <c r="X235" s="23"/>
      <c r="Y235" s="23"/>
      <c r="Z235" s="29"/>
      <c r="AA235" s="29"/>
      <c r="AB235" s="29"/>
      <c r="AC235" s="29"/>
      <c r="AD235" s="29"/>
      <c r="AE235" s="29"/>
      <c r="AF235" s="29"/>
      <c r="AG235" s="29"/>
      <c r="AH235" s="29"/>
      <c r="AI235" s="29"/>
      <c r="AJ235" s="29"/>
      <c r="AK235" s="29"/>
      <c r="AL235" s="29"/>
      <c r="AM235" s="29"/>
      <c r="AN235" s="29"/>
      <c r="AO235" s="29"/>
      <c r="AP235" s="29"/>
    </row>
    <row r="236" ht="12.0" customHeight="1">
      <c r="A236" s="92"/>
      <c r="B236" s="173"/>
      <c r="C236" s="173"/>
      <c r="D236" s="174"/>
      <c r="E236" s="95"/>
      <c r="F236" s="23"/>
      <c r="G236" s="23"/>
      <c r="H236" s="23"/>
      <c r="I236" s="23"/>
      <c r="J236" s="23"/>
      <c r="K236" s="188"/>
      <c r="L236" s="23"/>
      <c r="M236" s="23"/>
      <c r="N236" s="23"/>
      <c r="O236" s="23"/>
      <c r="P236" s="23"/>
      <c r="Q236" s="23"/>
      <c r="R236" s="23"/>
      <c r="S236" s="23"/>
      <c r="T236" s="23"/>
      <c r="U236" s="23"/>
      <c r="V236" s="23"/>
      <c r="W236" s="23"/>
      <c r="X236" s="23"/>
      <c r="Y236" s="23"/>
      <c r="Z236" s="29"/>
      <c r="AA236" s="29"/>
      <c r="AB236" s="29"/>
      <c r="AC236" s="29"/>
      <c r="AD236" s="29"/>
      <c r="AE236" s="29"/>
      <c r="AF236" s="29"/>
      <c r="AG236" s="29"/>
      <c r="AH236" s="29"/>
      <c r="AI236" s="29"/>
      <c r="AJ236" s="29"/>
      <c r="AK236" s="29"/>
      <c r="AL236" s="29"/>
      <c r="AM236" s="29"/>
      <c r="AN236" s="29"/>
      <c r="AO236" s="29"/>
      <c r="AP236" s="29"/>
    </row>
    <row r="237" ht="12.0" customHeight="1">
      <c r="A237" s="92"/>
      <c r="B237" s="173"/>
      <c r="C237" s="173"/>
      <c r="D237" s="174"/>
      <c r="E237" s="95"/>
      <c r="F237" s="23"/>
      <c r="G237" s="23"/>
      <c r="H237" s="23"/>
      <c r="I237" s="23"/>
      <c r="J237" s="23"/>
      <c r="K237" s="188"/>
      <c r="L237" s="23"/>
      <c r="M237" s="23"/>
      <c r="N237" s="23"/>
      <c r="O237" s="23"/>
      <c r="P237" s="23"/>
      <c r="Q237" s="23"/>
      <c r="R237" s="23"/>
      <c r="S237" s="23"/>
      <c r="T237" s="23"/>
      <c r="U237" s="23"/>
      <c r="V237" s="23"/>
      <c r="W237" s="23"/>
      <c r="X237" s="23"/>
      <c r="Y237" s="23"/>
      <c r="Z237" s="29"/>
      <c r="AA237" s="29"/>
      <c r="AB237" s="29"/>
      <c r="AC237" s="29"/>
      <c r="AD237" s="29"/>
      <c r="AE237" s="29"/>
      <c r="AF237" s="29"/>
      <c r="AG237" s="29"/>
      <c r="AH237" s="29"/>
      <c r="AI237" s="29"/>
      <c r="AJ237" s="29"/>
      <c r="AK237" s="29"/>
      <c r="AL237" s="29"/>
      <c r="AM237" s="29"/>
      <c r="AN237" s="29"/>
      <c r="AO237" s="29"/>
      <c r="AP237" s="29"/>
    </row>
    <row r="238" ht="12.75" customHeight="1">
      <c r="A238" s="151"/>
      <c r="B238" s="152"/>
      <c r="C238" s="151"/>
      <c r="D238" s="175"/>
      <c r="E238" s="153"/>
      <c r="F238" s="23"/>
      <c r="G238" s="23"/>
      <c r="H238" s="23"/>
      <c r="I238" s="23"/>
      <c r="J238" s="23"/>
      <c r="K238" s="188"/>
      <c r="L238" s="23"/>
      <c r="M238" s="23"/>
      <c r="N238" s="23"/>
      <c r="O238" s="23"/>
      <c r="P238" s="23"/>
      <c r="Q238" s="23"/>
      <c r="R238" s="23"/>
      <c r="S238" s="23"/>
      <c r="T238" s="23"/>
      <c r="U238" s="23"/>
      <c r="V238" s="23"/>
      <c r="W238" s="23"/>
      <c r="X238" s="23"/>
      <c r="Y238" s="23"/>
      <c r="Z238" s="29"/>
      <c r="AA238" s="29"/>
      <c r="AB238" s="29"/>
      <c r="AC238" s="29"/>
      <c r="AD238" s="29"/>
      <c r="AE238" s="29"/>
      <c r="AF238" s="29"/>
      <c r="AG238" s="29"/>
      <c r="AH238" s="29"/>
      <c r="AI238" s="29"/>
      <c r="AJ238" s="29"/>
      <c r="AK238" s="29"/>
      <c r="AL238" s="29"/>
      <c r="AM238" s="29"/>
      <c r="AN238" s="29"/>
      <c r="AO238" s="29"/>
      <c r="AP238" s="29"/>
    </row>
    <row r="239" ht="12.0" customHeight="1">
      <c r="A239" s="149"/>
      <c r="B239" s="149"/>
      <c r="C239" s="149"/>
      <c r="D239" s="176"/>
      <c r="E239" s="149"/>
      <c r="F239" s="124"/>
      <c r="G239" s="23"/>
      <c r="H239" s="23"/>
      <c r="I239" s="23"/>
      <c r="J239" s="23"/>
      <c r="K239" s="188"/>
      <c r="L239" s="23"/>
      <c r="M239" s="23"/>
      <c r="N239" s="23"/>
      <c r="O239" s="23"/>
      <c r="P239" s="23"/>
      <c r="Q239" s="23"/>
      <c r="R239" s="23"/>
      <c r="S239" s="23"/>
      <c r="T239" s="23"/>
      <c r="U239" s="23"/>
      <c r="V239" s="23"/>
      <c r="W239" s="23"/>
      <c r="X239" s="23"/>
      <c r="Y239" s="23"/>
      <c r="Z239" s="29"/>
      <c r="AA239" s="29"/>
      <c r="AB239" s="29"/>
      <c r="AC239" s="29"/>
      <c r="AD239" s="29"/>
      <c r="AE239" s="29"/>
      <c r="AF239" s="29"/>
      <c r="AG239" s="29"/>
      <c r="AH239" s="29"/>
      <c r="AI239" s="29"/>
      <c r="AJ239" s="29"/>
      <c r="AK239" s="29"/>
      <c r="AL239" s="29"/>
      <c r="AM239" s="29"/>
      <c r="AN239" s="29"/>
      <c r="AO239" s="29"/>
      <c r="AP239" s="29"/>
    </row>
    <row r="240" ht="12.0" customHeight="1">
      <c r="A240" s="29"/>
      <c r="B240" s="23"/>
      <c r="C240" s="23"/>
      <c r="D240" s="167"/>
      <c r="E240" s="95"/>
      <c r="F240" s="23"/>
      <c r="G240" s="23"/>
      <c r="H240" s="23"/>
      <c r="I240" s="23"/>
      <c r="J240" s="23"/>
      <c r="K240" s="188"/>
      <c r="L240" s="23"/>
      <c r="M240" s="23"/>
      <c r="N240" s="23"/>
      <c r="O240" s="23"/>
      <c r="P240" s="23"/>
      <c r="Q240" s="23"/>
      <c r="R240" s="23"/>
      <c r="S240" s="23"/>
      <c r="T240" s="23"/>
      <c r="U240" s="23"/>
      <c r="V240" s="23"/>
      <c r="W240" s="23"/>
      <c r="X240" s="23"/>
      <c r="Y240" s="23"/>
      <c r="Z240" s="29"/>
      <c r="AA240" s="29"/>
      <c r="AB240" s="29"/>
      <c r="AC240" s="29"/>
      <c r="AD240" s="29"/>
      <c r="AE240" s="29"/>
      <c r="AF240" s="29"/>
      <c r="AG240" s="29"/>
      <c r="AH240" s="29"/>
      <c r="AI240" s="29"/>
      <c r="AJ240" s="29"/>
      <c r="AK240" s="29"/>
      <c r="AL240" s="29"/>
      <c r="AM240" s="29"/>
      <c r="AN240" s="29"/>
      <c r="AO240" s="29"/>
      <c r="AP240" s="29"/>
    </row>
    <row r="241" ht="12.0" customHeight="1">
      <c r="A241" s="29"/>
      <c r="B241" s="23"/>
      <c r="C241" s="23"/>
      <c r="D241" s="167"/>
      <c r="E241" s="95"/>
      <c r="F241" s="23"/>
      <c r="G241" s="23"/>
      <c r="H241" s="23"/>
      <c r="I241" s="23"/>
      <c r="J241" s="23"/>
      <c r="K241" s="188"/>
      <c r="L241" s="23"/>
      <c r="M241" s="23"/>
      <c r="N241" s="23"/>
      <c r="O241" s="23"/>
      <c r="P241" s="23"/>
      <c r="Q241" s="23"/>
      <c r="R241" s="23"/>
      <c r="S241" s="23"/>
      <c r="T241" s="23"/>
      <c r="U241" s="23"/>
      <c r="V241" s="23"/>
      <c r="W241" s="23"/>
      <c r="X241" s="23"/>
      <c r="Y241" s="23"/>
      <c r="Z241" s="29"/>
      <c r="AA241" s="29"/>
      <c r="AB241" s="29"/>
      <c r="AC241" s="29"/>
      <c r="AD241" s="29"/>
      <c r="AE241" s="29"/>
      <c r="AF241" s="29"/>
      <c r="AG241" s="29"/>
      <c r="AH241" s="29"/>
      <c r="AI241" s="29"/>
      <c r="AJ241" s="29"/>
      <c r="AK241" s="29"/>
      <c r="AL241" s="29"/>
      <c r="AM241" s="29"/>
      <c r="AN241" s="29"/>
      <c r="AO241" s="29"/>
      <c r="AP241" s="29"/>
    </row>
    <row r="242" ht="29.25" customHeight="1">
      <c r="A242" s="126" t="s">
        <v>106</v>
      </c>
      <c r="B242" s="127" t="s">
        <v>92</v>
      </c>
      <c r="C242" s="128" t="s">
        <v>163</v>
      </c>
      <c r="D242" s="168" t="s">
        <v>112</v>
      </c>
      <c r="E242" s="154"/>
      <c r="F242" s="29"/>
      <c r="G242" s="29"/>
      <c r="H242" s="29"/>
      <c r="I242" s="29"/>
      <c r="J242" s="29"/>
      <c r="K242" s="188"/>
      <c r="L242" s="23"/>
      <c r="M242" s="23"/>
      <c r="N242" s="23"/>
      <c r="O242" s="23"/>
      <c r="P242" s="23"/>
      <c r="Q242" s="23"/>
      <c r="R242" s="23"/>
      <c r="S242" s="23"/>
      <c r="T242" s="23"/>
      <c r="U242" s="23"/>
      <c r="V242" s="23"/>
      <c r="W242" s="23"/>
      <c r="X242" s="23"/>
      <c r="Y242" s="23"/>
      <c r="Z242" s="29"/>
      <c r="AA242" s="29"/>
      <c r="AB242" s="29"/>
      <c r="AC242" s="29"/>
      <c r="AD242" s="29"/>
      <c r="AE242" s="29"/>
      <c r="AF242" s="29"/>
      <c r="AG242" s="29"/>
      <c r="AH242" s="29"/>
      <c r="AI242" s="29"/>
      <c r="AJ242" s="29"/>
      <c r="AK242" s="29"/>
      <c r="AL242" s="29"/>
      <c r="AM242" s="29"/>
      <c r="AN242" s="29"/>
      <c r="AO242" s="29"/>
      <c r="AP242" s="29"/>
    </row>
    <row r="243" ht="12.0" customHeight="1">
      <c r="A243" s="133">
        <f t="array" ref="A243">IFERROR(INDEX('03.Muestra'!$B$8:$B$17,SMALL(IF("Página Web"='03.Muestra'!$D$8:$D$17,ROW('03.Muestra'!$B$8:$B$17)-MIN(ROW('03.Muestra'!$D$8:$D$17))+1,""),ROW()-242)),"")</f>
        <v>1</v>
      </c>
      <c r="B243" s="169" t="str">
        <f t="array" ref="B243">IFERROR(INDEX('03.Muestra'!$C$8:$C$17,SMALL(IF("Página Web"='03.Muestra'!$D$8:$D$17,ROW('03.Muestra'!$C$8:$C$17)-MIN(ROW('03.Muestra'!$D$8:$D$17))+1,""),ROW()-242)),"")</f>
        <v>Home</v>
      </c>
      <c r="C243" s="170" t="str">
        <f t="array" ref="C243">IFERROR(INDEX('03.Muestra'!$F$8:$F$17,SMALL(IF("Página Web"='03.Muestra'!$D$8:$D$17,ROW('03.Muestra'!$F$8:$F$17)-MIN(ROW('03.Muestra'!$D$8:$D$17))+1,""),ROW()-242)),"")</f>
        <v>https://vicengallartandres.com/</v>
      </c>
      <c r="D243" s="143" t="s">
        <v>93</v>
      </c>
      <c r="E243" s="95" t="str">
        <f t="shared" ref="E243:E252" si="31">IF(D243&lt;&gt;"",IF(AND(B243&lt;&gt;"",C243&lt;&gt;""),"","ERR"),"")</f>
        <v/>
      </c>
      <c r="F243" s="144" t="s">
        <v>95</v>
      </c>
      <c r="G243" s="121" t="s">
        <v>104</v>
      </c>
      <c r="H243" s="116" t="s">
        <v>99</v>
      </c>
      <c r="I243" s="145" t="s">
        <v>97</v>
      </c>
      <c r="J243" s="146" t="s">
        <v>93</v>
      </c>
      <c r="K243" s="171" t="s">
        <v>103</v>
      </c>
      <c r="L243" s="23"/>
      <c r="M243" s="23"/>
      <c r="N243" s="23"/>
      <c r="O243" s="23"/>
      <c r="P243" s="23"/>
      <c r="Q243" s="23"/>
      <c r="R243" s="23"/>
      <c r="S243" s="23"/>
      <c r="T243" s="23"/>
      <c r="U243" s="23"/>
      <c r="V243" s="23"/>
      <c r="W243" s="23"/>
      <c r="X243" s="23"/>
      <c r="Y243" s="23"/>
      <c r="Z243" s="29"/>
      <c r="AA243" s="29"/>
      <c r="AB243" s="29"/>
      <c r="AC243" s="29"/>
      <c r="AD243" s="29"/>
      <c r="AE243" s="29"/>
      <c r="AF243" s="29"/>
      <c r="AG243" s="29"/>
      <c r="AH243" s="29"/>
      <c r="AI243" s="29"/>
      <c r="AJ243" s="29"/>
      <c r="AK243" s="29"/>
      <c r="AL243" s="29"/>
      <c r="AM243" s="29"/>
      <c r="AN243" s="29"/>
      <c r="AO243" s="29"/>
      <c r="AP243" s="29"/>
    </row>
    <row r="244" ht="12.0" customHeight="1">
      <c r="A244" s="133">
        <f t="array" ref="A244">IFERROR(INDEX('03.Muestra'!$B$8:$B$17,SMALL(IF("Página Web"='03.Muestra'!$D$8:$D$17,ROW('03.Muestra'!$B$8:$B$17)-MIN(ROW('03.Muestra'!$D$8:$D$17))+1,""),ROW()-242)),"")</f>
        <v>2</v>
      </c>
      <c r="B244" s="169" t="str">
        <f t="array" ref="B244">IFERROR(INDEX('03.Muestra'!$C$8:$C$17,SMALL(IF("Página Web"='03.Muestra'!$D$8:$D$17,ROW('03.Muestra'!$C$8:$C$17)-MIN(ROW('03.Muestra'!$D$8:$D$17))+1,""),ROW()-242)),"")</f>
        <v>Contacto</v>
      </c>
      <c r="C244" s="170" t="str">
        <f t="array" ref="C244">IFERROR(INDEX('03.Muestra'!$F$8:$F$17,SMALL(IF("Página Web"='03.Muestra'!$D$8:$D$17,ROW('03.Muestra'!$F$8:$F$17)-MIN(ROW('03.Muestra'!$D$8:$D$17))+1,""),ROW()-242)),"")</f>
        <v>https://vicengallartandres.com/contacto/</v>
      </c>
      <c r="D244" s="143" t="s">
        <v>93</v>
      </c>
      <c r="E244" s="95" t="str">
        <f t="shared" si="31"/>
        <v/>
      </c>
      <c r="F244" s="147">
        <f>COUNTIF($D243:INDIRECT("$D" &amp;  SUM(ROW()-1,'03.Muestra'!$D$20)-1),F243)</f>
        <v>0</v>
      </c>
      <c r="G244" s="147">
        <f>COUNTIF($D243:INDIRECT("$D" &amp;  SUM(ROW()-1,'03.Muestra'!$D$20)-1),G243)</f>
        <v>0</v>
      </c>
      <c r="H244" s="147">
        <f>COUNTIF($D243:INDIRECT("$D" &amp;  SUM(ROW()-1,'03.Muestra'!$D$20)-1),H243)</f>
        <v>0</v>
      </c>
      <c r="I244" s="147">
        <f>COUNTIF($D243:INDIRECT("$D" &amp;  SUM(ROW()-1,'03.Muestra'!$D$20)-1),I243)</f>
        <v>0</v>
      </c>
      <c r="J244" s="147">
        <f>COUNTIF($D243:INDIRECT("$D" &amp;  SUM(ROW()-1,'03.Muestra'!$D$20)-1),J243)</f>
        <v>3</v>
      </c>
      <c r="K244" s="172">
        <f>IF(COUNTIF('03.Muestra'!$D$8:$D$17,"Página Web")=0,0,COUNTBLANK($D243:INDIRECT("$D" &amp;  SUM(ROW()-1,COUNTIF('03.Muestra'!$D$8:$D$17,"Página Web"))-1)))</f>
        <v>0</v>
      </c>
      <c r="L244" s="23"/>
      <c r="M244" s="23"/>
      <c r="N244" s="23"/>
      <c r="O244" s="23"/>
      <c r="P244" s="23"/>
      <c r="Q244" s="23"/>
      <c r="R244" s="23"/>
      <c r="S244" s="23"/>
      <c r="T244" s="23"/>
      <c r="U244" s="23"/>
      <c r="V244" s="23"/>
      <c r="W244" s="23"/>
      <c r="X244" s="23"/>
      <c r="Y244" s="23"/>
      <c r="Z244" s="29"/>
      <c r="AA244" s="29"/>
      <c r="AB244" s="29"/>
      <c r="AC244" s="29"/>
      <c r="AD244" s="29"/>
      <c r="AE244" s="29"/>
      <c r="AF244" s="29"/>
      <c r="AG244" s="29"/>
      <c r="AH244" s="29"/>
      <c r="AI244" s="29"/>
      <c r="AJ244" s="29"/>
      <c r="AK244" s="29"/>
      <c r="AL244" s="29"/>
      <c r="AM244" s="29"/>
      <c r="AN244" s="29"/>
      <c r="AO244" s="29"/>
      <c r="AP244" s="29"/>
    </row>
    <row r="245" ht="12.0" customHeight="1">
      <c r="A245" s="133">
        <f t="array" ref="A245">IFERROR(INDEX('03.Muestra'!$B$8:$B$17,SMALL(IF("Página Web"='03.Muestra'!$D$8:$D$17,ROW('03.Muestra'!$B$8:$B$17)-MIN(ROW('03.Muestra'!$D$8:$D$17))+1,""),ROW()-242)),"")</f>
        <v>3</v>
      </c>
      <c r="B245" s="169" t="str">
        <f t="array" ref="B245">IFERROR(INDEX('03.Muestra'!$C$8:$C$17,SMALL(IF("Página Web"='03.Muestra'!$D$8:$D$17,ROW('03.Muestra'!$C$8:$C$17)-MIN(ROW('03.Muestra'!$D$8:$D$17))+1,""),ROW()-242)),"")</f>
        <v>Servicios</v>
      </c>
      <c r="C245" s="170" t="str">
        <f t="array" ref="C245">IFERROR(INDEX('03.Muestra'!$F$8:$F$17,SMALL(IF("Página Web"='03.Muestra'!$D$8:$D$17,ROW('03.Muestra'!$F$8:$F$17)-MIN(ROW('03.Muestra'!$D$8:$D$17))+1,""),ROW()-242)),"")</f>
        <v>https://vicengallartandres.com/servicios/</v>
      </c>
      <c r="D245" s="143" t="s">
        <v>93</v>
      </c>
      <c r="E245" s="95" t="str">
        <f t="shared" si="31"/>
        <v/>
      </c>
      <c r="F245" s="29"/>
      <c r="G245" s="23"/>
      <c r="H245" s="23"/>
      <c r="I245" s="23"/>
      <c r="J245" s="23"/>
      <c r="K245" s="188"/>
      <c r="L245" s="23"/>
      <c r="M245" s="23"/>
      <c r="N245" s="23"/>
      <c r="O245" s="23"/>
      <c r="P245" s="23"/>
      <c r="Q245" s="23"/>
      <c r="R245" s="23"/>
      <c r="S245" s="23"/>
      <c r="T245" s="23"/>
      <c r="U245" s="23"/>
      <c r="V245" s="23"/>
      <c r="W245" s="23"/>
      <c r="X245" s="23"/>
      <c r="Y245" s="23"/>
      <c r="Z245" s="29"/>
      <c r="AA245" s="29"/>
      <c r="AB245" s="29"/>
      <c r="AC245" s="29"/>
      <c r="AD245" s="29"/>
      <c r="AE245" s="29"/>
      <c r="AF245" s="29"/>
      <c r="AG245" s="29"/>
      <c r="AH245" s="29"/>
      <c r="AI245" s="29"/>
      <c r="AJ245" s="29"/>
      <c r="AK245" s="29"/>
      <c r="AL245" s="29"/>
      <c r="AM245" s="29"/>
      <c r="AN245" s="29"/>
      <c r="AO245" s="29"/>
      <c r="AP245" s="29"/>
    </row>
    <row r="246" ht="12.0" customHeight="1">
      <c r="A246" s="133" t="str">
        <f t="array" ref="A246">IFERROR(INDEX('03.Muestra'!$B$8:$B$17,SMALL(IF("Página Web"='03.Muestra'!$D$8:$D$17,ROW('03.Muestra'!$B$8:$B$17)-MIN(ROW('03.Muestra'!$D$8:$D$17))+1,""),ROW()-242)),"")</f>
        <v/>
      </c>
      <c r="B246" s="169" t="str">
        <f t="array" ref="B246">IFERROR(INDEX('03.Muestra'!$C$8:$C$17,SMALL(IF("Página Web"='03.Muestra'!$D$8:$D$17,ROW('03.Muestra'!$C$8:$C$17)-MIN(ROW('03.Muestra'!$D$8:$D$17))+1,""),ROW()-242)),"")</f>
        <v/>
      </c>
      <c r="C246" s="169" t="str">
        <f t="array" ref="C246">IFERROR(INDEX('03.Muestra'!$F$8:$F$17,SMALL(IF("Página Web"='03.Muestra'!$D$8:$D$17,ROW('03.Muestra'!$F$8:$F$17)-MIN(ROW('03.Muestra'!$D$8:$D$17))+1,""),ROW()-242)),"")</f>
        <v/>
      </c>
      <c r="D246" s="143" t="str">
        <f t="shared" ref="D246:D252" si="32">IF(C246="","",$D$18)</f>
        <v/>
      </c>
      <c r="E246" s="95" t="str">
        <f t="shared" si="31"/>
        <v/>
      </c>
      <c r="F246" s="29"/>
      <c r="G246" s="23"/>
      <c r="H246" s="23"/>
      <c r="I246" s="23"/>
      <c r="J246" s="23"/>
      <c r="K246" s="188"/>
      <c r="L246" s="23"/>
      <c r="M246" s="23"/>
      <c r="N246" s="23"/>
      <c r="O246" s="23"/>
      <c r="P246" s="23"/>
      <c r="Q246" s="23"/>
      <c r="R246" s="23"/>
      <c r="S246" s="23"/>
      <c r="T246" s="23"/>
      <c r="U246" s="23"/>
      <c r="V246" s="23"/>
      <c r="W246" s="23"/>
      <c r="X246" s="23"/>
      <c r="Y246" s="23"/>
      <c r="Z246" s="29"/>
      <c r="AA246" s="29"/>
      <c r="AB246" s="29"/>
      <c r="AC246" s="29"/>
      <c r="AD246" s="29"/>
      <c r="AE246" s="29"/>
      <c r="AF246" s="29"/>
      <c r="AG246" s="29"/>
      <c r="AH246" s="29"/>
      <c r="AI246" s="29"/>
      <c r="AJ246" s="29"/>
      <c r="AK246" s="29"/>
      <c r="AL246" s="29"/>
      <c r="AM246" s="29"/>
      <c r="AN246" s="29"/>
      <c r="AO246" s="29"/>
      <c r="AP246" s="29"/>
    </row>
    <row r="247" ht="12.0" customHeight="1">
      <c r="A247" s="133" t="str">
        <f t="array" ref="A247">IFERROR(INDEX('03.Muestra'!$B$8:$B$17,SMALL(IF("Página Web"='03.Muestra'!$D$8:$D$17,ROW('03.Muestra'!$B$8:$B$17)-MIN(ROW('03.Muestra'!$D$8:$D$17))+1,""),ROW()-242)),"")</f>
        <v/>
      </c>
      <c r="B247" s="169" t="str">
        <f t="array" ref="B247">IFERROR(INDEX('03.Muestra'!$C$8:$C$17,SMALL(IF("Página Web"='03.Muestra'!$D$8:$D$17,ROW('03.Muestra'!$C$8:$C$17)-MIN(ROW('03.Muestra'!$D$8:$D$17))+1,""),ROW()-242)),"")</f>
        <v/>
      </c>
      <c r="C247" s="169" t="str">
        <f t="array" ref="C247">IFERROR(INDEX('03.Muestra'!$F$8:$F$17,SMALL(IF("Página Web"='03.Muestra'!$D$8:$D$17,ROW('03.Muestra'!$F$8:$F$17)-MIN(ROW('03.Muestra'!$D$8:$D$17))+1,""),ROW()-242)),"")</f>
        <v/>
      </c>
      <c r="D247" s="143" t="str">
        <f t="shared" si="32"/>
        <v/>
      </c>
      <c r="E247" s="95" t="str">
        <f t="shared" si="31"/>
        <v/>
      </c>
      <c r="F247" s="29"/>
      <c r="G247" s="23"/>
      <c r="H247" s="23"/>
      <c r="I247" s="23"/>
      <c r="J247" s="23"/>
      <c r="K247" s="188"/>
      <c r="L247" s="23"/>
      <c r="M247" s="23"/>
      <c r="N247" s="23"/>
      <c r="O247" s="23"/>
      <c r="P247" s="23"/>
      <c r="Q247" s="23"/>
      <c r="R247" s="23"/>
      <c r="S247" s="23"/>
      <c r="T247" s="23"/>
      <c r="U247" s="23"/>
      <c r="V247" s="23"/>
      <c r="W247" s="23"/>
      <c r="X247" s="23"/>
      <c r="Y247" s="23"/>
      <c r="Z247" s="29"/>
      <c r="AA247" s="29"/>
      <c r="AB247" s="29"/>
      <c r="AC247" s="29"/>
      <c r="AD247" s="29"/>
      <c r="AE247" s="29"/>
      <c r="AF247" s="29"/>
      <c r="AG247" s="29"/>
      <c r="AH247" s="29"/>
      <c r="AI247" s="29"/>
      <c r="AJ247" s="29"/>
      <c r="AK247" s="29"/>
      <c r="AL247" s="29"/>
      <c r="AM247" s="29"/>
      <c r="AN247" s="29"/>
      <c r="AO247" s="29"/>
      <c r="AP247" s="29"/>
    </row>
    <row r="248" ht="12.0" customHeight="1">
      <c r="A248" s="133" t="str">
        <f t="array" ref="A248">IFERROR(INDEX('03.Muestra'!$B$8:$B$17,SMALL(IF("Página Web"='03.Muestra'!$D$8:$D$17,ROW('03.Muestra'!$B$8:$B$17)-MIN(ROW('03.Muestra'!$D$8:$D$17))+1,""),ROW()-242)),"")</f>
        <v/>
      </c>
      <c r="B248" s="169" t="str">
        <f t="array" ref="B248">IFERROR(INDEX('03.Muestra'!$C$8:$C$17,SMALL(IF("Página Web"='03.Muestra'!$D$8:$D$17,ROW('03.Muestra'!$C$8:$C$17)-MIN(ROW('03.Muestra'!$D$8:$D$17))+1,""),ROW()-242)),"")</f>
        <v/>
      </c>
      <c r="C248" s="169" t="str">
        <f t="array" ref="C248">IFERROR(INDEX('03.Muestra'!$F$8:$F$17,SMALL(IF("Página Web"='03.Muestra'!$D$8:$D$17,ROW('03.Muestra'!$F$8:$F$17)-MIN(ROW('03.Muestra'!$D$8:$D$17))+1,""),ROW()-242)),"")</f>
        <v/>
      </c>
      <c r="D248" s="143" t="str">
        <f t="shared" si="32"/>
        <v/>
      </c>
      <c r="E248" s="95" t="str">
        <f t="shared" si="31"/>
        <v/>
      </c>
      <c r="F248" s="29"/>
      <c r="G248" s="23"/>
      <c r="H248" s="23"/>
      <c r="I248" s="23"/>
      <c r="J248" s="23"/>
      <c r="K248" s="188"/>
      <c r="L248" s="23"/>
      <c r="M248" s="23"/>
      <c r="N248" s="23"/>
      <c r="O248" s="23"/>
      <c r="P248" s="23"/>
      <c r="Q248" s="23"/>
      <c r="R248" s="23"/>
      <c r="S248" s="23"/>
      <c r="T248" s="23"/>
      <c r="U248" s="23"/>
      <c r="V248" s="23"/>
      <c r="W248" s="23"/>
      <c r="X248" s="23"/>
      <c r="Y248" s="23"/>
      <c r="Z248" s="29"/>
      <c r="AA248" s="29"/>
      <c r="AB248" s="29"/>
      <c r="AC248" s="29"/>
      <c r="AD248" s="29"/>
      <c r="AE248" s="29"/>
      <c r="AF248" s="29"/>
      <c r="AG248" s="29"/>
      <c r="AH248" s="29"/>
      <c r="AI248" s="29"/>
      <c r="AJ248" s="29"/>
      <c r="AK248" s="29"/>
      <c r="AL248" s="29"/>
      <c r="AM248" s="29"/>
      <c r="AN248" s="29"/>
      <c r="AO248" s="29"/>
      <c r="AP248" s="29"/>
    </row>
    <row r="249" ht="12.0" customHeight="1">
      <c r="A249" s="133" t="str">
        <f t="array" ref="A249">IFERROR(INDEX('03.Muestra'!$B$8:$B$17,SMALL(IF("Página Web"='03.Muestra'!$D$8:$D$17,ROW('03.Muestra'!$B$8:$B$17)-MIN(ROW('03.Muestra'!$D$8:$D$17))+1,""),ROW()-242)),"")</f>
        <v/>
      </c>
      <c r="B249" s="169" t="str">
        <f t="array" ref="B249">IFERROR(INDEX('03.Muestra'!$C$8:$C$17,SMALL(IF("Página Web"='03.Muestra'!$D$8:$D$17,ROW('03.Muestra'!$C$8:$C$17)-MIN(ROW('03.Muestra'!$D$8:$D$17))+1,""),ROW()-242)),"")</f>
        <v/>
      </c>
      <c r="C249" s="169" t="str">
        <f t="array" ref="C249">IFERROR(INDEX('03.Muestra'!$F$8:$F$17,SMALL(IF("Página Web"='03.Muestra'!$D$8:$D$17,ROW('03.Muestra'!$F$8:$F$17)-MIN(ROW('03.Muestra'!$D$8:$D$17))+1,""),ROW()-242)),"")</f>
        <v/>
      </c>
      <c r="D249" s="143" t="str">
        <f t="shared" si="32"/>
        <v/>
      </c>
      <c r="E249" s="95" t="str">
        <f t="shared" si="31"/>
        <v/>
      </c>
      <c r="F249" s="23"/>
      <c r="G249" s="23"/>
      <c r="H249" s="23"/>
      <c r="I249" s="23"/>
      <c r="J249" s="23"/>
      <c r="K249" s="188"/>
      <c r="L249" s="23"/>
      <c r="M249" s="23"/>
      <c r="N249" s="23"/>
      <c r="O249" s="23"/>
      <c r="P249" s="23"/>
      <c r="Q249" s="23"/>
      <c r="R249" s="23"/>
      <c r="S249" s="23"/>
      <c r="T249" s="23"/>
      <c r="U249" s="23"/>
      <c r="V249" s="23"/>
      <c r="W249" s="23"/>
      <c r="X249" s="23"/>
      <c r="Y249" s="23"/>
      <c r="Z249" s="29"/>
      <c r="AA249" s="29"/>
      <c r="AB249" s="29"/>
      <c r="AC249" s="29"/>
      <c r="AD249" s="29"/>
      <c r="AE249" s="29"/>
      <c r="AF249" s="29"/>
      <c r="AG249" s="29"/>
      <c r="AH249" s="29"/>
      <c r="AI249" s="29"/>
      <c r="AJ249" s="29"/>
      <c r="AK249" s="29"/>
      <c r="AL249" s="29"/>
      <c r="AM249" s="29"/>
      <c r="AN249" s="29"/>
      <c r="AO249" s="29"/>
      <c r="AP249" s="29"/>
    </row>
    <row r="250" ht="12.0" customHeight="1">
      <c r="A250" s="133" t="str">
        <f t="array" ref="A250">IFERROR(INDEX('03.Muestra'!$B$8:$B$17,SMALL(IF("Página Web"='03.Muestra'!$D$8:$D$17,ROW('03.Muestra'!$B$8:$B$17)-MIN(ROW('03.Muestra'!$D$8:$D$17))+1,""),ROW()-242)),"")</f>
        <v/>
      </c>
      <c r="B250" s="169" t="str">
        <f t="array" ref="B250">IFERROR(INDEX('03.Muestra'!$C$8:$C$17,SMALL(IF("Página Web"='03.Muestra'!$D$8:$D$17,ROW('03.Muestra'!$C$8:$C$17)-MIN(ROW('03.Muestra'!$D$8:$D$17))+1,""),ROW()-242)),"")</f>
        <v/>
      </c>
      <c r="C250" s="169" t="str">
        <f t="array" ref="C250">IFERROR(INDEX('03.Muestra'!$F$8:$F$17,SMALL(IF("Página Web"='03.Muestra'!$D$8:$D$17,ROW('03.Muestra'!$F$8:$F$17)-MIN(ROW('03.Muestra'!$D$8:$D$17))+1,""),ROW()-242)),"")</f>
        <v/>
      </c>
      <c r="D250" s="143" t="str">
        <f t="shared" si="32"/>
        <v/>
      </c>
      <c r="E250" s="95" t="str">
        <f t="shared" si="31"/>
        <v/>
      </c>
      <c r="F250" s="23"/>
      <c r="G250" s="23"/>
      <c r="H250" s="23"/>
      <c r="I250" s="23"/>
      <c r="J250" s="23"/>
      <c r="K250" s="188"/>
      <c r="L250" s="23"/>
      <c r="M250" s="23"/>
      <c r="N250" s="23"/>
      <c r="O250" s="23"/>
      <c r="P250" s="23"/>
      <c r="Q250" s="23"/>
      <c r="R250" s="23"/>
      <c r="S250" s="23"/>
      <c r="T250" s="23"/>
      <c r="U250" s="23"/>
      <c r="V250" s="23"/>
      <c r="W250" s="23"/>
      <c r="X250" s="23"/>
      <c r="Y250" s="23"/>
      <c r="Z250" s="29"/>
      <c r="AA250" s="29"/>
      <c r="AB250" s="29"/>
      <c r="AC250" s="29"/>
      <c r="AD250" s="29"/>
      <c r="AE250" s="29"/>
      <c r="AF250" s="29"/>
      <c r="AG250" s="29"/>
      <c r="AH250" s="29"/>
      <c r="AI250" s="29"/>
      <c r="AJ250" s="29"/>
      <c r="AK250" s="29"/>
      <c r="AL250" s="29"/>
      <c r="AM250" s="29"/>
      <c r="AN250" s="29"/>
      <c r="AO250" s="29"/>
      <c r="AP250" s="29"/>
    </row>
    <row r="251" ht="12.0" customHeight="1">
      <c r="A251" s="133" t="str">
        <f t="array" ref="A251">IFERROR(INDEX('03.Muestra'!$B$8:$B$17,SMALL(IF("Página Web"='03.Muestra'!$D$8:$D$17,ROW('03.Muestra'!$B$8:$B$17)-MIN(ROW('03.Muestra'!$D$8:$D$17))+1,""),ROW()-242)),"")</f>
        <v/>
      </c>
      <c r="B251" s="169" t="str">
        <f t="array" ref="B251">IFERROR(INDEX('03.Muestra'!$C$8:$C$17,SMALL(IF("Página Web"='03.Muestra'!$D$8:$D$17,ROW('03.Muestra'!$C$8:$C$17)-MIN(ROW('03.Muestra'!$D$8:$D$17))+1,""),ROW()-242)),"")</f>
        <v/>
      </c>
      <c r="C251" s="169" t="str">
        <f t="array" ref="C251">IFERROR(INDEX('03.Muestra'!$F$8:$F$17,SMALL(IF("Página Web"='03.Muestra'!$D$8:$D$17,ROW('03.Muestra'!$F$8:$F$17)-MIN(ROW('03.Muestra'!$D$8:$D$17))+1,""),ROW()-242)),"")</f>
        <v/>
      </c>
      <c r="D251" s="143" t="str">
        <f t="shared" si="32"/>
        <v/>
      </c>
      <c r="E251" s="95" t="str">
        <f t="shared" si="31"/>
        <v/>
      </c>
      <c r="F251" s="23"/>
      <c r="G251" s="23"/>
      <c r="H251" s="23"/>
      <c r="I251" s="23"/>
      <c r="J251" s="23"/>
      <c r="K251" s="188"/>
      <c r="L251" s="23"/>
      <c r="M251" s="23"/>
      <c r="N251" s="23"/>
      <c r="O251" s="23"/>
      <c r="P251" s="23"/>
      <c r="Q251" s="23"/>
      <c r="R251" s="23"/>
      <c r="S251" s="23"/>
      <c r="T251" s="23"/>
      <c r="U251" s="23"/>
      <c r="V251" s="23"/>
      <c r="W251" s="23"/>
      <c r="X251" s="23"/>
      <c r="Y251" s="23"/>
      <c r="Z251" s="29"/>
      <c r="AA251" s="29"/>
      <c r="AB251" s="29"/>
      <c r="AC251" s="29"/>
      <c r="AD251" s="29"/>
      <c r="AE251" s="29"/>
      <c r="AF251" s="29"/>
      <c r="AG251" s="29"/>
      <c r="AH251" s="29"/>
      <c r="AI251" s="29"/>
      <c r="AJ251" s="29"/>
      <c r="AK251" s="29"/>
      <c r="AL251" s="29"/>
      <c r="AM251" s="29"/>
      <c r="AN251" s="29"/>
      <c r="AO251" s="29"/>
      <c r="AP251" s="29"/>
    </row>
    <row r="252" ht="12.0" customHeight="1">
      <c r="A252" s="133" t="str">
        <f t="array" ref="A252">IFERROR(INDEX('03.Muestra'!$B$8:$B$17,SMALL(IF("Página Web"='03.Muestra'!$D$8:$D$17,ROW('03.Muestra'!$B$8:$B$17)-MIN(ROW('03.Muestra'!$D$8:$D$17))+1,""),ROW()-242)),"")</f>
        <v/>
      </c>
      <c r="B252" s="169" t="str">
        <f t="array" ref="B252">IFERROR(INDEX('03.Muestra'!$C$8:$C$17,SMALL(IF("Página Web"='03.Muestra'!$D$8:$D$17,ROW('03.Muestra'!$C$8:$C$17)-MIN(ROW('03.Muestra'!$D$8:$D$17))+1,""),ROW()-242)),"")</f>
        <v/>
      </c>
      <c r="C252" s="169" t="str">
        <f t="array" ref="C252">IFERROR(INDEX('03.Muestra'!$F$8:$F$17,SMALL(IF("Página Web"='03.Muestra'!$D$8:$D$17,ROW('03.Muestra'!$F$8:$F$17)-MIN(ROW('03.Muestra'!$D$8:$D$17))+1,""),ROW()-242)),"")</f>
        <v/>
      </c>
      <c r="D252" s="143" t="str">
        <f t="shared" si="32"/>
        <v/>
      </c>
      <c r="E252" s="95" t="str">
        <f t="shared" si="31"/>
        <v/>
      </c>
      <c r="F252" s="23"/>
      <c r="G252" s="23"/>
      <c r="H252" s="23"/>
      <c r="I252" s="23"/>
      <c r="J252" s="23"/>
      <c r="K252" s="188"/>
      <c r="L252" s="23"/>
      <c r="M252" s="23"/>
      <c r="N252" s="23"/>
      <c r="O252" s="23"/>
      <c r="P252" s="23"/>
      <c r="Q252" s="23"/>
      <c r="R252" s="23"/>
      <c r="S252" s="23"/>
      <c r="T252" s="23"/>
      <c r="U252" s="23"/>
      <c r="V252" s="23"/>
      <c r="W252" s="23"/>
      <c r="X252" s="23"/>
      <c r="Y252" s="23"/>
      <c r="Z252" s="29"/>
      <c r="AA252" s="29"/>
      <c r="AB252" s="29"/>
      <c r="AC252" s="29"/>
      <c r="AD252" s="29"/>
      <c r="AE252" s="29"/>
      <c r="AF252" s="29"/>
      <c r="AG252" s="29"/>
      <c r="AH252" s="29"/>
      <c r="AI252" s="29"/>
      <c r="AJ252" s="29"/>
      <c r="AK252" s="29"/>
      <c r="AL252" s="29"/>
      <c r="AM252" s="29"/>
      <c r="AN252" s="29"/>
      <c r="AO252" s="29"/>
      <c r="AP252" s="29"/>
    </row>
    <row r="253" ht="12.0" customHeight="1">
      <c r="A253" s="92"/>
      <c r="B253" s="173"/>
      <c r="C253" s="173"/>
      <c r="D253" s="174"/>
      <c r="E253" s="95"/>
      <c r="F253" s="23"/>
      <c r="G253" s="23"/>
      <c r="H253" s="23"/>
      <c r="I253" s="23"/>
      <c r="J253" s="23"/>
      <c r="K253" s="188"/>
      <c r="L253" s="23"/>
      <c r="M253" s="23"/>
      <c r="N253" s="23"/>
      <c r="O253" s="23"/>
      <c r="P253" s="23"/>
      <c r="Q253" s="23"/>
      <c r="R253" s="23"/>
      <c r="S253" s="23"/>
      <c r="T253" s="23"/>
      <c r="U253" s="23"/>
      <c r="V253" s="23"/>
      <c r="W253" s="23"/>
      <c r="X253" s="23"/>
      <c r="Y253" s="23"/>
      <c r="Z253" s="29"/>
      <c r="AA253" s="29"/>
      <c r="AB253" s="29"/>
      <c r="AC253" s="29"/>
      <c r="AD253" s="29"/>
      <c r="AE253" s="29"/>
      <c r="AF253" s="29"/>
      <c r="AG253" s="29"/>
      <c r="AH253" s="29"/>
      <c r="AI253" s="29"/>
      <c r="AJ253" s="29"/>
      <c r="AK253" s="29"/>
      <c r="AL253" s="29"/>
      <c r="AM253" s="29"/>
      <c r="AN253" s="29"/>
      <c r="AO253" s="29"/>
      <c r="AP253" s="29"/>
    </row>
    <row r="254" ht="12.0" customHeight="1">
      <c r="A254" s="29"/>
      <c r="B254" s="23"/>
      <c r="C254" s="23"/>
      <c r="D254" s="167"/>
      <c r="E254" s="95"/>
      <c r="F254" s="23"/>
      <c r="G254" s="23"/>
      <c r="H254" s="23"/>
      <c r="I254" s="23"/>
      <c r="J254" s="23"/>
      <c r="K254" s="188"/>
      <c r="L254" s="23"/>
      <c r="M254" s="23"/>
      <c r="N254" s="23"/>
      <c r="O254" s="23"/>
      <c r="P254" s="23"/>
      <c r="Q254" s="23"/>
      <c r="R254" s="23"/>
      <c r="S254" s="23"/>
      <c r="T254" s="23"/>
      <c r="U254" s="23"/>
      <c r="V254" s="23"/>
      <c r="W254" s="23"/>
      <c r="X254" s="23"/>
      <c r="Y254" s="23"/>
      <c r="Z254" s="29"/>
      <c r="AA254" s="29"/>
      <c r="AB254" s="29"/>
      <c r="AC254" s="29"/>
      <c r="AD254" s="29"/>
      <c r="AE254" s="29"/>
      <c r="AF254" s="29"/>
      <c r="AG254" s="29"/>
      <c r="AH254" s="29"/>
      <c r="AI254" s="29"/>
      <c r="AJ254" s="29"/>
      <c r="AK254" s="29"/>
      <c r="AL254" s="29"/>
      <c r="AM254" s="29"/>
      <c r="AN254" s="29"/>
      <c r="AO254" s="29"/>
      <c r="AP254" s="29"/>
    </row>
    <row r="255" ht="12.75" customHeight="1">
      <c r="A255" s="151"/>
      <c r="B255" s="152"/>
      <c r="C255" s="151"/>
      <c r="D255" s="175"/>
      <c r="E255" s="153"/>
      <c r="F255" s="23"/>
      <c r="G255" s="23"/>
      <c r="H255" s="23"/>
      <c r="I255" s="23"/>
      <c r="J255" s="23"/>
      <c r="K255" s="188"/>
      <c r="L255" s="23"/>
      <c r="M255" s="23"/>
      <c r="N255" s="23"/>
      <c r="O255" s="23"/>
      <c r="P255" s="23"/>
      <c r="Q255" s="23"/>
      <c r="R255" s="23"/>
      <c r="S255" s="23"/>
      <c r="T255" s="23"/>
      <c r="U255" s="23"/>
      <c r="V255" s="23"/>
      <c r="W255" s="23"/>
      <c r="X255" s="23"/>
      <c r="Y255" s="23"/>
      <c r="Z255" s="29"/>
      <c r="AA255" s="29"/>
      <c r="AB255" s="29"/>
      <c r="AC255" s="29"/>
      <c r="AD255" s="29"/>
      <c r="AE255" s="29"/>
      <c r="AF255" s="29"/>
      <c r="AG255" s="29"/>
      <c r="AH255" s="29"/>
      <c r="AI255" s="29"/>
      <c r="AJ255" s="29"/>
      <c r="AK255" s="29"/>
      <c r="AL255" s="29"/>
      <c r="AM255" s="29"/>
      <c r="AN255" s="29"/>
      <c r="AO255" s="29"/>
      <c r="AP255" s="29"/>
    </row>
    <row r="256" ht="12.0" customHeight="1">
      <c r="A256" s="149"/>
      <c r="B256" s="149"/>
      <c r="C256" s="149"/>
      <c r="D256" s="176"/>
      <c r="E256" s="149"/>
      <c r="F256" s="124"/>
      <c r="G256" s="23"/>
      <c r="H256" s="23"/>
      <c r="I256" s="23"/>
      <c r="J256" s="23"/>
      <c r="K256" s="188"/>
      <c r="L256" s="23"/>
      <c r="M256" s="23"/>
      <c r="N256" s="23"/>
      <c r="O256" s="23"/>
      <c r="P256" s="23"/>
      <c r="Q256" s="23"/>
      <c r="R256" s="23"/>
      <c r="S256" s="23"/>
      <c r="T256" s="23"/>
      <c r="U256" s="23"/>
      <c r="V256" s="23"/>
      <c r="W256" s="23"/>
      <c r="X256" s="23"/>
      <c r="Y256" s="23"/>
      <c r="Z256" s="29"/>
      <c r="AA256" s="29"/>
      <c r="AB256" s="29"/>
      <c r="AC256" s="29"/>
      <c r="AD256" s="29"/>
      <c r="AE256" s="29"/>
      <c r="AF256" s="29"/>
      <c r="AG256" s="29"/>
      <c r="AH256" s="29"/>
      <c r="AI256" s="29"/>
      <c r="AJ256" s="29"/>
      <c r="AK256" s="29"/>
      <c r="AL256" s="29"/>
      <c r="AM256" s="29"/>
      <c r="AN256" s="29"/>
      <c r="AO256" s="29"/>
      <c r="AP256" s="29"/>
    </row>
    <row r="257" ht="12.0" customHeight="1">
      <c r="A257" s="29"/>
      <c r="B257" s="23"/>
      <c r="C257" s="23"/>
      <c r="D257" s="167"/>
      <c r="E257" s="95"/>
      <c r="F257" s="23"/>
      <c r="G257" s="23"/>
      <c r="H257" s="23"/>
      <c r="I257" s="23"/>
      <c r="J257" s="23"/>
      <c r="K257" s="188"/>
      <c r="L257" s="23"/>
      <c r="M257" s="23"/>
      <c r="N257" s="23"/>
      <c r="O257" s="23"/>
      <c r="P257" s="23"/>
      <c r="Q257" s="23"/>
      <c r="R257" s="23"/>
      <c r="S257" s="23"/>
      <c r="T257" s="23"/>
      <c r="U257" s="23"/>
      <c r="V257" s="23"/>
      <c r="W257" s="23"/>
      <c r="X257" s="23"/>
      <c r="Y257" s="23"/>
      <c r="Z257" s="29"/>
      <c r="AA257" s="29"/>
      <c r="AB257" s="29"/>
      <c r="AC257" s="29"/>
      <c r="AD257" s="29"/>
      <c r="AE257" s="29"/>
      <c r="AF257" s="29"/>
      <c r="AG257" s="29"/>
      <c r="AH257" s="29"/>
      <c r="AI257" s="29"/>
      <c r="AJ257" s="29"/>
      <c r="AK257" s="29"/>
      <c r="AL257" s="29"/>
      <c r="AM257" s="29"/>
      <c r="AN257" s="29"/>
      <c r="AO257" s="29"/>
      <c r="AP257" s="29"/>
    </row>
    <row r="258" ht="12.0" customHeight="1">
      <c r="A258" s="29"/>
      <c r="B258" s="23"/>
      <c r="C258" s="23"/>
      <c r="D258" s="167"/>
      <c r="E258" s="137"/>
      <c r="F258" s="23"/>
      <c r="G258" s="23"/>
      <c r="H258" s="23"/>
      <c r="I258" s="23"/>
      <c r="J258" s="23"/>
      <c r="K258" s="188"/>
      <c r="L258" s="23"/>
      <c r="M258" s="23"/>
      <c r="N258" s="23"/>
      <c r="O258" s="23"/>
      <c r="P258" s="23"/>
      <c r="Q258" s="23"/>
      <c r="R258" s="23"/>
      <c r="S258" s="23"/>
      <c r="T258" s="23"/>
      <c r="U258" s="23"/>
      <c r="V258" s="23"/>
      <c r="W258" s="23"/>
      <c r="X258" s="23"/>
      <c r="Y258" s="23"/>
      <c r="Z258" s="29"/>
      <c r="AA258" s="29"/>
      <c r="AB258" s="29"/>
      <c r="AC258" s="29"/>
      <c r="AD258" s="29"/>
      <c r="AE258" s="29"/>
      <c r="AF258" s="29"/>
      <c r="AG258" s="29"/>
      <c r="AH258" s="29"/>
      <c r="AI258" s="29"/>
      <c r="AJ258" s="29"/>
      <c r="AK258" s="29"/>
      <c r="AL258" s="29"/>
      <c r="AM258" s="29"/>
      <c r="AN258" s="29"/>
      <c r="AO258" s="29"/>
      <c r="AP258" s="29"/>
    </row>
    <row r="259" ht="29.25" customHeight="1">
      <c r="A259" s="126" t="s">
        <v>106</v>
      </c>
      <c r="B259" s="127" t="s">
        <v>92</v>
      </c>
      <c r="C259" s="128" t="s">
        <v>164</v>
      </c>
      <c r="D259" s="168" t="s">
        <v>112</v>
      </c>
      <c r="E259" s="154"/>
      <c r="F259" s="29"/>
      <c r="G259" s="29"/>
      <c r="H259" s="29"/>
      <c r="I259" s="29"/>
      <c r="J259" s="29"/>
      <c r="K259" s="188"/>
      <c r="L259" s="23"/>
      <c r="M259" s="23"/>
      <c r="N259" s="23"/>
      <c r="O259" s="23"/>
      <c r="P259" s="23"/>
      <c r="Q259" s="23"/>
      <c r="R259" s="23"/>
      <c r="S259" s="23"/>
      <c r="T259" s="23"/>
      <c r="U259" s="23"/>
      <c r="V259" s="23"/>
      <c r="W259" s="23"/>
      <c r="X259" s="23"/>
      <c r="Y259" s="23"/>
      <c r="Z259" s="29"/>
      <c r="AA259" s="29"/>
      <c r="AB259" s="29"/>
      <c r="AC259" s="29"/>
      <c r="AD259" s="29"/>
      <c r="AE259" s="29"/>
      <c r="AF259" s="29"/>
      <c r="AG259" s="29"/>
      <c r="AH259" s="29"/>
      <c r="AI259" s="29"/>
      <c r="AJ259" s="29"/>
      <c r="AK259" s="29"/>
      <c r="AL259" s="29"/>
      <c r="AM259" s="29"/>
      <c r="AN259" s="29"/>
      <c r="AO259" s="29"/>
      <c r="AP259" s="29"/>
    </row>
    <row r="260" ht="12.0" customHeight="1">
      <c r="A260" s="133">
        <f t="array" ref="A260">IFERROR(INDEX('03.Muestra'!$B$8:$B$17,SMALL(IF("Página Web"='03.Muestra'!$D$8:$D$17,ROW('03.Muestra'!$B$8:$B$17)-MIN(ROW('03.Muestra'!$D$8:$D$17))+1,""),ROW()-259)),"")</f>
        <v>1</v>
      </c>
      <c r="B260" s="169" t="str">
        <f t="array" ref="B260">IFERROR(INDEX('03.Muestra'!$C$8:$C$17,SMALL(IF("Página Web"='03.Muestra'!$D$8:$D$17,ROW('03.Muestra'!$C$8:$C$17)-MIN(ROW('03.Muestra'!$D$8:$D$17))+1,""),ROW()-259)),"")</f>
        <v>Home</v>
      </c>
      <c r="C260" s="170" t="str">
        <f t="array" ref="C260">IFERROR(INDEX('03.Muestra'!$F$8:$F$17,SMALL(IF("Página Web"='03.Muestra'!$D$8:$D$17,ROW('03.Muestra'!$F$8:$F$17)-MIN(ROW('03.Muestra'!$D$8:$D$17))+1,""),ROW()-259)),"")</f>
        <v>https://vicengallartandres.com/</v>
      </c>
      <c r="D260" s="143" t="s">
        <v>93</v>
      </c>
      <c r="E260" s="95" t="str">
        <f t="shared" ref="E260:E269" si="33">IF(D260&lt;&gt;"",IF(AND(B260&lt;&gt;"",C260&lt;&gt;""),"","ERR"),"")</f>
        <v/>
      </c>
      <c r="F260" s="144" t="s">
        <v>95</v>
      </c>
      <c r="G260" s="121" t="s">
        <v>104</v>
      </c>
      <c r="H260" s="116" t="s">
        <v>99</v>
      </c>
      <c r="I260" s="145" t="s">
        <v>97</v>
      </c>
      <c r="J260" s="146" t="s">
        <v>93</v>
      </c>
      <c r="K260" s="171" t="s">
        <v>103</v>
      </c>
      <c r="L260" s="23"/>
      <c r="M260" s="23"/>
      <c r="N260" s="23"/>
      <c r="O260" s="23"/>
      <c r="P260" s="23"/>
      <c r="Q260" s="23"/>
      <c r="R260" s="23"/>
      <c r="S260" s="23"/>
      <c r="T260" s="23"/>
      <c r="U260" s="23"/>
      <c r="V260" s="23"/>
      <c r="W260" s="23"/>
      <c r="X260" s="23"/>
      <c r="Y260" s="23"/>
      <c r="Z260" s="29"/>
      <c r="AA260" s="29"/>
      <c r="AB260" s="29"/>
      <c r="AC260" s="29"/>
      <c r="AD260" s="29"/>
      <c r="AE260" s="29"/>
      <c r="AF260" s="29"/>
      <c r="AG260" s="29"/>
      <c r="AH260" s="29"/>
      <c r="AI260" s="29"/>
      <c r="AJ260" s="29"/>
      <c r="AK260" s="29"/>
      <c r="AL260" s="29"/>
      <c r="AM260" s="29"/>
      <c r="AN260" s="29"/>
      <c r="AO260" s="29"/>
      <c r="AP260" s="29"/>
    </row>
    <row r="261" ht="12.0" customHeight="1">
      <c r="A261" s="133">
        <f t="array" ref="A261">IFERROR(INDEX('03.Muestra'!$B$8:$B$17,SMALL(IF("Página Web"='03.Muestra'!$D$8:$D$17,ROW('03.Muestra'!$B$8:$B$17)-MIN(ROW('03.Muestra'!$D$8:$D$17))+1,""),ROW()-259)),"")</f>
        <v>2</v>
      </c>
      <c r="B261" s="169" t="str">
        <f t="array" ref="B261">IFERROR(INDEX('03.Muestra'!$C$8:$C$17,SMALL(IF("Página Web"='03.Muestra'!$D$8:$D$17,ROW('03.Muestra'!$C$8:$C$17)-MIN(ROW('03.Muestra'!$D$8:$D$17))+1,""),ROW()-259)),"")</f>
        <v>Contacto</v>
      </c>
      <c r="C261" s="170" t="str">
        <f t="array" ref="C261">IFERROR(INDEX('03.Muestra'!$F$8:$F$17,SMALL(IF("Página Web"='03.Muestra'!$D$8:$D$17,ROW('03.Muestra'!$F$8:$F$17)-MIN(ROW('03.Muestra'!$D$8:$D$17))+1,""),ROW()-259)),"")</f>
        <v>https://vicengallartandres.com/contacto/</v>
      </c>
      <c r="D261" s="143" t="s">
        <v>93</v>
      </c>
      <c r="E261" s="95" t="str">
        <f t="shared" si="33"/>
        <v/>
      </c>
      <c r="F261" s="147">
        <f>COUNTIF($D260:INDIRECT("$D" &amp;  SUM(ROW()-1,'03.Muestra'!$D$20)-1),F260)</f>
        <v>0</v>
      </c>
      <c r="G261" s="147">
        <f>COUNTIF($D260:INDIRECT("$D" &amp;  SUM(ROW()-1,'03.Muestra'!$D$20)-1),G260)</f>
        <v>0</v>
      </c>
      <c r="H261" s="147">
        <f>COUNTIF($D260:INDIRECT("$D" &amp;  SUM(ROW()-1,'03.Muestra'!$D$20)-1),H260)</f>
        <v>0</v>
      </c>
      <c r="I261" s="147">
        <f>COUNTIF($D260:INDIRECT("$D" &amp;  SUM(ROW()-1,'03.Muestra'!$D$20)-1),I260)</f>
        <v>0</v>
      </c>
      <c r="J261" s="147">
        <f>COUNTIF($D260:INDIRECT("$D" &amp;  SUM(ROW()-1,'03.Muestra'!$D$20)-1),J260)</f>
        <v>3</v>
      </c>
      <c r="K261" s="172">
        <f>IF(COUNTIF('03.Muestra'!$D$8:$D$17,"Página Web")=0,0,COUNTBLANK($D260:INDIRECT("$D" &amp;  SUM(ROW()-1,COUNTIF('03.Muestra'!$D$8:$D$17,"Página Web"))-1)))</f>
        <v>0</v>
      </c>
      <c r="L261" s="23"/>
      <c r="M261" s="23"/>
      <c r="N261" s="23"/>
      <c r="O261" s="23"/>
      <c r="P261" s="23"/>
      <c r="Q261" s="23"/>
      <c r="R261" s="23"/>
      <c r="S261" s="23"/>
      <c r="T261" s="23"/>
      <c r="U261" s="23"/>
      <c r="V261" s="23"/>
      <c r="W261" s="23"/>
      <c r="X261" s="23"/>
      <c r="Y261" s="23"/>
      <c r="Z261" s="29"/>
      <c r="AA261" s="29"/>
      <c r="AB261" s="29"/>
      <c r="AC261" s="29"/>
      <c r="AD261" s="29"/>
      <c r="AE261" s="29"/>
      <c r="AF261" s="29"/>
      <c r="AG261" s="29"/>
      <c r="AH261" s="29"/>
      <c r="AI261" s="29"/>
      <c r="AJ261" s="29"/>
      <c r="AK261" s="29"/>
      <c r="AL261" s="29"/>
      <c r="AM261" s="29"/>
      <c r="AN261" s="29"/>
      <c r="AO261" s="29"/>
      <c r="AP261" s="29"/>
    </row>
    <row r="262" ht="12.0" customHeight="1">
      <c r="A262" s="133">
        <f t="array" ref="A262">IFERROR(INDEX('03.Muestra'!$B$8:$B$17,SMALL(IF("Página Web"='03.Muestra'!$D$8:$D$17,ROW('03.Muestra'!$B$8:$B$17)-MIN(ROW('03.Muestra'!$D$8:$D$17))+1,""),ROW()-259)),"")</f>
        <v>3</v>
      </c>
      <c r="B262" s="169" t="str">
        <f t="array" ref="B262">IFERROR(INDEX('03.Muestra'!$C$8:$C$17,SMALL(IF("Página Web"='03.Muestra'!$D$8:$D$17,ROW('03.Muestra'!$C$8:$C$17)-MIN(ROW('03.Muestra'!$D$8:$D$17))+1,""),ROW()-259)),"")</f>
        <v>Servicios</v>
      </c>
      <c r="C262" s="170" t="str">
        <f t="array" ref="C262">IFERROR(INDEX('03.Muestra'!$F$8:$F$17,SMALL(IF("Página Web"='03.Muestra'!$D$8:$D$17,ROW('03.Muestra'!$F$8:$F$17)-MIN(ROW('03.Muestra'!$D$8:$D$17))+1,""),ROW()-259)),"")</f>
        <v>https://vicengallartandres.com/servicios/</v>
      </c>
      <c r="D262" s="143" t="s">
        <v>93</v>
      </c>
      <c r="E262" s="95" t="str">
        <f t="shared" si="33"/>
        <v/>
      </c>
      <c r="F262" s="29"/>
      <c r="G262" s="23"/>
      <c r="H262" s="23"/>
      <c r="I262" s="23"/>
      <c r="J262" s="23"/>
      <c r="K262" s="188"/>
      <c r="L262" s="23"/>
      <c r="M262" s="23"/>
      <c r="N262" s="23"/>
      <c r="O262" s="23"/>
      <c r="P262" s="23"/>
      <c r="Q262" s="23"/>
      <c r="R262" s="23"/>
      <c r="S262" s="23"/>
      <c r="T262" s="23"/>
      <c r="U262" s="23"/>
      <c r="V262" s="23"/>
      <c r="W262" s="23"/>
      <c r="X262" s="23"/>
      <c r="Y262" s="23"/>
      <c r="Z262" s="29"/>
      <c r="AA262" s="29"/>
      <c r="AB262" s="29"/>
      <c r="AC262" s="29"/>
      <c r="AD262" s="29"/>
      <c r="AE262" s="29"/>
      <c r="AF262" s="29"/>
      <c r="AG262" s="29"/>
      <c r="AH262" s="29"/>
      <c r="AI262" s="29"/>
      <c r="AJ262" s="29"/>
      <c r="AK262" s="29"/>
      <c r="AL262" s="29"/>
      <c r="AM262" s="29"/>
      <c r="AN262" s="29"/>
      <c r="AO262" s="29"/>
      <c r="AP262" s="29"/>
    </row>
    <row r="263" ht="12.0" customHeight="1">
      <c r="A263" s="133" t="str">
        <f t="array" ref="A263">IFERROR(INDEX('03.Muestra'!$B$8:$B$17,SMALL(IF("Página Web"='03.Muestra'!$D$8:$D$17,ROW('03.Muestra'!$B$8:$B$17)-MIN(ROW('03.Muestra'!$D$8:$D$17))+1,""),ROW()-259)),"")</f>
        <v/>
      </c>
      <c r="B263" s="169" t="str">
        <f t="array" ref="B263">IFERROR(INDEX('03.Muestra'!$C$8:$C$17,SMALL(IF("Página Web"='03.Muestra'!$D$8:$D$17,ROW('03.Muestra'!$C$8:$C$17)-MIN(ROW('03.Muestra'!$D$8:$D$17))+1,""),ROW()-259)),"")</f>
        <v/>
      </c>
      <c r="C263" s="169" t="str">
        <f t="array" ref="C263">IFERROR(INDEX('03.Muestra'!$F$8:$F$17,SMALL(IF("Página Web"='03.Muestra'!$D$8:$D$17,ROW('03.Muestra'!$F$8:$F$17)-MIN(ROW('03.Muestra'!$D$8:$D$17))+1,""),ROW()-259)),"")</f>
        <v/>
      </c>
      <c r="D263" s="143" t="str">
        <f t="shared" ref="D263:D269" si="34">IF(C263="","",$D$18)</f>
        <v/>
      </c>
      <c r="E263" s="95" t="str">
        <f t="shared" si="33"/>
        <v/>
      </c>
      <c r="F263" s="29"/>
      <c r="G263" s="23"/>
      <c r="H263" s="23"/>
      <c r="I263" s="23"/>
      <c r="J263" s="23"/>
      <c r="K263" s="188"/>
      <c r="L263" s="23"/>
      <c r="M263" s="23"/>
      <c r="N263" s="23"/>
      <c r="O263" s="23"/>
      <c r="P263" s="23"/>
      <c r="Q263" s="23"/>
      <c r="R263" s="23"/>
      <c r="S263" s="23"/>
      <c r="T263" s="23"/>
      <c r="U263" s="23"/>
      <c r="V263" s="23"/>
      <c r="W263" s="23"/>
      <c r="X263" s="23"/>
      <c r="Y263" s="23"/>
      <c r="Z263" s="29"/>
      <c r="AA263" s="29"/>
      <c r="AB263" s="29"/>
      <c r="AC263" s="29"/>
      <c r="AD263" s="29"/>
      <c r="AE263" s="29"/>
      <c r="AF263" s="29"/>
      <c r="AG263" s="29"/>
      <c r="AH263" s="29"/>
      <c r="AI263" s="29"/>
      <c r="AJ263" s="29"/>
      <c r="AK263" s="29"/>
      <c r="AL263" s="29"/>
      <c r="AM263" s="29"/>
      <c r="AN263" s="29"/>
      <c r="AO263" s="29"/>
      <c r="AP263" s="29"/>
    </row>
    <row r="264" ht="12.0" customHeight="1">
      <c r="A264" s="133" t="str">
        <f t="array" ref="A264">IFERROR(INDEX('03.Muestra'!$B$8:$B$17,SMALL(IF("Página Web"='03.Muestra'!$D$8:$D$17,ROW('03.Muestra'!$B$8:$B$17)-MIN(ROW('03.Muestra'!$D$8:$D$17))+1,""),ROW()-259)),"")</f>
        <v/>
      </c>
      <c r="B264" s="169" t="str">
        <f t="array" ref="B264">IFERROR(INDEX('03.Muestra'!$C$8:$C$17,SMALL(IF("Página Web"='03.Muestra'!$D$8:$D$17,ROW('03.Muestra'!$C$8:$C$17)-MIN(ROW('03.Muestra'!$D$8:$D$17))+1,""),ROW()-259)),"")</f>
        <v/>
      </c>
      <c r="C264" s="169" t="str">
        <f t="array" ref="C264">IFERROR(INDEX('03.Muestra'!$F$8:$F$17,SMALL(IF("Página Web"='03.Muestra'!$D$8:$D$17,ROW('03.Muestra'!$F$8:$F$17)-MIN(ROW('03.Muestra'!$D$8:$D$17))+1,""),ROW()-259)),"")</f>
        <v/>
      </c>
      <c r="D264" s="143" t="str">
        <f t="shared" si="34"/>
        <v/>
      </c>
      <c r="E264" s="95" t="str">
        <f t="shared" si="33"/>
        <v/>
      </c>
      <c r="F264" s="29"/>
      <c r="G264" s="23"/>
      <c r="H264" s="23"/>
      <c r="I264" s="23"/>
      <c r="J264" s="23"/>
      <c r="K264" s="188"/>
      <c r="L264" s="23"/>
      <c r="M264" s="23"/>
      <c r="N264" s="23"/>
      <c r="O264" s="23"/>
      <c r="P264" s="23"/>
      <c r="Q264" s="23"/>
      <c r="R264" s="23"/>
      <c r="S264" s="23"/>
      <c r="T264" s="23"/>
      <c r="U264" s="23"/>
      <c r="V264" s="23"/>
      <c r="W264" s="23"/>
      <c r="X264" s="23"/>
      <c r="Y264" s="23"/>
      <c r="Z264" s="29"/>
      <c r="AA264" s="29"/>
      <c r="AB264" s="29"/>
      <c r="AC264" s="29"/>
      <c r="AD264" s="29"/>
      <c r="AE264" s="29"/>
      <c r="AF264" s="29"/>
      <c r="AG264" s="29"/>
      <c r="AH264" s="29"/>
      <c r="AI264" s="29"/>
      <c r="AJ264" s="29"/>
      <c r="AK264" s="29"/>
      <c r="AL264" s="29"/>
      <c r="AM264" s="29"/>
      <c r="AN264" s="29"/>
      <c r="AO264" s="29"/>
      <c r="AP264" s="29"/>
    </row>
    <row r="265" ht="12.0" customHeight="1">
      <c r="A265" s="133" t="str">
        <f t="array" ref="A265">IFERROR(INDEX('03.Muestra'!$B$8:$B$17,SMALL(IF("Página Web"='03.Muestra'!$D$8:$D$17,ROW('03.Muestra'!$B$8:$B$17)-MIN(ROW('03.Muestra'!$D$8:$D$17))+1,""),ROW()-259)),"")</f>
        <v/>
      </c>
      <c r="B265" s="169" t="str">
        <f t="array" ref="B265">IFERROR(INDEX('03.Muestra'!$C$8:$C$17,SMALL(IF("Página Web"='03.Muestra'!$D$8:$D$17,ROW('03.Muestra'!$C$8:$C$17)-MIN(ROW('03.Muestra'!$D$8:$D$17))+1,""),ROW()-259)),"")</f>
        <v/>
      </c>
      <c r="C265" s="169" t="str">
        <f t="array" ref="C265">IFERROR(INDEX('03.Muestra'!$F$8:$F$17,SMALL(IF("Página Web"='03.Muestra'!$D$8:$D$17,ROW('03.Muestra'!$F$8:$F$17)-MIN(ROW('03.Muestra'!$D$8:$D$17))+1,""),ROW()-259)),"")</f>
        <v/>
      </c>
      <c r="D265" s="143" t="str">
        <f t="shared" si="34"/>
        <v/>
      </c>
      <c r="E265" s="95" t="str">
        <f t="shared" si="33"/>
        <v/>
      </c>
      <c r="F265" s="29"/>
      <c r="G265" s="23"/>
      <c r="H265" s="23"/>
      <c r="I265" s="23"/>
      <c r="J265" s="23"/>
      <c r="K265" s="188"/>
      <c r="L265" s="23"/>
      <c r="M265" s="23"/>
      <c r="N265" s="23"/>
      <c r="O265" s="23"/>
      <c r="P265" s="23"/>
      <c r="Q265" s="23"/>
      <c r="R265" s="23"/>
      <c r="S265" s="23"/>
      <c r="T265" s="23"/>
      <c r="U265" s="23"/>
      <c r="V265" s="23"/>
      <c r="W265" s="23"/>
      <c r="X265" s="23"/>
      <c r="Y265" s="23"/>
      <c r="Z265" s="29"/>
      <c r="AA265" s="29"/>
      <c r="AB265" s="29"/>
      <c r="AC265" s="29"/>
      <c r="AD265" s="29"/>
      <c r="AE265" s="29"/>
      <c r="AF265" s="29"/>
      <c r="AG265" s="29"/>
      <c r="AH265" s="29"/>
      <c r="AI265" s="29"/>
      <c r="AJ265" s="29"/>
      <c r="AK265" s="29"/>
      <c r="AL265" s="29"/>
      <c r="AM265" s="29"/>
      <c r="AN265" s="29"/>
      <c r="AO265" s="29"/>
      <c r="AP265" s="29"/>
    </row>
    <row r="266" ht="12.0" customHeight="1">
      <c r="A266" s="133" t="str">
        <f t="array" ref="A266">IFERROR(INDEX('03.Muestra'!$B$8:$B$17,SMALL(IF("Página Web"='03.Muestra'!$D$8:$D$17,ROW('03.Muestra'!$B$8:$B$17)-MIN(ROW('03.Muestra'!$D$8:$D$17))+1,""),ROW()-259)),"")</f>
        <v/>
      </c>
      <c r="B266" s="169" t="str">
        <f t="array" ref="B266">IFERROR(INDEX('03.Muestra'!$C$8:$C$17,SMALL(IF("Página Web"='03.Muestra'!$D$8:$D$17,ROW('03.Muestra'!$C$8:$C$17)-MIN(ROW('03.Muestra'!$D$8:$D$17))+1,""),ROW()-259)),"")</f>
        <v/>
      </c>
      <c r="C266" s="169" t="str">
        <f t="array" ref="C266">IFERROR(INDEX('03.Muestra'!$F$8:$F$17,SMALL(IF("Página Web"='03.Muestra'!$D$8:$D$17,ROW('03.Muestra'!$F$8:$F$17)-MIN(ROW('03.Muestra'!$D$8:$D$17))+1,""),ROW()-259)),"")</f>
        <v/>
      </c>
      <c r="D266" s="143" t="str">
        <f t="shared" si="34"/>
        <v/>
      </c>
      <c r="E266" s="95" t="str">
        <f t="shared" si="33"/>
        <v/>
      </c>
      <c r="F266" s="23"/>
      <c r="G266" s="23"/>
      <c r="H266" s="23"/>
      <c r="I266" s="23"/>
      <c r="J266" s="23"/>
      <c r="K266" s="188"/>
      <c r="L266" s="23"/>
      <c r="M266" s="23"/>
      <c r="N266" s="23"/>
      <c r="O266" s="23"/>
      <c r="P266" s="23"/>
      <c r="Q266" s="23"/>
      <c r="R266" s="23"/>
      <c r="S266" s="23"/>
      <c r="T266" s="23"/>
      <c r="U266" s="23"/>
      <c r="V266" s="23"/>
      <c r="W266" s="23"/>
      <c r="X266" s="23"/>
      <c r="Y266" s="23"/>
      <c r="Z266" s="29"/>
      <c r="AA266" s="29"/>
      <c r="AB266" s="29"/>
      <c r="AC266" s="29"/>
      <c r="AD266" s="29"/>
      <c r="AE266" s="29"/>
      <c r="AF266" s="29"/>
      <c r="AG266" s="29"/>
      <c r="AH266" s="29"/>
      <c r="AI266" s="29"/>
      <c r="AJ266" s="29"/>
      <c r="AK266" s="29"/>
      <c r="AL266" s="29"/>
      <c r="AM266" s="29"/>
      <c r="AN266" s="29"/>
      <c r="AO266" s="29"/>
      <c r="AP266" s="29"/>
    </row>
    <row r="267" ht="12.0" customHeight="1">
      <c r="A267" s="133" t="str">
        <f t="array" ref="A267">IFERROR(INDEX('03.Muestra'!$B$8:$B$17,SMALL(IF("Página Web"='03.Muestra'!$D$8:$D$17,ROW('03.Muestra'!$B$8:$B$17)-MIN(ROW('03.Muestra'!$D$8:$D$17))+1,""),ROW()-259)),"")</f>
        <v/>
      </c>
      <c r="B267" s="169" t="str">
        <f t="array" ref="B267">IFERROR(INDEX('03.Muestra'!$C$8:$C$17,SMALL(IF("Página Web"='03.Muestra'!$D$8:$D$17,ROW('03.Muestra'!$C$8:$C$17)-MIN(ROW('03.Muestra'!$D$8:$D$17))+1,""),ROW()-259)),"")</f>
        <v/>
      </c>
      <c r="C267" s="169" t="str">
        <f t="array" ref="C267">IFERROR(INDEX('03.Muestra'!$F$8:$F$17,SMALL(IF("Página Web"='03.Muestra'!$D$8:$D$17,ROW('03.Muestra'!$F$8:$F$17)-MIN(ROW('03.Muestra'!$D$8:$D$17))+1,""),ROW()-259)),"")</f>
        <v/>
      </c>
      <c r="D267" s="143" t="str">
        <f t="shared" si="34"/>
        <v/>
      </c>
      <c r="E267" s="95" t="str">
        <f t="shared" si="33"/>
        <v/>
      </c>
      <c r="F267" s="23"/>
      <c r="G267" s="23"/>
      <c r="H267" s="23"/>
      <c r="I267" s="23"/>
      <c r="J267" s="23"/>
      <c r="K267" s="188"/>
      <c r="L267" s="23"/>
      <c r="M267" s="23"/>
      <c r="N267" s="23"/>
      <c r="O267" s="23"/>
      <c r="P267" s="23"/>
      <c r="Q267" s="23"/>
      <c r="R267" s="23"/>
      <c r="S267" s="23"/>
      <c r="T267" s="23"/>
      <c r="U267" s="23"/>
      <c r="V267" s="23"/>
      <c r="W267" s="23"/>
      <c r="X267" s="23"/>
      <c r="Y267" s="23"/>
      <c r="Z267" s="29"/>
      <c r="AA267" s="29"/>
      <c r="AB267" s="29"/>
      <c r="AC267" s="29"/>
      <c r="AD267" s="29"/>
      <c r="AE267" s="29"/>
      <c r="AF267" s="29"/>
      <c r="AG267" s="29"/>
      <c r="AH267" s="29"/>
      <c r="AI267" s="29"/>
      <c r="AJ267" s="29"/>
      <c r="AK267" s="29"/>
      <c r="AL267" s="29"/>
      <c r="AM267" s="29"/>
      <c r="AN267" s="29"/>
      <c r="AO267" s="29"/>
      <c r="AP267" s="29"/>
    </row>
    <row r="268" ht="12.0" customHeight="1">
      <c r="A268" s="133" t="str">
        <f t="array" ref="A268">IFERROR(INDEX('03.Muestra'!$B$8:$B$17,SMALL(IF("Página Web"='03.Muestra'!$D$8:$D$17,ROW('03.Muestra'!$B$8:$B$17)-MIN(ROW('03.Muestra'!$D$8:$D$17))+1,""),ROW()-259)),"")</f>
        <v/>
      </c>
      <c r="B268" s="169" t="str">
        <f t="array" ref="B268">IFERROR(INDEX('03.Muestra'!$C$8:$C$17,SMALL(IF("Página Web"='03.Muestra'!$D$8:$D$17,ROW('03.Muestra'!$C$8:$C$17)-MIN(ROW('03.Muestra'!$D$8:$D$17))+1,""),ROW()-259)),"")</f>
        <v/>
      </c>
      <c r="C268" s="169" t="str">
        <f t="array" ref="C268">IFERROR(INDEX('03.Muestra'!$F$8:$F$17,SMALL(IF("Página Web"='03.Muestra'!$D$8:$D$17,ROW('03.Muestra'!$F$8:$F$17)-MIN(ROW('03.Muestra'!$D$8:$D$17))+1,""),ROW()-259)),"")</f>
        <v/>
      </c>
      <c r="D268" s="143" t="str">
        <f t="shared" si="34"/>
        <v/>
      </c>
      <c r="E268" s="95" t="str">
        <f t="shared" si="33"/>
        <v/>
      </c>
      <c r="F268" s="23"/>
      <c r="G268" s="23"/>
      <c r="H268" s="23"/>
      <c r="I268" s="23"/>
      <c r="J268" s="23"/>
      <c r="K268" s="188"/>
      <c r="L268" s="23"/>
      <c r="M268" s="23"/>
      <c r="N268" s="23"/>
      <c r="O268" s="23"/>
      <c r="P268" s="23"/>
      <c r="Q268" s="23"/>
      <c r="R268" s="23"/>
      <c r="S268" s="23"/>
      <c r="T268" s="23"/>
      <c r="U268" s="23"/>
      <c r="V268" s="23"/>
      <c r="W268" s="23"/>
      <c r="X268" s="23"/>
      <c r="Y268" s="23"/>
      <c r="Z268" s="29"/>
      <c r="AA268" s="29"/>
      <c r="AB268" s="29"/>
      <c r="AC268" s="29"/>
      <c r="AD268" s="29"/>
      <c r="AE268" s="29"/>
      <c r="AF268" s="29"/>
      <c r="AG268" s="29"/>
      <c r="AH268" s="29"/>
      <c r="AI268" s="29"/>
      <c r="AJ268" s="29"/>
      <c r="AK268" s="29"/>
      <c r="AL268" s="29"/>
      <c r="AM268" s="29"/>
      <c r="AN268" s="29"/>
      <c r="AO268" s="29"/>
      <c r="AP268" s="29"/>
    </row>
    <row r="269" ht="12.0" customHeight="1">
      <c r="A269" s="133" t="str">
        <f t="array" ref="A269">IFERROR(INDEX('03.Muestra'!$B$8:$B$17,SMALL(IF("Página Web"='03.Muestra'!$D$8:$D$17,ROW('03.Muestra'!$B$8:$B$17)-MIN(ROW('03.Muestra'!$D$8:$D$17))+1,""),ROW()-259)),"")</f>
        <v/>
      </c>
      <c r="B269" s="169" t="str">
        <f t="array" ref="B269">IFERROR(INDEX('03.Muestra'!$C$8:$C$17,SMALL(IF("Página Web"='03.Muestra'!$D$8:$D$17,ROW('03.Muestra'!$C$8:$C$17)-MIN(ROW('03.Muestra'!$D$8:$D$17))+1,""),ROW()-259)),"")</f>
        <v/>
      </c>
      <c r="C269" s="169" t="str">
        <f t="array" ref="C269">IFERROR(INDEX('03.Muestra'!$F$8:$F$17,SMALL(IF("Página Web"='03.Muestra'!$D$8:$D$17,ROW('03.Muestra'!$F$8:$F$17)-MIN(ROW('03.Muestra'!$D$8:$D$17))+1,""),ROW()-259)),"")</f>
        <v/>
      </c>
      <c r="D269" s="143" t="str">
        <f t="shared" si="34"/>
        <v/>
      </c>
      <c r="E269" s="95" t="str">
        <f t="shared" si="33"/>
        <v/>
      </c>
      <c r="F269" s="23"/>
      <c r="G269" s="23"/>
      <c r="H269" s="23"/>
      <c r="I269" s="23"/>
      <c r="J269" s="23"/>
      <c r="K269" s="188"/>
      <c r="L269" s="23"/>
      <c r="M269" s="23"/>
      <c r="N269" s="23"/>
      <c r="O269" s="23"/>
      <c r="P269" s="23"/>
      <c r="Q269" s="23"/>
      <c r="R269" s="23"/>
      <c r="S269" s="23"/>
      <c r="T269" s="23"/>
      <c r="U269" s="23"/>
      <c r="V269" s="23"/>
      <c r="W269" s="23"/>
      <c r="X269" s="23"/>
      <c r="Y269" s="23"/>
      <c r="Z269" s="29"/>
      <c r="AA269" s="29"/>
      <c r="AB269" s="29"/>
      <c r="AC269" s="29"/>
      <c r="AD269" s="29"/>
      <c r="AE269" s="29"/>
      <c r="AF269" s="29"/>
      <c r="AG269" s="29"/>
      <c r="AH269" s="29"/>
      <c r="AI269" s="29"/>
      <c r="AJ269" s="29"/>
      <c r="AK269" s="29"/>
      <c r="AL269" s="29"/>
      <c r="AM269" s="29"/>
      <c r="AN269" s="29"/>
      <c r="AO269" s="29"/>
      <c r="AP269" s="29"/>
    </row>
    <row r="270" ht="12.0" customHeight="1">
      <c r="A270" s="92"/>
      <c r="B270" s="173"/>
      <c r="C270" s="173"/>
      <c r="D270" s="174"/>
      <c r="E270" s="95"/>
      <c r="F270" s="23"/>
      <c r="G270" s="23"/>
      <c r="H270" s="23"/>
      <c r="I270" s="23"/>
      <c r="J270" s="23"/>
      <c r="K270" s="188"/>
      <c r="L270" s="23"/>
      <c r="M270" s="23"/>
      <c r="N270" s="23"/>
      <c r="O270" s="23"/>
      <c r="P270" s="23"/>
      <c r="Q270" s="23"/>
      <c r="R270" s="23"/>
      <c r="S270" s="23"/>
      <c r="T270" s="23"/>
      <c r="U270" s="23"/>
      <c r="V270" s="23"/>
      <c r="W270" s="23"/>
      <c r="X270" s="23"/>
      <c r="Y270" s="23"/>
      <c r="Z270" s="29"/>
      <c r="AA270" s="29"/>
      <c r="AB270" s="29"/>
      <c r="AC270" s="29"/>
      <c r="AD270" s="29"/>
      <c r="AE270" s="29"/>
      <c r="AF270" s="29"/>
      <c r="AG270" s="29"/>
      <c r="AH270" s="29"/>
      <c r="AI270" s="29"/>
      <c r="AJ270" s="29"/>
      <c r="AK270" s="29"/>
      <c r="AL270" s="29"/>
      <c r="AM270" s="29"/>
      <c r="AN270" s="29"/>
      <c r="AO270" s="29"/>
      <c r="AP270" s="29"/>
    </row>
    <row r="271" ht="12.0" customHeight="1">
      <c r="A271" s="29"/>
      <c r="B271" s="23"/>
      <c r="C271" s="23"/>
      <c r="D271" s="167"/>
      <c r="E271" s="95"/>
      <c r="F271" s="23"/>
      <c r="G271" s="23"/>
      <c r="H271" s="23"/>
      <c r="I271" s="23"/>
      <c r="J271" s="23"/>
      <c r="K271" s="188"/>
      <c r="L271" s="23"/>
      <c r="M271" s="23"/>
      <c r="N271" s="23"/>
      <c r="O271" s="23"/>
      <c r="P271" s="23"/>
      <c r="Q271" s="23"/>
      <c r="R271" s="23"/>
      <c r="S271" s="23"/>
      <c r="T271" s="23"/>
      <c r="U271" s="23"/>
      <c r="V271" s="23"/>
      <c r="W271" s="23"/>
      <c r="X271" s="23"/>
      <c r="Y271" s="23"/>
      <c r="Z271" s="29"/>
      <c r="AA271" s="29"/>
      <c r="AB271" s="29"/>
      <c r="AC271" s="29"/>
      <c r="AD271" s="29"/>
      <c r="AE271" s="29"/>
      <c r="AF271" s="29"/>
      <c r="AG271" s="29"/>
      <c r="AH271" s="29"/>
      <c r="AI271" s="29"/>
      <c r="AJ271" s="29"/>
      <c r="AK271" s="29"/>
      <c r="AL271" s="29"/>
      <c r="AM271" s="29"/>
      <c r="AN271" s="29"/>
      <c r="AO271" s="29"/>
      <c r="AP271" s="29"/>
    </row>
    <row r="272" ht="12.75" customHeight="1">
      <c r="A272" s="151"/>
      <c r="B272" s="152"/>
      <c r="C272" s="151"/>
      <c r="D272" s="175"/>
      <c r="E272" s="153"/>
      <c r="F272" s="23"/>
      <c r="G272" s="23"/>
      <c r="H272" s="23"/>
      <c r="I272" s="23"/>
      <c r="J272" s="23"/>
      <c r="K272" s="188"/>
      <c r="L272" s="23"/>
      <c r="M272" s="23"/>
      <c r="N272" s="23"/>
      <c r="O272" s="23"/>
      <c r="P272" s="23"/>
      <c r="Q272" s="23"/>
      <c r="R272" s="23"/>
      <c r="S272" s="23"/>
      <c r="T272" s="23"/>
      <c r="U272" s="23"/>
      <c r="V272" s="23"/>
      <c r="W272" s="23"/>
      <c r="X272" s="23"/>
      <c r="Y272" s="23"/>
      <c r="Z272" s="29"/>
      <c r="AA272" s="29"/>
      <c r="AB272" s="29"/>
      <c r="AC272" s="29"/>
      <c r="AD272" s="29"/>
      <c r="AE272" s="29"/>
      <c r="AF272" s="29"/>
      <c r="AG272" s="29"/>
      <c r="AH272" s="29"/>
      <c r="AI272" s="29"/>
      <c r="AJ272" s="29"/>
      <c r="AK272" s="29"/>
      <c r="AL272" s="29"/>
      <c r="AM272" s="29"/>
      <c r="AN272" s="29"/>
      <c r="AO272" s="29"/>
      <c r="AP272" s="29"/>
    </row>
    <row r="273" ht="12.0" customHeight="1">
      <c r="A273" s="149"/>
      <c r="B273" s="149"/>
      <c r="C273" s="149"/>
      <c r="D273" s="176"/>
      <c r="E273" s="149"/>
      <c r="F273" s="124"/>
      <c r="G273" s="23"/>
      <c r="H273" s="23"/>
      <c r="I273" s="23"/>
      <c r="J273" s="23"/>
      <c r="K273" s="188"/>
      <c r="L273" s="23"/>
      <c r="M273" s="23"/>
      <c r="N273" s="23"/>
      <c r="O273" s="23"/>
      <c r="P273" s="23"/>
      <c r="Q273" s="23"/>
      <c r="R273" s="23"/>
      <c r="S273" s="23"/>
      <c r="T273" s="23"/>
      <c r="U273" s="23"/>
      <c r="V273" s="23"/>
      <c r="W273" s="23"/>
      <c r="X273" s="23"/>
      <c r="Y273" s="23"/>
      <c r="Z273" s="29"/>
      <c r="AA273" s="29"/>
      <c r="AB273" s="29"/>
      <c r="AC273" s="29"/>
      <c r="AD273" s="29"/>
      <c r="AE273" s="29"/>
      <c r="AF273" s="29"/>
      <c r="AG273" s="29"/>
      <c r="AH273" s="29"/>
      <c r="AI273" s="29"/>
      <c r="AJ273" s="29"/>
      <c r="AK273" s="29"/>
      <c r="AL273" s="29"/>
      <c r="AM273" s="29"/>
      <c r="AN273" s="29"/>
      <c r="AO273" s="29"/>
      <c r="AP273" s="29"/>
    </row>
    <row r="274" ht="12.0" customHeight="1">
      <c r="A274" s="29"/>
      <c r="B274" s="23"/>
      <c r="C274" s="23"/>
      <c r="D274" s="167"/>
      <c r="E274" s="95"/>
      <c r="F274" s="23"/>
      <c r="G274" s="23"/>
      <c r="H274" s="23"/>
      <c r="I274" s="23"/>
      <c r="J274" s="23"/>
      <c r="K274" s="188"/>
      <c r="L274" s="23"/>
      <c r="M274" s="23"/>
      <c r="N274" s="23"/>
      <c r="O274" s="23"/>
      <c r="P274" s="23"/>
      <c r="Q274" s="23"/>
      <c r="R274" s="23"/>
      <c r="S274" s="23"/>
      <c r="T274" s="23"/>
      <c r="U274" s="23"/>
      <c r="V274" s="23"/>
      <c r="W274" s="23"/>
      <c r="X274" s="23"/>
      <c r="Y274" s="23"/>
      <c r="Z274" s="29"/>
      <c r="AA274" s="29"/>
      <c r="AB274" s="29"/>
      <c r="AC274" s="29"/>
      <c r="AD274" s="29"/>
      <c r="AE274" s="29"/>
      <c r="AF274" s="29"/>
      <c r="AG274" s="29"/>
      <c r="AH274" s="29"/>
      <c r="AI274" s="29"/>
      <c r="AJ274" s="29"/>
      <c r="AK274" s="29"/>
      <c r="AL274" s="29"/>
      <c r="AM274" s="29"/>
      <c r="AN274" s="29"/>
      <c r="AO274" s="29"/>
      <c r="AP274" s="29"/>
    </row>
    <row r="275" ht="12.0" customHeight="1">
      <c r="A275" s="29"/>
      <c r="B275" s="23"/>
      <c r="C275" s="23"/>
      <c r="D275" s="167"/>
      <c r="E275" s="137"/>
      <c r="F275" s="23"/>
      <c r="G275" s="23"/>
      <c r="H275" s="23"/>
      <c r="I275" s="23"/>
      <c r="J275" s="23"/>
      <c r="K275" s="188"/>
      <c r="L275" s="23"/>
      <c r="M275" s="23"/>
      <c r="N275" s="23"/>
      <c r="O275" s="23"/>
      <c r="P275" s="23"/>
      <c r="Q275" s="23"/>
      <c r="R275" s="23"/>
      <c r="S275" s="23"/>
      <c r="T275" s="23"/>
      <c r="U275" s="23"/>
      <c r="V275" s="23"/>
      <c r="W275" s="23"/>
      <c r="X275" s="23"/>
      <c r="Y275" s="23"/>
      <c r="Z275" s="29"/>
      <c r="AA275" s="29"/>
      <c r="AB275" s="29"/>
      <c r="AC275" s="29"/>
      <c r="AD275" s="29"/>
      <c r="AE275" s="29"/>
      <c r="AF275" s="29"/>
      <c r="AG275" s="29"/>
      <c r="AH275" s="29"/>
      <c r="AI275" s="29"/>
      <c r="AJ275" s="29"/>
      <c r="AK275" s="29"/>
      <c r="AL275" s="29"/>
      <c r="AM275" s="29"/>
      <c r="AN275" s="29"/>
      <c r="AO275" s="29"/>
      <c r="AP275" s="29"/>
    </row>
    <row r="276" ht="29.25" customHeight="1">
      <c r="A276" s="126" t="s">
        <v>106</v>
      </c>
      <c r="B276" s="127" t="s">
        <v>92</v>
      </c>
      <c r="C276" s="128" t="s">
        <v>165</v>
      </c>
      <c r="D276" s="168" t="s">
        <v>112</v>
      </c>
      <c r="E276" s="154"/>
      <c r="F276" s="29"/>
      <c r="G276" s="29"/>
      <c r="H276" s="29"/>
      <c r="I276" s="29"/>
      <c r="J276" s="29"/>
      <c r="K276" s="188"/>
      <c r="L276" s="23"/>
      <c r="M276" s="23"/>
      <c r="N276" s="23"/>
      <c r="O276" s="23"/>
      <c r="P276" s="23"/>
      <c r="Q276" s="23"/>
      <c r="R276" s="23"/>
      <c r="S276" s="23"/>
      <c r="T276" s="23"/>
      <c r="U276" s="23"/>
      <c r="V276" s="23"/>
      <c r="W276" s="23"/>
      <c r="X276" s="23"/>
      <c r="Y276" s="23"/>
      <c r="Z276" s="29"/>
      <c r="AA276" s="29"/>
      <c r="AB276" s="29"/>
      <c r="AC276" s="29"/>
      <c r="AD276" s="29"/>
      <c r="AE276" s="29"/>
      <c r="AF276" s="29"/>
      <c r="AG276" s="29"/>
      <c r="AH276" s="29"/>
      <c r="AI276" s="29"/>
      <c r="AJ276" s="29"/>
      <c r="AK276" s="29"/>
      <c r="AL276" s="29"/>
      <c r="AM276" s="29"/>
      <c r="AN276" s="29"/>
      <c r="AO276" s="29"/>
      <c r="AP276" s="29"/>
    </row>
    <row r="277" ht="12.0" customHeight="1">
      <c r="A277" s="133">
        <f t="array" ref="A277">IFERROR(INDEX('03.Muestra'!$B$8:$B$17,SMALL(IF("Página Web"='03.Muestra'!$D$8:$D$17,ROW('03.Muestra'!$B$8:$B$17)-MIN(ROW('03.Muestra'!$D$8:$D$17))+1,""),ROW()-276)),"")</f>
        <v>1</v>
      </c>
      <c r="B277" s="169" t="str">
        <f t="array" ref="B277">IFERROR(INDEX('03.Muestra'!$C$8:$C$17,SMALL(IF("Página Web"='03.Muestra'!$D$8:$D$17,ROW('03.Muestra'!$C$8:$C$17)-MIN(ROW('03.Muestra'!$D$8:$D$17))+1,""),ROW()-276)),"")</f>
        <v>Home</v>
      </c>
      <c r="C277" s="170" t="str">
        <f t="array" ref="C277">IFERROR(INDEX('03.Muestra'!$F$8:$F$17,SMALL(IF("Página Web"='03.Muestra'!$D$8:$D$17,ROW('03.Muestra'!$F$8:$F$17)-MIN(ROW('03.Muestra'!$D$8:$D$17))+1,""),ROW()-276)),"")</f>
        <v>https://vicengallartandres.com/</v>
      </c>
      <c r="D277" s="143" t="s">
        <v>93</v>
      </c>
      <c r="E277" s="95" t="str">
        <f t="shared" ref="E277:E286" si="35">IF(D277&lt;&gt;"",IF(AND(B277&lt;&gt;"",C277&lt;&gt;""),"","ERR"),"")</f>
        <v/>
      </c>
      <c r="F277" s="144" t="s">
        <v>95</v>
      </c>
      <c r="G277" s="121" t="s">
        <v>104</v>
      </c>
      <c r="H277" s="116" t="s">
        <v>99</v>
      </c>
      <c r="I277" s="145" t="s">
        <v>97</v>
      </c>
      <c r="J277" s="146" t="s">
        <v>93</v>
      </c>
      <c r="K277" s="171" t="s">
        <v>103</v>
      </c>
      <c r="L277" s="23"/>
      <c r="M277" s="23"/>
      <c r="N277" s="23"/>
      <c r="O277" s="23"/>
      <c r="P277" s="23"/>
      <c r="Q277" s="23"/>
      <c r="R277" s="23"/>
      <c r="S277" s="23"/>
      <c r="T277" s="23"/>
      <c r="U277" s="23"/>
      <c r="V277" s="23"/>
      <c r="W277" s="23"/>
      <c r="X277" s="23"/>
      <c r="Y277" s="23"/>
      <c r="Z277" s="29"/>
      <c r="AA277" s="29"/>
      <c r="AB277" s="29"/>
      <c r="AC277" s="29"/>
      <c r="AD277" s="29"/>
      <c r="AE277" s="29"/>
      <c r="AF277" s="29"/>
      <c r="AG277" s="29"/>
      <c r="AH277" s="29"/>
      <c r="AI277" s="29"/>
      <c r="AJ277" s="29"/>
      <c r="AK277" s="29"/>
      <c r="AL277" s="29"/>
      <c r="AM277" s="29"/>
      <c r="AN277" s="29"/>
      <c r="AO277" s="29"/>
      <c r="AP277" s="29"/>
    </row>
    <row r="278" ht="12.0" customHeight="1">
      <c r="A278" s="133">
        <f t="array" ref="A278">IFERROR(INDEX('03.Muestra'!$B$8:$B$17,SMALL(IF("Página Web"='03.Muestra'!$D$8:$D$17,ROW('03.Muestra'!$B$8:$B$17)-MIN(ROW('03.Muestra'!$D$8:$D$17))+1,""),ROW()-276)),"")</f>
        <v>2</v>
      </c>
      <c r="B278" s="169" t="str">
        <f t="array" ref="B278">IFERROR(INDEX('03.Muestra'!$C$8:$C$17,SMALL(IF("Página Web"='03.Muestra'!$D$8:$D$17,ROW('03.Muestra'!$C$8:$C$17)-MIN(ROW('03.Muestra'!$D$8:$D$17))+1,""),ROW()-276)),"")</f>
        <v>Contacto</v>
      </c>
      <c r="C278" s="170" t="str">
        <f t="array" ref="C278">IFERROR(INDEX('03.Muestra'!$F$8:$F$17,SMALL(IF("Página Web"='03.Muestra'!$D$8:$D$17,ROW('03.Muestra'!$F$8:$F$17)-MIN(ROW('03.Muestra'!$D$8:$D$17))+1,""),ROW()-276)),"")</f>
        <v>https://vicengallartandres.com/contacto/</v>
      </c>
      <c r="D278" s="143" t="s">
        <v>93</v>
      </c>
      <c r="E278" s="95" t="str">
        <f t="shared" si="35"/>
        <v/>
      </c>
      <c r="F278" s="147">
        <f>COUNTIF($D277:INDIRECT("$D" &amp;  SUM(ROW()-1,'03.Muestra'!$D$20)-1),F277)</f>
        <v>0</v>
      </c>
      <c r="G278" s="147">
        <f>COUNTIF($D277:INDIRECT("$D" &amp;  SUM(ROW()-1,'03.Muestra'!$D$20)-1),G277)</f>
        <v>0</v>
      </c>
      <c r="H278" s="147">
        <f>COUNTIF($D277:INDIRECT("$D" &amp;  SUM(ROW()-1,'03.Muestra'!$D$20)-1),H277)</f>
        <v>0</v>
      </c>
      <c r="I278" s="147">
        <f>COUNTIF($D277:INDIRECT("$D" &amp;  SUM(ROW()-1,'03.Muestra'!$D$20)-1),I277)</f>
        <v>0</v>
      </c>
      <c r="J278" s="147">
        <f>COUNTIF($D277:INDIRECT("$D" &amp;  SUM(ROW()-1,'03.Muestra'!$D$20)-1),J277)</f>
        <v>3</v>
      </c>
      <c r="K278" s="172">
        <f>IF(COUNTIF('03.Muestra'!$D$8:$D$17,"Página Web")=0,0,COUNTBLANK($D277:INDIRECT("$D" &amp;  SUM(ROW()-1,COUNTIF('03.Muestra'!$D$8:$D$17,"Página Web"))-1)))</f>
        <v>0</v>
      </c>
      <c r="L278" s="23"/>
      <c r="M278" s="23"/>
      <c r="N278" s="23"/>
      <c r="O278" s="23"/>
      <c r="P278" s="23"/>
      <c r="Q278" s="23"/>
      <c r="R278" s="23"/>
      <c r="S278" s="23"/>
      <c r="T278" s="23"/>
      <c r="U278" s="23"/>
      <c r="V278" s="23"/>
      <c r="W278" s="23"/>
      <c r="X278" s="23"/>
      <c r="Y278" s="23"/>
      <c r="Z278" s="29"/>
      <c r="AA278" s="29"/>
      <c r="AB278" s="29"/>
      <c r="AC278" s="29"/>
      <c r="AD278" s="29"/>
      <c r="AE278" s="29"/>
      <c r="AF278" s="29"/>
      <c r="AG278" s="29"/>
      <c r="AH278" s="29"/>
      <c r="AI278" s="29"/>
      <c r="AJ278" s="29"/>
      <c r="AK278" s="29"/>
      <c r="AL278" s="29"/>
      <c r="AM278" s="29"/>
      <c r="AN278" s="29"/>
      <c r="AO278" s="29"/>
      <c r="AP278" s="29"/>
    </row>
    <row r="279" ht="12.0" customHeight="1">
      <c r="A279" s="133">
        <f t="array" ref="A279">IFERROR(INDEX('03.Muestra'!$B$8:$B$17,SMALL(IF("Página Web"='03.Muestra'!$D$8:$D$17,ROW('03.Muestra'!$B$8:$B$17)-MIN(ROW('03.Muestra'!$D$8:$D$17))+1,""),ROW()-276)),"")</f>
        <v>3</v>
      </c>
      <c r="B279" s="169" t="str">
        <f t="array" ref="B279">IFERROR(INDEX('03.Muestra'!$C$8:$C$17,SMALL(IF("Página Web"='03.Muestra'!$D$8:$D$17,ROW('03.Muestra'!$C$8:$C$17)-MIN(ROW('03.Muestra'!$D$8:$D$17))+1,""),ROW()-276)),"")</f>
        <v>Servicios</v>
      </c>
      <c r="C279" s="170" t="str">
        <f t="array" ref="C279">IFERROR(INDEX('03.Muestra'!$F$8:$F$17,SMALL(IF("Página Web"='03.Muestra'!$D$8:$D$17,ROW('03.Muestra'!$F$8:$F$17)-MIN(ROW('03.Muestra'!$D$8:$D$17))+1,""),ROW()-276)),"")</f>
        <v>https://vicengallartandres.com/servicios/</v>
      </c>
      <c r="D279" s="143" t="s">
        <v>93</v>
      </c>
      <c r="E279" s="95" t="str">
        <f t="shared" si="35"/>
        <v/>
      </c>
      <c r="F279" s="29"/>
      <c r="G279" s="23"/>
      <c r="H279" s="23"/>
      <c r="I279" s="23"/>
      <c r="J279" s="23"/>
      <c r="K279" s="188"/>
      <c r="L279" s="23"/>
      <c r="M279" s="23"/>
      <c r="N279" s="23"/>
      <c r="O279" s="23"/>
      <c r="P279" s="23"/>
      <c r="Q279" s="23"/>
      <c r="R279" s="23"/>
      <c r="S279" s="23"/>
      <c r="T279" s="23"/>
      <c r="U279" s="23"/>
      <c r="V279" s="23"/>
      <c r="W279" s="23"/>
      <c r="X279" s="23"/>
      <c r="Y279" s="23"/>
      <c r="Z279" s="29"/>
      <c r="AA279" s="29"/>
      <c r="AB279" s="29"/>
      <c r="AC279" s="29"/>
      <c r="AD279" s="29"/>
      <c r="AE279" s="29"/>
      <c r="AF279" s="29"/>
      <c r="AG279" s="29"/>
      <c r="AH279" s="29"/>
      <c r="AI279" s="29"/>
      <c r="AJ279" s="29"/>
      <c r="AK279" s="29"/>
      <c r="AL279" s="29"/>
      <c r="AM279" s="29"/>
      <c r="AN279" s="29"/>
      <c r="AO279" s="29"/>
      <c r="AP279" s="29"/>
    </row>
    <row r="280" ht="12.0" customHeight="1">
      <c r="A280" s="133" t="str">
        <f t="array" ref="A280">IFERROR(INDEX('03.Muestra'!$B$8:$B$17,SMALL(IF("Página Web"='03.Muestra'!$D$8:$D$17,ROW('03.Muestra'!$B$8:$B$17)-MIN(ROW('03.Muestra'!$D$8:$D$17))+1,""),ROW()-276)),"")</f>
        <v/>
      </c>
      <c r="B280" s="169" t="str">
        <f t="array" ref="B280">IFERROR(INDEX('03.Muestra'!$C$8:$C$17,SMALL(IF("Página Web"='03.Muestra'!$D$8:$D$17,ROW('03.Muestra'!$C$8:$C$17)-MIN(ROW('03.Muestra'!$D$8:$D$17))+1,""),ROW()-276)),"")</f>
        <v/>
      </c>
      <c r="C280" s="169" t="str">
        <f t="array" ref="C280">IFERROR(INDEX('03.Muestra'!$F$8:$F$17,SMALL(IF("Página Web"='03.Muestra'!$D$8:$D$17,ROW('03.Muestra'!$F$8:$F$17)-MIN(ROW('03.Muestra'!$D$8:$D$17))+1,""),ROW()-276)),"")</f>
        <v/>
      </c>
      <c r="D280" s="143" t="str">
        <f t="shared" ref="D280:D286" si="36">IF(C280="","",$D$18)</f>
        <v/>
      </c>
      <c r="E280" s="95" t="str">
        <f t="shared" si="35"/>
        <v/>
      </c>
      <c r="F280" s="29"/>
      <c r="G280" s="23"/>
      <c r="H280" s="23"/>
      <c r="I280" s="23"/>
      <c r="J280" s="23"/>
      <c r="K280" s="188"/>
      <c r="L280" s="23"/>
      <c r="M280" s="23"/>
      <c r="N280" s="23"/>
      <c r="O280" s="23"/>
      <c r="P280" s="23"/>
      <c r="Q280" s="23"/>
      <c r="R280" s="23"/>
      <c r="S280" s="23"/>
      <c r="T280" s="23"/>
      <c r="U280" s="23"/>
      <c r="V280" s="23"/>
      <c r="W280" s="23"/>
      <c r="X280" s="23"/>
      <c r="Y280" s="23"/>
      <c r="Z280" s="29"/>
      <c r="AA280" s="29"/>
      <c r="AB280" s="29"/>
      <c r="AC280" s="29"/>
      <c r="AD280" s="29"/>
      <c r="AE280" s="29"/>
      <c r="AF280" s="29"/>
      <c r="AG280" s="29"/>
      <c r="AH280" s="29"/>
      <c r="AI280" s="29"/>
      <c r="AJ280" s="29"/>
      <c r="AK280" s="29"/>
      <c r="AL280" s="29"/>
      <c r="AM280" s="29"/>
      <c r="AN280" s="29"/>
      <c r="AO280" s="29"/>
      <c r="AP280" s="29"/>
    </row>
    <row r="281" ht="12.0" customHeight="1">
      <c r="A281" s="133" t="str">
        <f t="array" ref="A281">IFERROR(INDEX('03.Muestra'!$B$8:$B$17,SMALL(IF("Página Web"='03.Muestra'!$D$8:$D$17,ROW('03.Muestra'!$B$8:$B$17)-MIN(ROW('03.Muestra'!$D$8:$D$17))+1,""),ROW()-276)),"")</f>
        <v/>
      </c>
      <c r="B281" s="169" t="str">
        <f t="array" ref="B281">IFERROR(INDEX('03.Muestra'!$C$8:$C$17,SMALL(IF("Página Web"='03.Muestra'!$D$8:$D$17,ROW('03.Muestra'!$C$8:$C$17)-MIN(ROW('03.Muestra'!$D$8:$D$17))+1,""),ROW()-276)),"")</f>
        <v/>
      </c>
      <c r="C281" s="169" t="str">
        <f t="array" ref="C281">IFERROR(INDEX('03.Muestra'!$F$8:$F$17,SMALL(IF("Página Web"='03.Muestra'!$D$8:$D$17,ROW('03.Muestra'!$F$8:$F$17)-MIN(ROW('03.Muestra'!$D$8:$D$17))+1,""),ROW()-276)),"")</f>
        <v/>
      </c>
      <c r="D281" s="143" t="str">
        <f t="shared" si="36"/>
        <v/>
      </c>
      <c r="E281" s="95" t="str">
        <f t="shared" si="35"/>
        <v/>
      </c>
      <c r="F281" s="29"/>
      <c r="G281" s="23"/>
      <c r="H281" s="23"/>
      <c r="I281" s="23"/>
      <c r="J281" s="23"/>
      <c r="K281" s="188"/>
      <c r="L281" s="23"/>
      <c r="M281" s="23"/>
      <c r="N281" s="23"/>
      <c r="O281" s="23"/>
      <c r="P281" s="23"/>
      <c r="Q281" s="23"/>
      <c r="R281" s="23"/>
      <c r="S281" s="23"/>
      <c r="T281" s="23"/>
      <c r="U281" s="23"/>
      <c r="V281" s="23"/>
      <c r="W281" s="23"/>
      <c r="X281" s="23"/>
      <c r="Y281" s="23"/>
      <c r="Z281" s="29"/>
      <c r="AA281" s="29"/>
      <c r="AB281" s="29"/>
      <c r="AC281" s="29"/>
      <c r="AD281" s="29"/>
      <c r="AE281" s="29"/>
      <c r="AF281" s="29"/>
      <c r="AG281" s="29"/>
      <c r="AH281" s="29"/>
      <c r="AI281" s="29"/>
      <c r="AJ281" s="29"/>
      <c r="AK281" s="29"/>
      <c r="AL281" s="29"/>
      <c r="AM281" s="29"/>
      <c r="AN281" s="29"/>
      <c r="AO281" s="29"/>
      <c r="AP281" s="29"/>
    </row>
    <row r="282" ht="12.0" customHeight="1">
      <c r="A282" s="133" t="str">
        <f t="array" ref="A282">IFERROR(INDEX('03.Muestra'!$B$8:$B$17,SMALL(IF("Página Web"='03.Muestra'!$D$8:$D$17,ROW('03.Muestra'!$B$8:$B$17)-MIN(ROW('03.Muestra'!$D$8:$D$17))+1,""),ROW()-276)),"")</f>
        <v/>
      </c>
      <c r="B282" s="169" t="str">
        <f t="array" ref="B282">IFERROR(INDEX('03.Muestra'!$C$8:$C$17,SMALL(IF("Página Web"='03.Muestra'!$D$8:$D$17,ROW('03.Muestra'!$C$8:$C$17)-MIN(ROW('03.Muestra'!$D$8:$D$17))+1,""),ROW()-276)),"")</f>
        <v/>
      </c>
      <c r="C282" s="169" t="str">
        <f t="array" ref="C282">IFERROR(INDEX('03.Muestra'!$F$8:$F$17,SMALL(IF("Página Web"='03.Muestra'!$D$8:$D$17,ROW('03.Muestra'!$F$8:$F$17)-MIN(ROW('03.Muestra'!$D$8:$D$17))+1,""),ROW()-276)),"")</f>
        <v/>
      </c>
      <c r="D282" s="143" t="str">
        <f t="shared" si="36"/>
        <v/>
      </c>
      <c r="E282" s="95" t="str">
        <f t="shared" si="35"/>
        <v/>
      </c>
      <c r="F282" s="29"/>
      <c r="G282" s="23"/>
      <c r="H282" s="23"/>
      <c r="I282" s="23"/>
      <c r="J282" s="23"/>
      <c r="K282" s="188"/>
      <c r="L282" s="23"/>
      <c r="M282" s="23"/>
      <c r="N282" s="23"/>
      <c r="O282" s="23"/>
      <c r="P282" s="23"/>
      <c r="Q282" s="23"/>
      <c r="R282" s="23"/>
      <c r="S282" s="23"/>
      <c r="T282" s="23"/>
      <c r="U282" s="23"/>
      <c r="V282" s="23"/>
      <c r="W282" s="23"/>
      <c r="X282" s="23"/>
      <c r="Y282" s="23"/>
      <c r="Z282" s="29"/>
      <c r="AA282" s="29"/>
      <c r="AB282" s="29"/>
      <c r="AC282" s="29"/>
      <c r="AD282" s="29"/>
      <c r="AE282" s="29"/>
      <c r="AF282" s="29"/>
      <c r="AG282" s="29"/>
      <c r="AH282" s="29"/>
      <c r="AI282" s="29"/>
      <c r="AJ282" s="29"/>
      <c r="AK282" s="29"/>
      <c r="AL282" s="29"/>
      <c r="AM282" s="29"/>
      <c r="AN282" s="29"/>
      <c r="AO282" s="29"/>
      <c r="AP282" s="29"/>
    </row>
    <row r="283" ht="12.0" customHeight="1">
      <c r="A283" s="133" t="str">
        <f t="array" ref="A283">IFERROR(INDEX('03.Muestra'!$B$8:$B$17,SMALL(IF("Página Web"='03.Muestra'!$D$8:$D$17,ROW('03.Muestra'!$B$8:$B$17)-MIN(ROW('03.Muestra'!$D$8:$D$17))+1,""),ROW()-276)),"")</f>
        <v/>
      </c>
      <c r="B283" s="169" t="str">
        <f t="array" ref="B283">IFERROR(INDEX('03.Muestra'!$C$8:$C$17,SMALL(IF("Página Web"='03.Muestra'!$D$8:$D$17,ROW('03.Muestra'!$C$8:$C$17)-MIN(ROW('03.Muestra'!$D$8:$D$17))+1,""),ROW()-276)),"")</f>
        <v/>
      </c>
      <c r="C283" s="169" t="str">
        <f t="array" ref="C283">IFERROR(INDEX('03.Muestra'!$F$8:$F$17,SMALL(IF("Página Web"='03.Muestra'!$D$8:$D$17,ROW('03.Muestra'!$F$8:$F$17)-MIN(ROW('03.Muestra'!$D$8:$D$17))+1,""),ROW()-276)),"")</f>
        <v/>
      </c>
      <c r="D283" s="143" t="str">
        <f t="shared" si="36"/>
        <v/>
      </c>
      <c r="E283" s="95" t="str">
        <f t="shared" si="35"/>
        <v/>
      </c>
      <c r="F283" s="23"/>
      <c r="G283" s="23"/>
      <c r="H283" s="23"/>
      <c r="I283" s="23"/>
      <c r="J283" s="23"/>
      <c r="K283" s="188"/>
      <c r="L283" s="23"/>
      <c r="M283" s="23"/>
      <c r="N283" s="23"/>
      <c r="O283" s="23"/>
      <c r="P283" s="23"/>
      <c r="Q283" s="23"/>
      <c r="R283" s="23"/>
      <c r="S283" s="23"/>
      <c r="T283" s="23"/>
      <c r="U283" s="23"/>
      <c r="V283" s="23"/>
      <c r="W283" s="23"/>
      <c r="X283" s="23"/>
      <c r="Y283" s="23"/>
      <c r="Z283" s="29"/>
      <c r="AA283" s="29"/>
      <c r="AB283" s="29"/>
      <c r="AC283" s="29"/>
      <c r="AD283" s="29"/>
      <c r="AE283" s="29"/>
      <c r="AF283" s="29"/>
      <c r="AG283" s="29"/>
      <c r="AH283" s="29"/>
      <c r="AI283" s="29"/>
      <c r="AJ283" s="29"/>
      <c r="AK283" s="29"/>
      <c r="AL283" s="29"/>
      <c r="AM283" s="29"/>
      <c r="AN283" s="29"/>
      <c r="AO283" s="29"/>
      <c r="AP283" s="29"/>
    </row>
    <row r="284" ht="12.0" customHeight="1">
      <c r="A284" s="133" t="str">
        <f t="array" ref="A284">IFERROR(INDEX('03.Muestra'!$B$8:$B$17,SMALL(IF("Página Web"='03.Muestra'!$D$8:$D$17,ROW('03.Muestra'!$B$8:$B$17)-MIN(ROW('03.Muestra'!$D$8:$D$17))+1,""),ROW()-276)),"")</f>
        <v/>
      </c>
      <c r="B284" s="169" t="str">
        <f t="array" ref="B284">IFERROR(INDEX('03.Muestra'!$C$8:$C$17,SMALL(IF("Página Web"='03.Muestra'!$D$8:$D$17,ROW('03.Muestra'!$C$8:$C$17)-MIN(ROW('03.Muestra'!$D$8:$D$17))+1,""),ROW()-276)),"")</f>
        <v/>
      </c>
      <c r="C284" s="169" t="str">
        <f t="array" ref="C284">IFERROR(INDEX('03.Muestra'!$F$8:$F$17,SMALL(IF("Página Web"='03.Muestra'!$D$8:$D$17,ROW('03.Muestra'!$F$8:$F$17)-MIN(ROW('03.Muestra'!$D$8:$D$17))+1,""),ROW()-276)),"")</f>
        <v/>
      </c>
      <c r="D284" s="143" t="str">
        <f t="shared" si="36"/>
        <v/>
      </c>
      <c r="E284" s="95" t="str">
        <f t="shared" si="35"/>
        <v/>
      </c>
      <c r="F284" s="23"/>
      <c r="G284" s="23"/>
      <c r="H284" s="23"/>
      <c r="I284" s="23"/>
      <c r="J284" s="23"/>
      <c r="K284" s="188"/>
      <c r="L284" s="23"/>
      <c r="M284" s="23"/>
      <c r="N284" s="23"/>
      <c r="O284" s="23"/>
      <c r="P284" s="23"/>
      <c r="Q284" s="23"/>
      <c r="R284" s="23"/>
      <c r="S284" s="23"/>
      <c r="T284" s="23"/>
      <c r="U284" s="23"/>
      <c r="V284" s="23"/>
      <c r="W284" s="23"/>
      <c r="X284" s="23"/>
      <c r="Y284" s="23"/>
      <c r="Z284" s="29"/>
      <c r="AA284" s="29"/>
      <c r="AB284" s="29"/>
      <c r="AC284" s="29"/>
      <c r="AD284" s="29"/>
      <c r="AE284" s="29"/>
      <c r="AF284" s="29"/>
      <c r="AG284" s="29"/>
      <c r="AH284" s="29"/>
      <c r="AI284" s="29"/>
      <c r="AJ284" s="29"/>
      <c r="AK284" s="29"/>
      <c r="AL284" s="29"/>
      <c r="AM284" s="29"/>
      <c r="AN284" s="29"/>
      <c r="AO284" s="29"/>
      <c r="AP284" s="29"/>
    </row>
    <row r="285" ht="12.0" customHeight="1">
      <c r="A285" s="133" t="str">
        <f t="array" ref="A285">IFERROR(INDEX('03.Muestra'!$B$8:$B$17,SMALL(IF("Página Web"='03.Muestra'!$D$8:$D$17,ROW('03.Muestra'!$B$8:$B$17)-MIN(ROW('03.Muestra'!$D$8:$D$17))+1,""),ROW()-276)),"")</f>
        <v/>
      </c>
      <c r="B285" s="169" t="str">
        <f t="array" ref="B285">IFERROR(INDEX('03.Muestra'!$C$8:$C$17,SMALL(IF("Página Web"='03.Muestra'!$D$8:$D$17,ROW('03.Muestra'!$C$8:$C$17)-MIN(ROW('03.Muestra'!$D$8:$D$17))+1,""),ROW()-276)),"")</f>
        <v/>
      </c>
      <c r="C285" s="169" t="str">
        <f t="array" ref="C285">IFERROR(INDEX('03.Muestra'!$F$8:$F$17,SMALL(IF("Página Web"='03.Muestra'!$D$8:$D$17,ROW('03.Muestra'!$F$8:$F$17)-MIN(ROW('03.Muestra'!$D$8:$D$17))+1,""),ROW()-276)),"")</f>
        <v/>
      </c>
      <c r="D285" s="143" t="str">
        <f t="shared" si="36"/>
        <v/>
      </c>
      <c r="E285" s="95" t="str">
        <f t="shared" si="35"/>
        <v/>
      </c>
      <c r="F285" s="23"/>
      <c r="G285" s="23"/>
      <c r="H285" s="23"/>
      <c r="I285" s="23"/>
      <c r="J285" s="23"/>
      <c r="K285" s="188"/>
      <c r="L285" s="23"/>
      <c r="M285" s="23"/>
      <c r="N285" s="23"/>
      <c r="O285" s="23"/>
      <c r="P285" s="23"/>
      <c r="Q285" s="23"/>
      <c r="R285" s="23"/>
      <c r="S285" s="23"/>
      <c r="T285" s="23"/>
      <c r="U285" s="23"/>
      <c r="V285" s="23"/>
      <c r="W285" s="23"/>
      <c r="X285" s="23"/>
      <c r="Y285" s="23"/>
      <c r="Z285" s="29"/>
      <c r="AA285" s="29"/>
      <c r="AB285" s="29"/>
      <c r="AC285" s="29"/>
      <c r="AD285" s="29"/>
      <c r="AE285" s="29"/>
      <c r="AF285" s="29"/>
      <c r="AG285" s="29"/>
      <c r="AH285" s="29"/>
      <c r="AI285" s="29"/>
      <c r="AJ285" s="29"/>
      <c r="AK285" s="29"/>
      <c r="AL285" s="29"/>
      <c r="AM285" s="29"/>
      <c r="AN285" s="29"/>
      <c r="AO285" s="29"/>
      <c r="AP285" s="29"/>
    </row>
    <row r="286" ht="12.0" customHeight="1">
      <c r="A286" s="133" t="str">
        <f t="array" ref="A286">IFERROR(INDEX('03.Muestra'!$B$8:$B$17,SMALL(IF("Página Web"='03.Muestra'!$D$8:$D$17,ROW('03.Muestra'!$B$8:$B$17)-MIN(ROW('03.Muestra'!$D$8:$D$17))+1,""),ROW()-276)),"")</f>
        <v/>
      </c>
      <c r="B286" s="169" t="str">
        <f t="array" ref="B286">IFERROR(INDEX('03.Muestra'!$C$8:$C$17,SMALL(IF("Página Web"='03.Muestra'!$D$8:$D$17,ROW('03.Muestra'!$C$8:$C$17)-MIN(ROW('03.Muestra'!$D$8:$D$17))+1,""),ROW()-276)),"")</f>
        <v/>
      </c>
      <c r="C286" s="169" t="str">
        <f t="array" ref="C286">IFERROR(INDEX('03.Muestra'!$F$8:$F$17,SMALL(IF("Página Web"='03.Muestra'!$D$8:$D$17,ROW('03.Muestra'!$F$8:$F$17)-MIN(ROW('03.Muestra'!$D$8:$D$17))+1,""),ROW()-276)),"")</f>
        <v/>
      </c>
      <c r="D286" s="143" t="str">
        <f t="shared" si="36"/>
        <v/>
      </c>
      <c r="E286" s="95" t="str">
        <f t="shared" si="35"/>
        <v/>
      </c>
      <c r="F286" s="23"/>
      <c r="G286" s="23"/>
      <c r="H286" s="23"/>
      <c r="I286" s="23"/>
      <c r="J286" s="23"/>
      <c r="K286" s="188"/>
      <c r="L286" s="23"/>
      <c r="M286" s="23"/>
      <c r="N286" s="23"/>
      <c r="O286" s="23"/>
      <c r="P286" s="23"/>
      <c r="Q286" s="23"/>
      <c r="R286" s="23"/>
      <c r="S286" s="23"/>
      <c r="T286" s="23"/>
      <c r="U286" s="23"/>
      <c r="V286" s="23"/>
      <c r="W286" s="23"/>
      <c r="X286" s="23"/>
      <c r="Y286" s="23"/>
      <c r="Z286" s="29"/>
      <c r="AA286" s="29"/>
      <c r="AB286" s="29"/>
      <c r="AC286" s="29"/>
      <c r="AD286" s="29"/>
      <c r="AE286" s="29"/>
      <c r="AF286" s="29"/>
      <c r="AG286" s="29"/>
      <c r="AH286" s="29"/>
      <c r="AI286" s="29"/>
      <c r="AJ286" s="29"/>
      <c r="AK286" s="29"/>
      <c r="AL286" s="29"/>
      <c r="AM286" s="29"/>
      <c r="AN286" s="29"/>
      <c r="AO286" s="29"/>
      <c r="AP286" s="29"/>
    </row>
    <row r="287" ht="12.0" customHeight="1">
      <c r="A287" s="92"/>
      <c r="B287" s="173"/>
      <c r="C287" s="173"/>
      <c r="D287" s="174"/>
      <c r="E287" s="95"/>
      <c r="F287" s="23"/>
      <c r="G287" s="23"/>
      <c r="H287" s="23"/>
      <c r="I287" s="23"/>
      <c r="J287" s="23"/>
      <c r="K287" s="188"/>
      <c r="L287" s="23"/>
      <c r="M287" s="23"/>
      <c r="N287" s="23"/>
      <c r="O287" s="23"/>
      <c r="P287" s="23"/>
      <c r="Q287" s="23"/>
      <c r="R287" s="23"/>
      <c r="S287" s="23"/>
      <c r="T287" s="23"/>
      <c r="U287" s="23"/>
      <c r="V287" s="23"/>
      <c r="W287" s="23"/>
      <c r="X287" s="23"/>
      <c r="Y287" s="23"/>
      <c r="Z287" s="29"/>
      <c r="AA287" s="29"/>
      <c r="AB287" s="29"/>
      <c r="AC287" s="29"/>
      <c r="AD287" s="29"/>
      <c r="AE287" s="29"/>
      <c r="AF287" s="29"/>
      <c r="AG287" s="29"/>
      <c r="AH287" s="29"/>
      <c r="AI287" s="29"/>
      <c r="AJ287" s="29"/>
      <c r="AK287" s="29"/>
      <c r="AL287" s="29"/>
      <c r="AM287" s="29"/>
      <c r="AN287" s="29"/>
      <c r="AO287" s="29"/>
      <c r="AP287" s="29"/>
    </row>
    <row r="288" ht="12.0" customHeight="1">
      <c r="A288" s="29"/>
      <c r="B288" s="23"/>
      <c r="C288" s="23"/>
      <c r="D288" s="167"/>
      <c r="E288" s="95"/>
      <c r="F288" s="23"/>
      <c r="G288" s="23"/>
      <c r="H288" s="23"/>
      <c r="I288" s="23"/>
      <c r="J288" s="23"/>
      <c r="K288" s="188"/>
      <c r="L288" s="23"/>
      <c r="M288" s="23"/>
      <c r="N288" s="23"/>
      <c r="O288" s="23"/>
      <c r="P288" s="23"/>
      <c r="Q288" s="23"/>
      <c r="R288" s="23"/>
      <c r="S288" s="23"/>
      <c r="T288" s="23"/>
      <c r="U288" s="23"/>
      <c r="V288" s="23"/>
      <c r="W288" s="23"/>
      <c r="X288" s="23"/>
      <c r="Y288" s="23"/>
      <c r="Z288" s="29"/>
      <c r="AA288" s="29"/>
      <c r="AB288" s="29"/>
      <c r="AC288" s="29"/>
      <c r="AD288" s="29"/>
      <c r="AE288" s="29"/>
      <c r="AF288" s="29"/>
      <c r="AG288" s="29"/>
      <c r="AH288" s="29"/>
      <c r="AI288" s="29"/>
      <c r="AJ288" s="29"/>
      <c r="AK288" s="29"/>
      <c r="AL288" s="29"/>
      <c r="AM288" s="29"/>
      <c r="AN288" s="29"/>
      <c r="AO288" s="29"/>
      <c r="AP288" s="29"/>
    </row>
    <row r="289" ht="12.75" customHeight="1">
      <c r="A289" s="151"/>
      <c r="B289" s="152"/>
      <c r="C289" s="151"/>
      <c r="D289" s="175"/>
      <c r="E289" s="153"/>
      <c r="F289" s="23"/>
      <c r="G289" s="23"/>
      <c r="H289" s="23"/>
      <c r="I289" s="23"/>
      <c r="J289" s="23"/>
      <c r="K289" s="188"/>
      <c r="L289" s="23"/>
      <c r="M289" s="23"/>
      <c r="N289" s="23"/>
      <c r="O289" s="23"/>
      <c r="P289" s="23"/>
      <c r="Q289" s="23"/>
      <c r="R289" s="23"/>
      <c r="S289" s="23"/>
      <c r="T289" s="23"/>
      <c r="U289" s="23"/>
      <c r="V289" s="23"/>
      <c r="W289" s="23"/>
      <c r="X289" s="23"/>
      <c r="Y289" s="23"/>
      <c r="Z289" s="29"/>
      <c r="AA289" s="29"/>
      <c r="AB289" s="29"/>
      <c r="AC289" s="29"/>
      <c r="AD289" s="29"/>
      <c r="AE289" s="29"/>
      <c r="AF289" s="29"/>
      <c r="AG289" s="29"/>
      <c r="AH289" s="29"/>
      <c r="AI289" s="29"/>
      <c r="AJ289" s="29"/>
      <c r="AK289" s="29"/>
      <c r="AL289" s="29"/>
      <c r="AM289" s="29"/>
      <c r="AN289" s="29"/>
      <c r="AO289" s="29"/>
      <c r="AP289" s="29"/>
    </row>
    <row r="290" ht="12.0" customHeight="1">
      <c r="A290" s="149"/>
      <c r="B290" s="149"/>
      <c r="C290" s="149"/>
      <c r="D290" s="176"/>
      <c r="E290" s="149"/>
      <c r="F290" s="124"/>
      <c r="G290" s="23"/>
      <c r="H290" s="23"/>
      <c r="I290" s="23"/>
      <c r="J290" s="23"/>
      <c r="K290" s="188"/>
      <c r="L290" s="23"/>
      <c r="M290" s="23"/>
      <c r="N290" s="23"/>
      <c r="O290" s="23"/>
      <c r="P290" s="23"/>
      <c r="Q290" s="23"/>
      <c r="R290" s="23"/>
      <c r="S290" s="23"/>
      <c r="T290" s="23"/>
      <c r="U290" s="23"/>
      <c r="V290" s="23"/>
      <c r="W290" s="23"/>
      <c r="X290" s="23"/>
      <c r="Y290" s="23"/>
      <c r="Z290" s="29"/>
      <c r="AA290" s="29"/>
      <c r="AB290" s="29"/>
      <c r="AC290" s="29"/>
      <c r="AD290" s="29"/>
      <c r="AE290" s="29"/>
      <c r="AF290" s="29"/>
      <c r="AG290" s="29"/>
      <c r="AH290" s="29"/>
      <c r="AI290" s="29"/>
      <c r="AJ290" s="29"/>
      <c r="AK290" s="29"/>
      <c r="AL290" s="29"/>
      <c r="AM290" s="29"/>
      <c r="AN290" s="29"/>
      <c r="AO290" s="29"/>
      <c r="AP290" s="29"/>
    </row>
    <row r="291" ht="12.0" customHeight="1">
      <c r="A291" s="29"/>
      <c r="B291" s="23"/>
      <c r="C291" s="23"/>
      <c r="D291" s="167"/>
      <c r="E291" s="95"/>
      <c r="F291" s="23"/>
      <c r="G291" s="23"/>
      <c r="H291" s="23"/>
      <c r="I291" s="23"/>
      <c r="J291" s="23"/>
      <c r="K291" s="188"/>
      <c r="L291" s="23"/>
      <c r="M291" s="23"/>
      <c r="N291" s="23"/>
      <c r="O291" s="23"/>
      <c r="P291" s="23"/>
      <c r="Q291" s="23"/>
      <c r="R291" s="23"/>
      <c r="S291" s="23"/>
      <c r="T291" s="23"/>
      <c r="U291" s="23"/>
      <c r="V291" s="23"/>
      <c r="W291" s="23"/>
      <c r="X291" s="23"/>
      <c r="Y291" s="23"/>
      <c r="Z291" s="29"/>
      <c r="AA291" s="29"/>
      <c r="AB291" s="29"/>
      <c r="AC291" s="29"/>
      <c r="AD291" s="29"/>
      <c r="AE291" s="29"/>
      <c r="AF291" s="29"/>
      <c r="AG291" s="29"/>
      <c r="AH291" s="29"/>
      <c r="AI291" s="29"/>
      <c r="AJ291" s="29"/>
      <c r="AK291" s="29"/>
      <c r="AL291" s="29"/>
      <c r="AM291" s="29"/>
      <c r="AN291" s="29"/>
      <c r="AO291" s="29"/>
      <c r="AP291" s="29"/>
    </row>
    <row r="292" ht="12.0" customHeight="1">
      <c r="A292" s="29"/>
      <c r="B292" s="23"/>
      <c r="C292" s="23"/>
      <c r="D292" s="167"/>
      <c r="E292" s="137"/>
      <c r="F292" s="23"/>
      <c r="G292" s="23"/>
      <c r="H292" s="23"/>
      <c r="I292" s="23"/>
      <c r="J292" s="23"/>
      <c r="K292" s="188"/>
      <c r="L292" s="23"/>
      <c r="M292" s="23"/>
      <c r="N292" s="23"/>
      <c r="O292" s="23"/>
      <c r="P292" s="23"/>
      <c r="Q292" s="23"/>
      <c r="R292" s="23"/>
      <c r="S292" s="23"/>
      <c r="T292" s="23"/>
      <c r="U292" s="23"/>
      <c r="V292" s="23"/>
      <c r="W292" s="23"/>
      <c r="X292" s="23"/>
      <c r="Y292" s="23"/>
      <c r="Z292" s="29"/>
      <c r="AA292" s="29"/>
      <c r="AB292" s="29"/>
      <c r="AC292" s="29"/>
      <c r="AD292" s="29"/>
      <c r="AE292" s="29"/>
      <c r="AF292" s="29"/>
      <c r="AG292" s="29"/>
      <c r="AH292" s="29"/>
      <c r="AI292" s="29"/>
      <c r="AJ292" s="29"/>
      <c r="AK292" s="29"/>
      <c r="AL292" s="29"/>
      <c r="AM292" s="29"/>
      <c r="AN292" s="29"/>
      <c r="AO292" s="29"/>
      <c r="AP292" s="29"/>
    </row>
    <row r="293" ht="29.25" customHeight="1">
      <c r="A293" s="126" t="s">
        <v>106</v>
      </c>
      <c r="B293" s="127" t="s">
        <v>92</v>
      </c>
      <c r="C293" s="128" t="s">
        <v>166</v>
      </c>
      <c r="D293" s="168" t="s">
        <v>112</v>
      </c>
      <c r="E293" s="154"/>
      <c r="F293" s="29"/>
      <c r="G293" s="29"/>
      <c r="H293" s="29"/>
      <c r="I293" s="29"/>
      <c r="J293" s="29"/>
      <c r="K293" s="188"/>
      <c r="L293" s="23"/>
      <c r="M293" s="23"/>
      <c r="N293" s="23"/>
      <c r="O293" s="23"/>
      <c r="P293" s="23"/>
      <c r="Q293" s="23"/>
      <c r="R293" s="23"/>
      <c r="S293" s="23"/>
      <c r="T293" s="23"/>
      <c r="U293" s="23"/>
      <c r="V293" s="23"/>
      <c r="W293" s="23"/>
      <c r="X293" s="23"/>
      <c r="Y293" s="23"/>
      <c r="Z293" s="29"/>
      <c r="AA293" s="29"/>
      <c r="AB293" s="29"/>
      <c r="AC293" s="29"/>
      <c r="AD293" s="29"/>
      <c r="AE293" s="29"/>
      <c r="AF293" s="29"/>
      <c r="AG293" s="29"/>
      <c r="AH293" s="29"/>
      <c r="AI293" s="29"/>
      <c r="AJ293" s="29"/>
      <c r="AK293" s="29"/>
      <c r="AL293" s="29"/>
      <c r="AM293" s="29"/>
      <c r="AN293" s="29"/>
      <c r="AO293" s="29"/>
      <c r="AP293" s="29"/>
    </row>
    <row r="294" ht="12.0" customHeight="1">
      <c r="A294" s="133">
        <f t="array" ref="A294">IFERROR(INDEX('03.Muestra'!$B$8:$B$17,SMALL(IF("Página Web"='03.Muestra'!$D$8:$D$17,ROW('03.Muestra'!$B$8:$B$17)-MIN(ROW('03.Muestra'!$D$8:$D$17))+1,""),ROW()-293)),"")</f>
        <v>1</v>
      </c>
      <c r="B294" s="169" t="str">
        <f t="array" ref="B294">IFERROR(INDEX('03.Muestra'!$C$8:$C$17,SMALL(IF("Página Web"='03.Muestra'!$D$8:$D$17,ROW('03.Muestra'!$C$8:$C$17)-MIN(ROW('03.Muestra'!$D$8:$D$17))+1,""),ROW()-293)),"")</f>
        <v>Home</v>
      </c>
      <c r="C294" s="170" t="str">
        <f t="array" ref="C294">IFERROR(INDEX('03.Muestra'!$F$8:$F$17,SMALL(IF("Página Web"='03.Muestra'!$D$8:$D$17,ROW('03.Muestra'!$F$8:$F$17)-MIN(ROW('03.Muestra'!$D$8:$D$17))+1,""),ROW()-293)),"")</f>
        <v>https://vicengallartandres.com/</v>
      </c>
      <c r="D294" s="143" t="s">
        <v>97</v>
      </c>
      <c r="E294" s="95" t="str">
        <f t="shared" ref="E294:E303" si="37">IF(D294&lt;&gt;"",IF(AND(B294&lt;&gt;"",C294&lt;&gt;""),"","ERR"),"")</f>
        <v/>
      </c>
      <c r="F294" s="144" t="s">
        <v>95</v>
      </c>
      <c r="G294" s="121" t="s">
        <v>104</v>
      </c>
      <c r="H294" s="116" t="s">
        <v>99</v>
      </c>
      <c r="I294" s="145" t="s">
        <v>97</v>
      </c>
      <c r="J294" s="146" t="s">
        <v>93</v>
      </c>
      <c r="K294" s="171" t="s">
        <v>103</v>
      </c>
      <c r="L294" s="23"/>
      <c r="M294" s="23"/>
      <c r="N294" s="23"/>
      <c r="O294" s="23"/>
      <c r="P294" s="23"/>
      <c r="Q294" s="23"/>
      <c r="R294" s="23"/>
      <c r="S294" s="23"/>
      <c r="T294" s="23"/>
      <c r="U294" s="23"/>
      <c r="V294" s="23"/>
      <c r="W294" s="23"/>
      <c r="X294" s="23"/>
      <c r="Y294" s="23"/>
      <c r="Z294" s="29"/>
      <c r="AA294" s="29"/>
      <c r="AB294" s="29"/>
      <c r="AC294" s="29"/>
      <c r="AD294" s="29"/>
      <c r="AE294" s="29"/>
      <c r="AF294" s="29"/>
      <c r="AG294" s="29"/>
      <c r="AH294" s="29"/>
      <c r="AI294" s="29"/>
      <c r="AJ294" s="29"/>
      <c r="AK294" s="29"/>
      <c r="AL294" s="29"/>
      <c r="AM294" s="29"/>
      <c r="AN294" s="29"/>
      <c r="AO294" s="29"/>
      <c r="AP294" s="29"/>
    </row>
    <row r="295" ht="12.0" customHeight="1">
      <c r="A295" s="133">
        <f t="array" ref="A295">IFERROR(INDEX('03.Muestra'!$B$8:$B$17,SMALL(IF("Página Web"='03.Muestra'!$D$8:$D$17,ROW('03.Muestra'!$B$8:$B$17)-MIN(ROW('03.Muestra'!$D$8:$D$17))+1,""),ROW()-293)),"")</f>
        <v>2</v>
      </c>
      <c r="B295" s="169" t="str">
        <f t="array" ref="B295">IFERROR(INDEX('03.Muestra'!$C$8:$C$17,SMALL(IF("Página Web"='03.Muestra'!$D$8:$D$17,ROW('03.Muestra'!$C$8:$C$17)-MIN(ROW('03.Muestra'!$D$8:$D$17))+1,""),ROW()-293)),"")</f>
        <v>Contacto</v>
      </c>
      <c r="C295" s="170" t="str">
        <f t="array" ref="C295">IFERROR(INDEX('03.Muestra'!$F$8:$F$17,SMALL(IF("Página Web"='03.Muestra'!$D$8:$D$17,ROW('03.Muestra'!$F$8:$F$17)-MIN(ROW('03.Muestra'!$D$8:$D$17))+1,""),ROW()-293)),"")</f>
        <v>https://vicengallartandres.com/contacto/</v>
      </c>
      <c r="D295" s="143" t="s">
        <v>97</v>
      </c>
      <c r="E295" s="95" t="str">
        <f t="shared" si="37"/>
        <v/>
      </c>
      <c r="F295" s="147">
        <f>COUNTIF($D294:INDIRECT("$D" &amp;  SUM(ROW()-1,'03.Muestra'!$D$20)-1),F294)</f>
        <v>0</v>
      </c>
      <c r="G295" s="147">
        <f>COUNTIF($D294:INDIRECT("$D" &amp;  SUM(ROW()-1,'03.Muestra'!$D$20)-1),G294)</f>
        <v>0</v>
      </c>
      <c r="H295" s="147">
        <f>COUNTIF($D294:INDIRECT("$D" &amp;  SUM(ROW()-1,'03.Muestra'!$D$20)-1),H294)</f>
        <v>0</v>
      </c>
      <c r="I295" s="147">
        <f>COUNTIF($D294:INDIRECT("$D" &amp;  SUM(ROW()-1,'03.Muestra'!$D$20)-1),I294)</f>
        <v>3</v>
      </c>
      <c r="J295" s="147">
        <f>COUNTIF($D294:INDIRECT("$D" &amp;  SUM(ROW()-1,'03.Muestra'!$D$20)-1),J294)</f>
        <v>0</v>
      </c>
      <c r="K295" s="172">
        <f>IF(COUNTIF('03.Muestra'!$D$8:$D$17,"Página Web")=0,0,COUNTBLANK($D294:INDIRECT("$D" &amp;  SUM(ROW()-1,COUNTIF('03.Muestra'!$D$8:$D$17,"Página Web"))-1)))</f>
        <v>0</v>
      </c>
      <c r="L295" s="23"/>
      <c r="M295" s="23"/>
      <c r="N295" s="23"/>
      <c r="O295" s="23"/>
      <c r="P295" s="23"/>
      <c r="Q295" s="23"/>
      <c r="R295" s="23"/>
      <c r="S295" s="23"/>
      <c r="T295" s="23"/>
      <c r="U295" s="23"/>
      <c r="V295" s="23"/>
      <c r="W295" s="23"/>
      <c r="X295" s="23"/>
      <c r="Y295" s="23"/>
      <c r="Z295" s="29"/>
      <c r="AA295" s="29"/>
      <c r="AB295" s="29"/>
      <c r="AC295" s="29"/>
      <c r="AD295" s="29"/>
      <c r="AE295" s="29"/>
      <c r="AF295" s="29"/>
      <c r="AG295" s="29"/>
      <c r="AH295" s="29"/>
      <c r="AI295" s="29"/>
      <c r="AJ295" s="29"/>
      <c r="AK295" s="29"/>
      <c r="AL295" s="29"/>
      <c r="AM295" s="29"/>
      <c r="AN295" s="29"/>
      <c r="AO295" s="29"/>
      <c r="AP295" s="29"/>
    </row>
    <row r="296" ht="12.0" customHeight="1">
      <c r="A296" s="133">
        <f t="array" ref="A296">IFERROR(INDEX('03.Muestra'!$B$8:$B$17,SMALL(IF("Página Web"='03.Muestra'!$D$8:$D$17,ROW('03.Muestra'!$B$8:$B$17)-MIN(ROW('03.Muestra'!$D$8:$D$17))+1,""),ROW()-293)),"")</f>
        <v>3</v>
      </c>
      <c r="B296" s="169" t="str">
        <f t="array" ref="B296">IFERROR(INDEX('03.Muestra'!$C$8:$C$17,SMALL(IF("Página Web"='03.Muestra'!$D$8:$D$17,ROW('03.Muestra'!$C$8:$C$17)-MIN(ROW('03.Muestra'!$D$8:$D$17))+1,""),ROW()-293)),"")</f>
        <v>Servicios</v>
      </c>
      <c r="C296" s="170" t="str">
        <f t="array" ref="C296">IFERROR(INDEX('03.Muestra'!$F$8:$F$17,SMALL(IF("Página Web"='03.Muestra'!$D$8:$D$17,ROW('03.Muestra'!$F$8:$F$17)-MIN(ROW('03.Muestra'!$D$8:$D$17))+1,""),ROW()-293)),"")</f>
        <v>https://vicengallartandres.com/servicios/</v>
      </c>
      <c r="D296" s="143" t="s">
        <v>97</v>
      </c>
      <c r="E296" s="95" t="str">
        <f t="shared" si="37"/>
        <v/>
      </c>
      <c r="F296" s="29"/>
      <c r="G296" s="23"/>
      <c r="H296" s="23"/>
      <c r="I296" s="23"/>
      <c r="J296" s="23"/>
      <c r="K296" s="188"/>
      <c r="L296" s="23"/>
      <c r="M296" s="23"/>
      <c r="N296" s="23"/>
      <c r="O296" s="23"/>
      <c r="P296" s="23"/>
      <c r="Q296" s="23"/>
      <c r="R296" s="23"/>
      <c r="S296" s="23"/>
      <c r="T296" s="23"/>
      <c r="U296" s="23"/>
      <c r="V296" s="23"/>
      <c r="W296" s="23"/>
      <c r="X296" s="23"/>
      <c r="Y296" s="23"/>
      <c r="Z296" s="29"/>
      <c r="AA296" s="29"/>
      <c r="AB296" s="29"/>
      <c r="AC296" s="29"/>
      <c r="AD296" s="29"/>
      <c r="AE296" s="29"/>
      <c r="AF296" s="29"/>
      <c r="AG296" s="29"/>
      <c r="AH296" s="29"/>
      <c r="AI296" s="29"/>
      <c r="AJ296" s="29"/>
      <c r="AK296" s="29"/>
      <c r="AL296" s="29"/>
      <c r="AM296" s="29"/>
      <c r="AN296" s="29"/>
      <c r="AO296" s="29"/>
      <c r="AP296" s="29"/>
    </row>
    <row r="297" ht="12.0" customHeight="1">
      <c r="A297" s="133" t="str">
        <f t="array" ref="A297">IFERROR(INDEX('03.Muestra'!$B$8:$B$17,SMALL(IF("Página Web"='03.Muestra'!$D$8:$D$17,ROW('03.Muestra'!$B$8:$B$17)-MIN(ROW('03.Muestra'!$D$8:$D$17))+1,""),ROW()-293)),"")</f>
        <v/>
      </c>
      <c r="B297" s="169" t="str">
        <f t="array" ref="B297">IFERROR(INDEX('03.Muestra'!$C$8:$C$17,SMALL(IF("Página Web"='03.Muestra'!$D$8:$D$17,ROW('03.Muestra'!$C$8:$C$17)-MIN(ROW('03.Muestra'!$D$8:$D$17))+1,""),ROW()-293)),"")</f>
        <v/>
      </c>
      <c r="C297" s="169" t="str">
        <f t="array" ref="C297">IFERROR(INDEX('03.Muestra'!$F$8:$F$17,SMALL(IF("Página Web"='03.Muestra'!$D$8:$D$17,ROW('03.Muestra'!$F$8:$F$17)-MIN(ROW('03.Muestra'!$D$8:$D$17))+1,""),ROW()-293)),"")</f>
        <v/>
      </c>
      <c r="D297" s="143" t="str">
        <f t="shared" ref="D297:D303" si="38">IF(C297="","",$D$18)</f>
        <v/>
      </c>
      <c r="E297" s="95" t="str">
        <f t="shared" si="37"/>
        <v/>
      </c>
      <c r="F297" s="29"/>
      <c r="G297" s="23"/>
      <c r="H297" s="23"/>
      <c r="I297" s="23"/>
      <c r="J297" s="23"/>
      <c r="K297" s="188"/>
      <c r="L297" s="23"/>
      <c r="M297" s="23"/>
      <c r="N297" s="23"/>
      <c r="O297" s="23"/>
      <c r="P297" s="23"/>
      <c r="Q297" s="23"/>
      <c r="R297" s="23"/>
      <c r="S297" s="23"/>
      <c r="T297" s="23"/>
      <c r="U297" s="23"/>
      <c r="V297" s="23"/>
      <c r="W297" s="23"/>
      <c r="X297" s="23"/>
      <c r="Y297" s="23"/>
      <c r="Z297" s="29"/>
      <c r="AA297" s="29"/>
      <c r="AB297" s="29"/>
      <c r="AC297" s="29"/>
      <c r="AD297" s="29"/>
      <c r="AE297" s="29"/>
      <c r="AF297" s="29"/>
      <c r="AG297" s="29"/>
      <c r="AH297" s="29"/>
      <c r="AI297" s="29"/>
      <c r="AJ297" s="29"/>
      <c r="AK297" s="29"/>
      <c r="AL297" s="29"/>
      <c r="AM297" s="29"/>
      <c r="AN297" s="29"/>
      <c r="AO297" s="29"/>
      <c r="AP297" s="29"/>
    </row>
    <row r="298" ht="12.0" customHeight="1">
      <c r="A298" s="133" t="str">
        <f t="array" ref="A298">IFERROR(INDEX('03.Muestra'!$B$8:$B$17,SMALL(IF("Página Web"='03.Muestra'!$D$8:$D$17,ROW('03.Muestra'!$B$8:$B$17)-MIN(ROW('03.Muestra'!$D$8:$D$17))+1,""),ROW()-293)),"")</f>
        <v/>
      </c>
      <c r="B298" s="169" t="str">
        <f t="array" ref="B298">IFERROR(INDEX('03.Muestra'!$C$8:$C$17,SMALL(IF("Página Web"='03.Muestra'!$D$8:$D$17,ROW('03.Muestra'!$C$8:$C$17)-MIN(ROW('03.Muestra'!$D$8:$D$17))+1,""),ROW()-293)),"")</f>
        <v/>
      </c>
      <c r="C298" s="169" t="str">
        <f t="array" ref="C298">IFERROR(INDEX('03.Muestra'!$F$8:$F$17,SMALL(IF("Página Web"='03.Muestra'!$D$8:$D$17,ROW('03.Muestra'!$F$8:$F$17)-MIN(ROW('03.Muestra'!$D$8:$D$17))+1,""),ROW()-293)),"")</f>
        <v/>
      </c>
      <c r="D298" s="143" t="str">
        <f t="shared" si="38"/>
        <v/>
      </c>
      <c r="E298" s="95" t="str">
        <f t="shared" si="37"/>
        <v/>
      </c>
      <c r="F298" s="29"/>
      <c r="G298" s="23"/>
      <c r="H298" s="23"/>
      <c r="I298" s="23"/>
      <c r="J298" s="23"/>
      <c r="K298" s="188"/>
      <c r="L298" s="23"/>
      <c r="M298" s="23"/>
      <c r="N298" s="23"/>
      <c r="O298" s="23"/>
      <c r="P298" s="23"/>
      <c r="Q298" s="23"/>
      <c r="R298" s="23"/>
      <c r="S298" s="23"/>
      <c r="T298" s="23"/>
      <c r="U298" s="23"/>
      <c r="V298" s="23"/>
      <c r="W298" s="23"/>
      <c r="X298" s="23"/>
      <c r="Y298" s="23"/>
      <c r="Z298" s="29"/>
      <c r="AA298" s="29"/>
      <c r="AB298" s="29"/>
      <c r="AC298" s="29"/>
      <c r="AD298" s="29"/>
      <c r="AE298" s="29"/>
      <c r="AF298" s="29"/>
      <c r="AG298" s="29"/>
      <c r="AH298" s="29"/>
      <c r="AI298" s="29"/>
      <c r="AJ298" s="29"/>
      <c r="AK298" s="29"/>
      <c r="AL298" s="29"/>
      <c r="AM298" s="29"/>
      <c r="AN298" s="29"/>
      <c r="AO298" s="29"/>
      <c r="AP298" s="29"/>
    </row>
    <row r="299" ht="12.0" customHeight="1">
      <c r="A299" s="133" t="str">
        <f t="array" ref="A299">IFERROR(INDEX('03.Muestra'!$B$8:$B$17,SMALL(IF("Página Web"='03.Muestra'!$D$8:$D$17,ROW('03.Muestra'!$B$8:$B$17)-MIN(ROW('03.Muestra'!$D$8:$D$17))+1,""),ROW()-293)),"")</f>
        <v/>
      </c>
      <c r="B299" s="169" t="str">
        <f t="array" ref="B299">IFERROR(INDEX('03.Muestra'!$C$8:$C$17,SMALL(IF("Página Web"='03.Muestra'!$D$8:$D$17,ROW('03.Muestra'!$C$8:$C$17)-MIN(ROW('03.Muestra'!$D$8:$D$17))+1,""),ROW()-293)),"")</f>
        <v/>
      </c>
      <c r="C299" s="169" t="str">
        <f t="array" ref="C299">IFERROR(INDEX('03.Muestra'!$F$8:$F$17,SMALL(IF("Página Web"='03.Muestra'!$D$8:$D$17,ROW('03.Muestra'!$F$8:$F$17)-MIN(ROW('03.Muestra'!$D$8:$D$17))+1,""),ROW()-293)),"")</f>
        <v/>
      </c>
      <c r="D299" s="143" t="str">
        <f t="shared" si="38"/>
        <v/>
      </c>
      <c r="E299" s="95" t="str">
        <f t="shared" si="37"/>
        <v/>
      </c>
      <c r="F299" s="29"/>
      <c r="G299" s="23"/>
      <c r="H299" s="23"/>
      <c r="I299" s="23"/>
      <c r="J299" s="23"/>
      <c r="K299" s="188"/>
      <c r="L299" s="23"/>
      <c r="M299" s="23"/>
      <c r="N299" s="23"/>
      <c r="O299" s="23"/>
      <c r="P299" s="23"/>
      <c r="Q299" s="23"/>
      <c r="R299" s="23"/>
      <c r="S299" s="23"/>
      <c r="T299" s="23"/>
      <c r="U299" s="23"/>
      <c r="V299" s="23"/>
      <c r="W299" s="23"/>
      <c r="X299" s="23"/>
      <c r="Y299" s="23"/>
      <c r="Z299" s="29"/>
      <c r="AA299" s="29"/>
      <c r="AB299" s="29"/>
      <c r="AC299" s="29"/>
      <c r="AD299" s="29"/>
      <c r="AE299" s="29"/>
      <c r="AF299" s="29"/>
      <c r="AG299" s="29"/>
      <c r="AH299" s="29"/>
      <c r="AI299" s="29"/>
      <c r="AJ299" s="29"/>
      <c r="AK299" s="29"/>
      <c r="AL299" s="29"/>
      <c r="AM299" s="29"/>
      <c r="AN299" s="29"/>
      <c r="AO299" s="29"/>
      <c r="AP299" s="29"/>
    </row>
    <row r="300" ht="12.0" customHeight="1">
      <c r="A300" s="133" t="str">
        <f t="array" ref="A300">IFERROR(INDEX('03.Muestra'!$B$8:$B$17,SMALL(IF("Página Web"='03.Muestra'!$D$8:$D$17,ROW('03.Muestra'!$B$8:$B$17)-MIN(ROW('03.Muestra'!$D$8:$D$17))+1,""),ROW()-293)),"")</f>
        <v/>
      </c>
      <c r="B300" s="169" t="str">
        <f t="array" ref="B300">IFERROR(INDEX('03.Muestra'!$C$8:$C$17,SMALL(IF("Página Web"='03.Muestra'!$D$8:$D$17,ROW('03.Muestra'!$C$8:$C$17)-MIN(ROW('03.Muestra'!$D$8:$D$17))+1,""),ROW()-293)),"")</f>
        <v/>
      </c>
      <c r="C300" s="169" t="str">
        <f t="array" ref="C300">IFERROR(INDEX('03.Muestra'!$F$8:$F$17,SMALL(IF("Página Web"='03.Muestra'!$D$8:$D$17,ROW('03.Muestra'!$F$8:$F$17)-MIN(ROW('03.Muestra'!$D$8:$D$17))+1,""),ROW()-293)),"")</f>
        <v/>
      </c>
      <c r="D300" s="143" t="str">
        <f t="shared" si="38"/>
        <v/>
      </c>
      <c r="E300" s="95" t="str">
        <f t="shared" si="37"/>
        <v/>
      </c>
      <c r="F300" s="23"/>
      <c r="G300" s="23"/>
      <c r="H300" s="23"/>
      <c r="I300" s="23"/>
      <c r="J300" s="23"/>
      <c r="K300" s="188"/>
      <c r="L300" s="23"/>
      <c r="M300" s="23"/>
      <c r="N300" s="23"/>
      <c r="O300" s="23"/>
      <c r="P300" s="23"/>
      <c r="Q300" s="23"/>
      <c r="R300" s="23"/>
      <c r="S300" s="23"/>
      <c r="T300" s="23"/>
      <c r="U300" s="23"/>
      <c r="V300" s="23"/>
      <c r="W300" s="23"/>
      <c r="X300" s="23"/>
      <c r="Y300" s="23"/>
      <c r="Z300" s="29"/>
      <c r="AA300" s="29"/>
      <c r="AB300" s="29"/>
      <c r="AC300" s="29"/>
      <c r="AD300" s="29"/>
      <c r="AE300" s="29"/>
      <c r="AF300" s="29"/>
      <c r="AG300" s="29"/>
      <c r="AH300" s="29"/>
      <c r="AI300" s="29"/>
      <c r="AJ300" s="29"/>
      <c r="AK300" s="29"/>
      <c r="AL300" s="29"/>
      <c r="AM300" s="29"/>
      <c r="AN300" s="29"/>
      <c r="AO300" s="29"/>
      <c r="AP300" s="29"/>
    </row>
    <row r="301" ht="12.0" customHeight="1">
      <c r="A301" s="133" t="str">
        <f t="array" ref="A301">IFERROR(INDEX('03.Muestra'!$B$8:$B$17,SMALL(IF("Página Web"='03.Muestra'!$D$8:$D$17,ROW('03.Muestra'!$B$8:$B$17)-MIN(ROW('03.Muestra'!$D$8:$D$17))+1,""),ROW()-293)),"")</f>
        <v/>
      </c>
      <c r="B301" s="169" t="str">
        <f t="array" ref="B301">IFERROR(INDEX('03.Muestra'!$C$8:$C$17,SMALL(IF("Página Web"='03.Muestra'!$D$8:$D$17,ROW('03.Muestra'!$C$8:$C$17)-MIN(ROW('03.Muestra'!$D$8:$D$17))+1,""),ROW()-293)),"")</f>
        <v/>
      </c>
      <c r="C301" s="169" t="str">
        <f t="array" ref="C301">IFERROR(INDEX('03.Muestra'!$F$8:$F$17,SMALL(IF("Página Web"='03.Muestra'!$D$8:$D$17,ROW('03.Muestra'!$F$8:$F$17)-MIN(ROW('03.Muestra'!$D$8:$D$17))+1,""),ROW()-293)),"")</f>
        <v/>
      </c>
      <c r="D301" s="143" t="str">
        <f t="shared" si="38"/>
        <v/>
      </c>
      <c r="E301" s="95" t="str">
        <f t="shared" si="37"/>
        <v/>
      </c>
      <c r="F301" s="23"/>
      <c r="G301" s="23"/>
      <c r="H301" s="23"/>
      <c r="I301" s="23"/>
      <c r="J301" s="23"/>
      <c r="K301" s="188"/>
      <c r="L301" s="23"/>
      <c r="M301" s="23"/>
      <c r="N301" s="23"/>
      <c r="O301" s="23"/>
      <c r="P301" s="23"/>
      <c r="Q301" s="23"/>
      <c r="R301" s="23"/>
      <c r="S301" s="23"/>
      <c r="T301" s="23"/>
      <c r="U301" s="23"/>
      <c r="V301" s="23"/>
      <c r="W301" s="23"/>
      <c r="X301" s="23"/>
      <c r="Y301" s="23"/>
      <c r="Z301" s="29"/>
      <c r="AA301" s="29"/>
      <c r="AB301" s="29"/>
      <c r="AC301" s="29"/>
      <c r="AD301" s="29"/>
      <c r="AE301" s="29"/>
      <c r="AF301" s="29"/>
      <c r="AG301" s="29"/>
      <c r="AH301" s="29"/>
      <c r="AI301" s="29"/>
      <c r="AJ301" s="29"/>
      <c r="AK301" s="29"/>
      <c r="AL301" s="29"/>
      <c r="AM301" s="29"/>
      <c r="AN301" s="29"/>
      <c r="AO301" s="29"/>
      <c r="AP301" s="29"/>
    </row>
    <row r="302" ht="12.0" customHeight="1">
      <c r="A302" s="133" t="str">
        <f t="array" ref="A302">IFERROR(INDEX('03.Muestra'!$B$8:$B$17,SMALL(IF("Página Web"='03.Muestra'!$D$8:$D$17,ROW('03.Muestra'!$B$8:$B$17)-MIN(ROW('03.Muestra'!$D$8:$D$17))+1,""),ROW()-293)),"")</f>
        <v/>
      </c>
      <c r="B302" s="169" t="str">
        <f t="array" ref="B302">IFERROR(INDEX('03.Muestra'!$C$8:$C$17,SMALL(IF("Página Web"='03.Muestra'!$D$8:$D$17,ROW('03.Muestra'!$C$8:$C$17)-MIN(ROW('03.Muestra'!$D$8:$D$17))+1,""),ROW()-293)),"")</f>
        <v/>
      </c>
      <c r="C302" s="169" t="str">
        <f t="array" ref="C302">IFERROR(INDEX('03.Muestra'!$F$8:$F$17,SMALL(IF("Página Web"='03.Muestra'!$D$8:$D$17,ROW('03.Muestra'!$F$8:$F$17)-MIN(ROW('03.Muestra'!$D$8:$D$17))+1,""),ROW()-293)),"")</f>
        <v/>
      </c>
      <c r="D302" s="143" t="str">
        <f t="shared" si="38"/>
        <v/>
      </c>
      <c r="E302" s="95" t="str">
        <f t="shared" si="37"/>
        <v/>
      </c>
      <c r="F302" s="23"/>
      <c r="G302" s="23"/>
      <c r="H302" s="23"/>
      <c r="I302" s="23"/>
      <c r="J302" s="23"/>
      <c r="K302" s="188"/>
      <c r="L302" s="23"/>
      <c r="M302" s="23"/>
      <c r="N302" s="23"/>
      <c r="O302" s="23"/>
      <c r="P302" s="23"/>
      <c r="Q302" s="23"/>
      <c r="R302" s="23"/>
      <c r="S302" s="23"/>
      <c r="T302" s="23"/>
      <c r="U302" s="23"/>
      <c r="V302" s="23"/>
      <c r="W302" s="23"/>
      <c r="X302" s="23"/>
      <c r="Y302" s="23"/>
      <c r="Z302" s="29"/>
      <c r="AA302" s="29"/>
      <c r="AB302" s="29"/>
      <c r="AC302" s="29"/>
      <c r="AD302" s="29"/>
      <c r="AE302" s="29"/>
      <c r="AF302" s="29"/>
      <c r="AG302" s="29"/>
      <c r="AH302" s="29"/>
      <c r="AI302" s="29"/>
      <c r="AJ302" s="29"/>
      <c r="AK302" s="29"/>
      <c r="AL302" s="29"/>
      <c r="AM302" s="29"/>
      <c r="AN302" s="29"/>
      <c r="AO302" s="29"/>
      <c r="AP302" s="29"/>
    </row>
    <row r="303" ht="12.0" customHeight="1">
      <c r="A303" s="133" t="str">
        <f t="array" ref="A303">IFERROR(INDEX('03.Muestra'!$B$8:$B$17,SMALL(IF("Página Web"='03.Muestra'!$D$8:$D$17,ROW('03.Muestra'!$B$8:$B$17)-MIN(ROW('03.Muestra'!$D$8:$D$17))+1,""),ROW()-293)),"")</f>
        <v/>
      </c>
      <c r="B303" s="169" t="str">
        <f t="array" ref="B303">IFERROR(INDEX('03.Muestra'!$C$8:$C$17,SMALL(IF("Página Web"='03.Muestra'!$D$8:$D$17,ROW('03.Muestra'!$C$8:$C$17)-MIN(ROW('03.Muestra'!$D$8:$D$17))+1,""),ROW()-293)),"")</f>
        <v/>
      </c>
      <c r="C303" s="169" t="str">
        <f t="array" ref="C303">IFERROR(INDEX('03.Muestra'!$F$8:$F$17,SMALL(IF("Página Web"='03.Muestra'!$D$8:$D$17,ROW('03.Muestra'!$F$8:$F$17)-MIN(ROW('03.Muestra'!$D$8:$D$17))+1,""),ROW()-293)),"")</f>
        <v/>
      </c>
      <c r="D303" s="143" t="str">
        <f t="shared" si="38"/>
        <v/>
      </c>
      <c r="E303" s="95" t="str">
        <f t="shared" si="37"/>
        <v/>
      </c>
      <c r="F303" s="23"/>
      <c r="G303" s="23"/>
      <c r="H303" s="23"/>
      <c r="I303" s="23"/>
      <c r="J303" s="23"/>
      <c r="K303" s="188"/>
      <c r="L303" s="23"/>
      <c r="M303" s="23"/>
      <c r="N303" s="23"/>
      <c r="O303" s="23"/>
      <c r="P303" s="23"/>
      <c r="Q303" s="23"/>
      <c r="R303" s="23"/>
      <c r="S303" s="23"/>
      <c r="T303" s="23"/>
      <c r="U303" s="23"/>
      <c r="V303" s="23"/>
      <c r="W303" s="23"/>
      <c r="X303" s="23"/>
      <c r="Y303" s="23"/>
      <c r="Z303" s="29"/>
      <c r="AA303" s="29"/>
      <c r="AB303" s="29"/>
      <c r="AC303" s="29"/>
      <c r="AD303" s="29"/>
      <c r="AE303" s="29"/>
      <c r="AF303" s="29"/>
      <c r="AG303" s="29"/>
      <c r="AH303" s="29"/>
      <c r="AI303" s="29"/>
      <c r="AJ303" s="29"/>
      <c r="AK303" s="29"/>
      <c r="AL303" s="29"/>
      <c r="AM303" s="29"/>
      <c r="AN303" s="29"/>
      <c r="AO303" s="29"/>
      <c r="AP303" s="29"/>
    </row>
    <row r="304" ht="12.0" customHeight="1">
      <c r="A304" s="92"/>
      <c r="B304" s="173"/>
      <c r="C304" s="173"/>
      <c r="D304" s="174"/>
      <c r="E304" s="95"/>
      <c r="F304" s="23"/>
      <c r="G304" s="23"/>
      <c r="H304" s="23"/>
      <c r="I304" s="23"/>
      <c r="J304" s="23"/>
      <c r="K304" s="188"/>
      <c r="L304" s="23"/>
      <c r="M304" s="23"/>
      <c r="N304" s="23"/>
      <c r="O304" s="23"/>
      <c r="P304" s="23"/>
      <c r="Q304" s="23"/>
      <c r="R304" s="23"/>
      <c r="S304" s="23"/>
      <c r="T304" s="23"/>
      <c r="U304" s="23"/>
      <c r="V304" s="23"/>
      <c r="W304" s="23"/>
      <c r="X304" s="23"/>
      <c r="Y304" s="23"/>
      <c r="Z304" s="29"/>
      <c r="AA304" s="29"/>
      <c r="AB304" s="29"/>
      <c r="AC304" s="29"/>
      <c r="AD304" s="29"/>
      <c r="AE304" s="29"/>
      <c r="AF304" s="29"/>
      <c r="AG304" s="29"/>
      <c r="AH304" s="29"/>
      <c r="AI304" s="29"/>
      <c r="AJ304" s="29"/>
      <c r="AK304" s="29"/>
      <c r="AL304" s="29"/>
      <c r="AM304" s="29"/>
      <c r="AN304" s="29"/>
      <c r="AO304" s="29"/>
      <c r="AP304" s="29"/>
    </row>
    <row r="305" ht="12.0" customHeight="1">
      <c r="A305" s="29"/>
      <c r="B305" s="23"/>
      <c r="C305" s="23"/>
      <c r="D305" s="167"/>
      <c r="E305" s="95"/>
      <c r="F305" s="23"/>
      <c r="G305" s="23"/>
      <c r="H305" s="23"/>
      <c r="I305" s="23"/>
      <c r="J305" s="23"/>
      <c r="K305" s="188"/>
      <c r="L305" s="23"/>
      <c r="M305" s="23"/>
      <c r="N305" s="23"/>
      <c r="O305" s="23"/>
      <c r="P305" s="23"/>
      <c r="Q305" s="23"/>
      <c r="R305" s="23"/>
      <c r="S305" s="23"/>
      <c r="T305" s="23"/>
      <c r="U305" s="23"/>
      <c r="V305" s="23"/>
      <c r="W305" s="23"/>
      <c r="X305" s="23"/>
      <c r="Y305" s="23"/>
      <c r="Z305" s="29"/>
      <c r="AA305" s="29"/>
      <c r="AB305" s="29"/>
      <c r="AC305" s="29"/>
      <c r="AD305" s="29"/>
      <c r="AE305" s="29"/>
      <c r="AF305" s="29"/>
      <c r="AG305" s="29"/>
      <c r="AH305" s="29"/>
      <c r="AI305" s="29"/>
      <c r="AJ305" s="29"/>
      <c r="AK305" s="29"/>
      <c r="AL305" s="29"/>
      <c r="AM305" s="29"/>
      <c r="AN305" s="29"/>
      <c r="AO305" s="29"/>
      <c r="AP305" s="29"/>
    </row>
    <row r="306" ht="12.75" customHeight="1">
      <c r="A306" s="151"/>
      <c r="B306" s="152"/>
      <c r="C306" s="151"/>
      <c r="D306" s="175"/>
      <c r="E306" s="153"/>
      <c r="F306" s="23"/>
      <c r="G306" s="23"/>
      <c r="H306" s="23"/>
      <c r="I306" s="23"/>
      <c r="J306" s="23"/>
      <c r="K306" s="188"/>
      <c r="L306" s="23"/>
      <c r="M306" s="23"/>
      <c r="N306" s="23"/>
      <c r="O306" s="23"/>
      <c r="P306" s="23"/>
      <c r="Q306" s="23"/>
      <c r="R306" s="23"/>
      <c r="S306" s="23"/>
      <c r="T306" s="23"/>
      <c r="U306" s="23"/>
      <c r="V306" s="23"/>
      <c r="W306" s="23"/>
      <c r="X306" s="23"/>
      <c r="Y306" s="23"/>
      <c r="Z306" s="29"/>
      <c r="AA306" s="29"/>
      <c r="AB306" s="29"/>
      <c r="AC306" s="29"/>
      <c r="AD306" s="29"/>
      <c r="AE306" s="29"/>
      <c r="AF306" s="29"/>
      <c r="AG306" s="29"/>
      <c r="AH306" s="29"/>
      <c r="AI306" s="29"/>
      <c r="AJ306" s="29"/>
      <c r="AK306" s="29"/>
      <c r="AL306" s="29"/>
      <c r="AM306" s="29"/>
      <c r="AN306" s="29"/>
      <c r="AO306" s="29"/>
      <c r="AP306" s="29"/>
    </row>
    <row r="307" ht="12.0" customHeight="1">
      <c r="A307" s="149"/>
      <c r="B307" s="149"/>
      <c r="C307" s="149"/>
      <c r="D307" s="176"/>
      <c r="E307" s="149"/>
      <c r="F307" s="124"/>
      <c r="G307" s="23"/>
      <c r="H307" s="23"/>
      <c r="I307" s="23"/>
      <c r="J307" s="23"/>
      <c r="K307" s="188"/>
      <c r="L307" s="23"/>
      <c r="M307" s="23"/>
      <c r="N307" s="23"/>
      <c r="O307" s="23"/>
      <c r="P307" s="23"/>
      <c r="Q307" s="23"/>
      <c r="R307" s="23"/>
      <c r="S307" s="23"/>
      <c r="T307" s="23"/>
      <c r="U307" s="23"/>
      <c r="V307" s="23"/>
      <c r="W307" s="23"/>
      <c r="X307" s="23"/>
      <c r="Y307" s="23"/>
      <c r="Z307" s="29"/>
      <c r="AA307" s="29"/>
      <c r="AB307" s="29"/>
      <c r="AC307" s="29"/>
      <c r="AD307" s="29"/>
      <c r="AE307" s="29"/>
      <c r="AF307" s="29"/>
      <c r="AG307" s="29"/>
      <c r="AH307" s="29"/>
      <c r="AI307" s="29"/>
      <c r="AJ307" s="29"/>
      <c r="AK307" s="29"/>
      <c r="AL307" s="29"/>
      <c r="AM307" s="29"/>
      <c r="AN307" s="29"/>
      <c r="AO307" s="29"/>
      <c r="AP307" s="29"/>
    </row>
    <row r="308" ht="12.0" customHeight="1">
      <c r="A308" s="29"/>
      <c r="B308" s="23"/>
      <c r="C308" s="23"/>
      <c r="D308" s="167"/>
      <c r="E308" s="95"/>
      <c r="F308" s="23"/>
      <c r="G308" s="23"/>
      <c r="H308" s="23"/>
      <c r="I308" s="23"/>
      <c r="J308" s="23"/>
      <c r="K308" s="188"/>
      <c r="L308" s="23"/>
      <c r="M308" s="23"/>
      <c r="N308" s="23"/>
      <c r="O308" s="23"/>
      <c r="P308" s="23"/>
      <c r="Q308" s="23"/>
      <c r="R308" s="23"/>
      <c r="S308" s="23"/>
      <c r="T308" s="23"/>
      <c r="U308" s="23"/>
      <c r="V308" s="23"/>
      <c r="W308" s="23"/>
      <c r="X308" s="23"/>
      <c r="Y308" s="23"/>
      <c r="Z308" s="29"/>
      <c r="AA308" s="29"/>
      <c r="AB308" s="29"/>
      <c r="AC308" s="29"/>
      <c r="AD308" s="29"/>
      <c r="AE308" s="29"/>
      <c r="AF308" s="29"/>
      <c r="AG308" s="29"/>
      <c r="AH308" s="29"/>
      <c r="AI308" s="29"/>
      <c r="AJ308" s="29"/>
      <c r="AK308" s="29"/>
      <c r="AL308" s="29"/>
      <c r="AM308" s="29"/>
      <c r="AN308" s="29"/>
      <c r="AO308" s="29"/>
      <c r="AP308" s="29"/>
    </row>
    <row r="309" ht="12.0" customHeight="1">
      <c r="A309" s="29"/>
      <c r="B309" s="23"/>
      <c r="C309" s="23"/>
      <c r="D309" s="167"/>
      <c r="E309" s="137"/>
      <c r="F309" s="23"/>
      <c r="G309" s="23"/>
      <c r="H309" s="23"/>
      <c r="I309" s="23"/>
      <c r="J309" s="23"/>
      <c r="K309" s="188"/>
      <c r="L309" s="23"/>
      <c r="M309" s="23"/>
      <c r="N309" s="23"/>
      <c r="O309" s="23"/>
      <c r="P309" s="23"/>
      <c r="Q309" s="23"/>
      <c r="R309" s="23"/>
      <c r="S309" s="23"/>
      <c r="T309" s="23"/>
      <c r="U309" s="23"/>
      <c r="V309" s="23"/>
      <c r="W309" s="23"/>
      <c r="X309" s="23"/>
      <c r="Y309" s="23"/>
      <c r="Z309" s="29"/>
      <c r="AA309" s="29"/>
      <c r="AB309" s="29"/>
      <c r="AC309" s="29"/>
      <c r="AD309" s="29"/>
      <c r="AE309" s="29"/>
      <c r="AF309" s="29"/>
      <c r="AG309" s="29"/>
      <c r="AH309" s="29"/>
      <c r="AI309" s="29"/>
      <c r="AJ309" s="29"/>
      <c r="AK309" s="29"/>
      <c r="AL309" s="29"/>
      <c r="AM309" s="29"/>
      <c r="AN309" s="29"/>
      <c r="AO309" s="29"/>
      <c r="AP309" s="29"/>
    </row>
    <row r="310" ht="29.25" customHeight="1">
      <c r="A310" s="126" t="s">
        <v>106</v>
      </c>
      <c r="B310" s="127" t="s">
        <v>92</v>
      </c>
      <c r="C310" s="128" t="s">
        <v>167</v>
      </c>
      <c r="D310" s="168" t="s">
        <v>112</v>
      </c>
      <c r="E310" s="154"/>
      <c r="F310" s="29"/>
      <c r="G310" s="29"/>
      <c r="H310" s="29"/>
      <c r="I310" s="29"/>
      <c r="J310" s="29"/>
      <c r="K310" s="188"/>
      <c r="L310" s="23"/>
      <c r="M310" s="23"/>
      <c r="N310" s="23"/>
      <c r="O310" s="23"/>
      <c r="P310" s="23"/>
      <c r="Q310" s="23"/>
      <c r="R310" s="23"/>
      <c r="S310" s="23"/>
      <c r="T310" s="23"/>
      <c r="U310" s="23"/>
      <c r="V310" s="23"/>
      <c r="W310" s="23"/>
      <c r="X310" s="23"/>
      <c r="Y310" s="23"/>
      <c r="Z310" s="29"/>
      <c r="AA310" s="29"/>
      <c r="AB310" s="29"/>
      <c r="AC310" s="29"/>
      <c r="AD310" s="29"/>
      <c r="AE310" s="29"/>
      <c r="AF310" s="29"/>
      <c r="AG310" s="29"/>
      <c r="AH310" s="29"/>
      <c r="AI310" s="29"/>
      <c r="AJ310" s="29"/>
      <c r="AK310" s="29"/>
      <c r="AL310" s="29"/>
      <c r="AM310" s="29"/>
      <c r="AN310" s="29"/>
      <c r="AO310" s="29"/>
      <c r="AP310" s="29"/>
    </row>
    <row r="311" ht="12.0" customHeight="1">
      <c r="A311" s="133">
        <f t="array" ref="A311">IFERROR(INDEX('03.Muestra'!$B$8:$B$17,SMALL(IF("Página Web"='03.Muestra'!$D$8:$D$17,ROW('03.Muestra'!$B$8:$B$17)-MIN(ROW('03.Muestra'!$D$8:$D$17))+1,""),ROW()-310)),"")</f>
        <v>1</v>
      </c>
      <c r="B311" s="169" t="str">
        <f t="array" ref="B311">IFERROR(INDEX('03.Muestra'!$C$8:$C$17,SMALL(IF("Página Web"='03.Muestra'!$D$8:$D$17,ROW('03.Muestra'!$C$8:$C$17)-MIN(ROW('03.Muestra'!$D$8:$D$17))+1,""),ROW()-310)),"")</f>
        <v>Home</v>
      </c>
      <c r="C311" s="170" t="str">
        <f t="array" ref="C311">IFERROR(INDEX('03.Muestra'!$F$8:$F$17,SMALL(IF("Página Web"='03.Muestra'!$D$8:$D$17,ROW('03.Muestra'!$F$8:$F$17)-MIN(ROW('03.Muestra'!$D$8:$D$17))+1,""),ROW()-310)),"")</f>
        <v>https://vicengallartandres.com/</v>
      </c>
      <c r="D311" s="143" t="s">
        <v>93</v>
      </c>
      <c r="E311" s="95" t="str">
        <f t="shared" ref="E311:E320" si="39">IF(D311&lt;&gt;"",IF(AND(B311&lt;&gt;"",C311&lt;&gt;""),"","ERR"),"")</f>
        <v/>
      </c>
      <c r="F311" s="144" t="s">
        <v>95</v>
      </c>
      <c r="G311" s="121" t="s">
        <v>104</v>
      </c>
      <c r="H311" s="116" t="s">
        <v>99</v>
      </c>
      <c r="I311" s="145" t="s">
        <v>97</v>
      </c>
      <c r="J311" s="146" t="s">
        <v>93</v>
      </c>
      <c r="K311" s="171" t="s">
        <v>103</v>
      </c>
      <c r="L311" s="23"/>
      <c r="M311" s="23"/>
      <c r="N311" s="23"/>
      <c r="O311" s="23"/>
      <c r="P311" s="23"/>
      <c r="Q311" s="23"/>
      <c r="R311" s="23"/>
      <c r="S311" s="23"/>
      <c r="T311" s="23"/>
      <c r="U311" s="23"/>
      <c r="V311" s="23"/>
      <c r="W311" s="23"/>
      <c r="X311" s="23"/>
      <c r="Y311" s="23"/>
      <c r="Z311" s="29"/>
      <c r="AA311" s="29"/>
      <c r="AB311" s="29"/>
      <c r="AC311" s="29"/>
      <c r="AD311" s="29"/>
      <c r="AE311" s="29"/>
      <c r="AF311" s="29"/>
      <c r="AG311" s="29"/>
      <c r="AH311" s="29"/>
      <c r="AI311" s="29"/>
      <c r="AJ311" s="29"/>
      <c r="AK311" s="29"/>
      <c r="AL311" s="29"/>
      <c r="AM311" s="29"/>
      <c r="AN311" s="29"/>
      <c r="AO311" s="29"/>
      <c r="AP311" s="29"/>
    </row>
    <row r="312" ht="12.0" customHeight="1">
      <c r="A312" s="133">
        <f t="array" ref="A312">IFERROR(INDEX('03.Muestra'!$B$8:$B$17,SMALL(IF("Página Web"='03.Muestra'!$D$8:$D$17,ROW('03.Muestra'!$B$8:$B$17)-MIN(ROW('03.Muestra'!$D$8:$D$17))+1,""),ROW()-310)),"")</f>
        <v>2</v>
      </c>
      <c r="B312" s="169" t="str">
        <f t="array" ref="B312">IFERROR(INDEX('03.Muestra'!$C$8:$C$17,SMALL(IF("Página Web"='03.Muestra'!$D$8:$D$17,ROW('03.Muestra'!$C$8:$C$17)-MIN(ROW('03.Muestra'!$D$8:$D$17))+1,""),ROW()-310)),"")</f>
        <v>Contacto</v>
      </c>
      <c r="C312" s="170" t="str">
        <f t="array" ref="C312">IFERROR(INDEX('03.Muestra'!$F$8:$F$17,SMALL(IF("Página Web"='03.Muestra'!$D$8:$D$17,ROW('03.Muestra'!$F$8:$F$17)-MIN(ROW('03.Muestra'!$D$8:$D$17))+1,""),ROW()-310)),"")</f>
        <v>https://vicengallartandres.com/contacto/</v>
      </c>
      <c r="D312" s="143" t="s">
        <v>93</v>
      </c>
      <c r="E312" s="95" t="str">
        <f t="shared" si="39"/>
        <v/>
      </c>
      <c r="F312" s="147">
        <f>COUNTIF($D311:INDIRECT("$D" &amp;  SUM(ROW()-1,'03.Muestra'!$D$20)-1),F311)</f>
        <v>0</v>
      </c>
      <c r="G312" s="147">
        <f>COUNTIF($D311:INDIRECT("$D" &amp;  SUM(ROW()-1,'03.Muestra'!$D$20)-1),G311)</f>
        <v>0</v>
      </c>
      <c r="H312" s="147">
        <f>COUNTIF($D311:INDIRECT("$D" &amp;  SUM(ROW()-1,'03.Muestra'!$D$20)-1),H311)</f>
        <v>0</v>
      </c>
      <c r="I312" s="147">
        <f>COUNTIF($D311:INDIRECT("$D" &amp;  SUM(ROW()-1,'03.Muestra'!$D$20)-1),I311)</f>
        <v>0</v>
      </c>
      <c r="J312" s="147">
        <f>COUNTIF($D311:INDIRECT("$D" &amp;  SUM(ROW()-1,'03.Muestra'!$D$20)-1),J311)</f>
        <v>3</v>
      </c>
      <c r="K312" s="172">
        <f>IF(COUNTIF('03.Muestra'!$D$8:$D$17,"Página Web")=0,0,COUNTBLANK($D311:INDIRECT("$D" &amp;  SUM(ROW()-1,COUNTIF('03.Muestra'!$D$8:$D$17,"Página Web"))-1)))</f>
        <v>0</v>
      </c>
      <c r="L312" s="23"/>
      <c r="M312" s="23"/>
      <c r="N312" s="23"/>
      <c r="O312" s="23"/>
      <c r="P312" s="23"/>
      <c r="Q312" s="23"/>
      <c r="R312" s="23"/>
      <c r="S312" s="23"/>
      <c r="T312" s="23"/>
      <c r="U312" s="23"/>
      <c r="V312" s="23"/>
      <c r="W312" s="23"/>
      <c r="X312" s="23"/>
      <c r="Y312" s="23"/>
      <c r="Z312" s="29"/>
      <c r="AA312" s="29"/>
      <c r="AB312" s="29"/>
      <c r="AC312" s="29"/>
      <c r="AD312" s="29"/>
      <c r="AE312" s="29"/>
      <c r="AF312" s="29"/>
      <c r="AG312" s="29"/>
      <c r="AH312" s="29"/>
      <c r="AI312" s="29"/>
      <c r="AJ312" s="29"/>
      <c r="AK312" s="29"/>
      <c r="AL312" s="29"/>
      <c r="AM312" s="29"/>
      <c r="AN312" s="29"/>
      <c r="AO312" s="29"/>
      <c r="AP312" s="29"/>
    </row>
    <row r="313" ht="12.0" customHeight="1">
      <c r="A313" s="133">
        <f t="array" ref="A313">IFERROR(INDEX('03.Muestra'!$B$8:$B$17,SMALL(IF("Página Web"='03.Muestra'!$D$8:$D$17,ROW('03.Muestra'!$B$8:$B$17)-MIN(ROW('03.Muestra'!$D$8:$D$17))+1,""),ROW()-310)),"")</f>
        <v>3</v>
      </c>
      <c r="B313" s="169" t="str">
        <f t="array" ref="B313">IFERROR(INDEX('03.Muestra'!$C$8:$C$17,SMALL(IF("Página Web"='03.Muestra'!$D$8:$D$17,ROW('03.Muestra'!$C$8:$C$17)-MIN(ROW('03.Muestra'!$D$8:$D$17))+1,""),ROW()-310)),"")</f>
        <v>Servicios</v>
      </c>
      <c r="C313" s="170" t="str">
        <f t="array" ref="C313">IFERROR(INDEX('03.Muestra'!$F$8:$F$17,SMALL(IF("Página Web"='03.Muestra'!$D$8:$D$17,ROW('03.Muestra'!$F$8:$F$17)-MIN(ROW('03.Muestra'!$D$8:$D$17))+1,""),ROW()-310)),"")</f>
        <v>https://vicengallartandres.com/servicios/</v>
      </c>
      <c r="D313" s="143" t="s">
        <v>93</v>
      </c>
      <c r="E313" s="95" t="str">
        <f t="shared" si="39"/>
        <v/>
      </c>
      <c r="F313" s="29"/>
      <c r="G313" s="23"/>
      <c r="H313" s="23"/>
      <c r="I313" s="23"/>
      <c r="J313" s="23"/>
      <c r="K313" s="188"/>
      <c r="L313" s="23"/>
      <c r="M313" s="23"/>
      <c r="N313" s="23"/>
      <c r="O313" s="23"/>
      <c r="P313" s="23"/>
      <c r="Q313" s="23"/>
      <c r="R313" s="23"/>
      <c r="S313" s="23"/>
      <c r="T313" s="23"/>
      <c r="U313" s="23"/>
      <c r="V313" s="23"/>
      <c r="W313" s="23"/>
      <c r="X313" s="23"/>
      <c r="Y313" s="23"/>
      <c r="Z313" s="29"/>
      <c r="AA313" s="29"/>
      <c r="AB313" s="29"/>
      <c r="AC313" s="29"/>
      <c r="AD313" s="29"/>
      <c r="AE313" s="29"/>
      <c r="AF313" s="29"/>
      <c r="AG313" s="29"/>
      <c r="AH313" s="29"/>
      <c r="AI313" s="29"/>
      <c r="AJ313" s="29"/>
      <c r="AK313" s="29"/>
      <c r="AL313" s="29"/>
      <c r="AM313" s="29"/>
      <c r="AN313" s="29"/>
      <c r="AO313" s="29"/>
      <c r="AP313" s="29"/>
    </row>
    <row r="314" ht="12.0" customHeight="1">
      <c r="A314" s="133" t="str">
        <f t="array" ref="A314">IFERROR(INDEX('03.Muestra'!$B$8:$B$17,SMALL(IF("Página Web"='03.Muestra'!$D$8:$D$17,ROW('03.Muestra'!$B$8:$B$17)-MIN(ROW('03.Muestra'!$D$8:$D$17))+1,""),ROW()-310)),"")</f>
        <v/>
      </c>
      <c r="B314" s="169" t="str">
        <f t="array" ref="B314">IFERROR(INDEX('03.Muestra'!$C$8:$C$17,SMALL(IF("Página Web"='03.Muestra'!$D$8:$D$17,ROW('03.Muestra'!$C$8:$C$17)-MIN(ROW('03.Muestra'!$D$8:$D$17))+1,""),ROW()-310)),"")</f>
        <v/>
      </c>
      <c r="C314" s="169" t="str">
        <f t="array" ref="C314">IFERROR(INDEX('03.Muestra'!$F$8:$F$17,SMALL(IF("Página Web"='03.Muestra'!$D$8:$D$17,ROW('03.Muestra'!$F$8:$F$17)-MIN(ROW('03.Muestra'!$D$8:$D$17))+1,""),ROW()-310)),"")</f>
        <v/>
      </c>
      <c r="D314" s="143" t="str">
        <f t="shared" ref="D314:D320" si="40">IF(C314="","",$D$18)</f>
        <v/>
      </c>
      <c r="E314" s="95" t="str">
        <f t="shared" si="39"/>
        <v/>
      </c>
      <c r="F314" s="29"/>
      <c r="G314" s="23"/>
      <c r="H314" s="23"/>
      <c r="I314" s="23"/>
      <c r="J314" s="23"/>
      <c r="K314" s="188"/>
      <c r="L314" s="23"/>
      <c r="M314" s="23"/>
      <c r="N314" s="23"/>
      <c r="O314" s="23"/>
      <c r="P314" s="23"/>
      <c r="Q314" s="23"/>
      <c r="R314" s="23"/>
      <c r="S314" s="23"/>
      <c r="T314" s="23"/>
      <c r="U314" s="23"/>
      <c r="V314" s="23"/>
      <c r="W314" s="23"/>
      <c r="X314" s="23"/>
      <c r="Y314" s="23"/>
      <c r="Z314" s="29"/>
      <c r="AA314" s="29"/>
      <c r="AB314" s="29"/>
      <c r="AC314" s="29"/>
      <c r="AD314" s="29"/>
      <c r="AE314" s="29"/>
      <c r="AF314" s="29"/>
      <c r="AG314" s="29"/>
      <c r="AH314" s="29"/>
      <c r="AI314" s="29"/>
      <c r="AJ314" s="29"/>
      <c r="AK314" s="29"/>
      <c r="AL314" s="29"/>
      <c r="AM314" s="29"/>
      <c r="AN314" s="29"/>
      <c r="AO314" s="29"/>
      <c r="AP314" s="29"/>
    </row>
    <row r="315" ht="12.0" customHeight="1">
      <c r="A315" s="133" t="str">
        <f t="array" ref="A315">IFERROR(INDEX('03.Muestra'!$B$8:$B$17,SMALL(IF("Página Web"='03.Muestra'!$D$8:$D$17,ROW('03.Muestra'!$B$8:$B$17)-MIN(ROW('03.Muestra'!$D$8:$D$17))+1,""),ROW()-310)),"")</f>
        <v/>
      </c>
      <c r="B315" s="169" t="str">
        <f t="array" ref="B315">IFERROR(INDEX('03.Muestra'!$C$8:$C$17,SMALL(IF("Página Web"='03.Muestra'!$D$8:$D$17,ROW('03.Muestra'!$C$8:$C$17)-MIN(ROW('03.Muestra'!$D$8:$D$17))+1,""),ROW()-310)),"")</f>
        <v/>
      </c>
      <c r="C315" s="169" t="str">
        <f t="array" ref="C315">IFERROR(INDEX('03.Muestra'!$F$8:$F$17,SMALL(IF("Página Web"='03.Muestra'!$D$8:$D$17,ROW('03.Muestra'!$F$8:$F$17)-MIN(ROW('03.Muestra'!$D$8:$D$17))+1,""),ROW()-310)),"")</f>
        <v/>
      </c>
      <c r="D315" s="143" t="str">
        <f t="shared" si="40"/>
        <v/>
      </c>
      <c r="E315" s="95" t="str">
        <f t="shared" si="39"/>
        <v/>
      </c>
      <c r="F315" s="29"/>
      <c r="G315" s="23"/>
      <c r="H315" s="23"/>
      <c r="I315" s="23"/>
      <c r="J315" s="23"/>
      <c r="K315" s="188"/>
      <c r="L315" s="23"/>
      <c r="M315" s="23"/>
      <c r="N315" s="23"/>
      <c r="O315" s="23"/>
      <c r="P315" s="23"/>
      <c r="Q315" s="23"/>
      <c r="R315" s="23"/>
      <c r="S315" s="23"/>
      <c r="T315" s="23"/>
      <c r="U315" s="23"/>
      <c r="V315" s="23"/>
      <c r="W315" s="23"/>
      <c r="X315" s="23"/>
      <c r="Y315" s="23"/>
      <c r="Z315" s="29"/>
      <c r="AA315" s="29"/>
      <c r="AB315" s="29"/>
      <c r="AC315" s="29"/>
      <c r="AD315" s="29"/>
      <c r="AE315" s="29"/>
      <c r="AF315" s="29"/>
      <c r="AG315" s="29"/>
      <c r="AH315" s="29"/>
      <c r="AI315" s="29"/>
      <c r="AJ315" s="29"/>
      <c r="AK315" s="29"/>
      <c r="AL315" s="29"/>
      <c r="AM315" s="29"/>
      <c r="AN315" s="29"/>
      <c r="AO315" s="29"/>
      <c r="AP315" s="29"/>
    </row>
    <row r="316" ht="12.0" customHeight="1">
      <c r="A316" s="133" t="str">
        <f t="array" ref="A316">IFERROR(INDEX('03.Muestra'!$B$8:$B$17,SMALL(IF("Página Web"='03.Muestra'!$D$8:$D$17,ROW('03.Muestra'!$B$8:$B$17)-MIN(ROW('03.Muestra'!$D$8:$D$17))+1,""),ROW()-310)),"")</f>
        <v/>
      </c>
      <c r="B316" s="169" t="str">
        <f t="array" ref="B316">IFERROR(INDEX('03.Muestra'!$C$8:$C$17,SMALL(IF("Página Web"='03.Muestra'!$D$8:$D$17,ROW('03.Muestra'!$C$8:$C$17)-MIN(ROW('03.Muestra'!$D$8:$D$17))+1,""),ROW()-310)),"")</f>
        <v/>
      </c>
      <c r="C316" s="169" t="str">
        <f t="array" ref="C316">IFERROR(INDEX('03.Muestra'!$F$8:$F$17,SMALL(IF("Página Web"='03.Muestra'!$D$8:$D$17,ROW('03.Muestra'!$F$8:$F$17)-MIN(ROW('03.Muestra'!$D$8:$D$17))+1,""),ROW()-310)),"")</f>
        <v/>
      </c>
      <c r="D316" s="143" t="str">
        <f t="shared" si="40"/>
        <v/>
      </c>
      <c r="E316" s="95" t="str">
        <f t="shared" si="39"/>
        <v/>
      </c>
      <c r="F316" s="29"/>
      <c r="G316" s="23"/>
      <c r="H316" s="23"/>
      <c r="I316" s="23"/>
      <c r="J316" s="23"/>
      <c r="K316" s="188"/>
      <c r="L316" s="23"/>
      <c r="M316" s="23"/>
      <c r="N316" s="23"/>
      <c r="O316" s="23"/>
      <c r="P316" s="23"/>
      <c r="Q316" s="23"/>
      <c r="R316" s="23"/>
      <c r="S316" s="23"/>
      <c r="T316" s="23"/>
      <c r="U316" s="23"/>
      <c r="V316" s="23"/>
      <c r="W316" s="23"/>
      <c r="X316" s="23"/>
      <c r="Y316" s="23"/>
      <c r="Z316" s="29"/>
      <c r="AA316" s="29"/>
      <c r="AB316" s="29"/>
      <c r="AC316" s="29"/>
      <c r="AD316" s="29"/>
      <c r="AE316" s="29"/>
      <c r="AF316" s="29"/>
      <c r="AG316" s="29"/>
      <c r="AH316" s="29"/>
      <c r="AI316" s="29"/>
      <c r="AJ316" s="29"/>
      <c r="AK316" s="29"/>
      <c r="AL316" s="29"/>
      <c r="AM316" s="29"/>
      <c r="AN316" s="29"/>
      <c r="AO316" s="29"/>
      <c r="AP316" s="29"/>
    </row>
    <row r="317" ht="12.0" customHeight="1">
      <c r="A317" s="133" t="str">
        <f t="array" ref="A317">IFERROR(INDEX('03.Muestra'!$B$8:$B$17,SMALL(IF("Página Web"='03.Muestra'!$D$8:$D$17,ROW('03.Muestra'!$B$8:$B$17)-MIN(ROW('03.Muestra'!$D$8:$D$17))+1,""),ROW()-310)),"")</f>
        <v/>
      </c>
      <c r="B317" s="169" t="str">
        <f t="array" ref="B317">IFERROR(INDEX('03.Muestra'!$C$8:$C$17,SMALL(IF("Página Web"='03.Muestra'!$D$8:$D$17,ROW('03.Muestra'!$C$8:$C$17)-MIN(ROW('03.Muestra'!$D$8:$D$17))+1,""),ROW()-310)),"")</f>
        <v/>
      </c>
      <c r="C317" s="169" t="str">
        <f t="array" ref="C317">IFERROR(INDEX('03.Muestra'!$F$8:$F$17,SMALL(IF("Página Web"='03.Muestra'!$D$8:$D$17,ROW('03.Muestra'!$F$8:$F$17)-MIN(ROW('03.Muestra'!$D$8:$D$17))+1,""),ROW()-310)),"")</f>
        <v/>
      </c>
      <c r="D317" s="143" t="str">
        <f t="shared" si="40"/>
        <v/>
      </c>
      <c r="E317" s="95" t="str">
        <f t="shared" si="39"/>
        <v/>
      </c>
      <c r="F317" s="23"/>
      <c r="G317" s="23"/>
      <c r="H317" s="23"/>
      <c r="I317" s="23"/>
      <c r="J317" s="23"/>
      <c r="K317" s="188"/>
      <c r="L317" s="23"/>
      <c r="M317" s="23"/>
      <c r="N317" s="23"/>
      <c r="O317" s="23"/>
      <c r="P317" s="23"/>
      <c r="Q317" s="23"/>
      <c r="R317" s="23"/>
      <c r="S317" s="23"/>
      <c r="T317" s="23"/>
      <c r="U317" s="23"/>
      <c r="V317" s="23"/>
      <c r="W317" s="23"/>
      <c r="X317" s="23"/>
      <c r="Y317" s="23"/>
      <c r="Z317" s="29"/>
      <c r="AA317" s="29"/>
      <c r="AB317" s="29"/>
      <c r="AC317" s="29"/>
      <c r="AD317" s="29"/>
      <c r="AE317" s="29"/>
      <c r="AF317" s="29"/>
      <c r="AG317" s="29"/>
      <c r="AH317" s="29"/>
      <c r="AI317" s="29"/>
      <c r="AJ317" s="29"/>
      <c r="AK317" s="29"/>
      <c r="AL317" s="29"/>
      <c r="AM317" s="29"/>
      <c r="AN317" s="29"/>
      <c r="AO317" s="29"/>
      <c r="AP317" s="29"/>
    </row>
    <row r="318" ht="12.0" customHeight="1">
      <c r="A318" s="133" t="str">
        <f t="array" ref="A318">IFERROR(INDEX('03.Muestra'!$B$8:$B$17,SMALL(IF("Página Web"='03.Muestra'!$D$8:$D$17,ROW('03.Muestra'!$B$8:$B$17)-MIN(ROW('03.Muestra'!$D$8:$D$17))+1,""),ROW()-310)),"")</f>
        <v/>
      </c>
      <c r="B318" s="169" t="str">
        <f t="array" ref="B318">IFERROR(INDEX('03.Muestra'!$C$8:$C$17,SMALL(IF("Página Web"='03.Muestra'!$D$8:$D$17,ROW('03.Muestra'!$C$8:$C$17)-MIN(ROW('03.Muestra'!$D$8:$D$17))+1,""),ROW()-310)),"")</f>
        <v/>
      </c>
      <c r="C318" s="169" t="str">
        <f t="array" ref="C318">IFERROR(INDEX('03.Muestra'!$F$8:$F$17,SMALL(IF("Página Web"='03.Muestra'!$D$8:$D$17,ROW('03.Muestra'!$F$8:$F$17)-MIN(ROW('03.Muestra'!$D$8:$D$17))+1,""),ROW()-310)),"")</f>
        <v/>
      </c>
      <c r="D318" s="143" t="str">
        <f t="shared" si="40"/>
        <v/>
      </c>
      <c r="E318" s="95" t="str">
        <f t="shared" si="39"/>
        <v/>
      </c>
      <c r="F318" s="23"/>
      <c r="G318" s="23"/>
      <c r="H318" s="23"/>
      <c r="I318" s="23"/>
      <c r="J318" s="23"/>
      <c r="K318" s="188"/>
      <c r="L318" s="23"/>
      <c r="M318" s="23"/>
      <c r="N318" s="23"/>
      <c r="O318" s="23"/>
      <c r="P318" s="23"/>
      <c r="Q318" s="23"/>
      <c r="R318" s="23"/>
      <c r="S318" s="23"/>
      <c r="T318" s="23"/>
      <c r="U318" s="23"/>
      <c r="V318" s="23"/>
      <c r="W318" s="23"/>
      <c r="X318" s="23"/>
      <c r="Y318" s="23"/>
      <c r="Z318" s="29"/>
      <c r="AA318" s="29"/>
      <c r="AB318" s="29"/>
      <c r="AC318" s="29"/>
      <c r="AD318" s="29"/>
      <c r="AE318" s="29"/>
      <c r="AF318" s="29"/>
      <c r="AG318" s="29"/>
      <c r="AH318" s="29"/>
      <c r="AI318" s="29"/>
      <c r="AJ318" s="29"/>
      <c r="AK318" s="29"/>
      <c r="AL318" s="29"/>
      <c r="AM318" s="29"/>
      <c r="AN318" s="29"/>
      <c r="AO318" s="29"/>
      <c r="AP318" s="29"/>
    </row>
    <row r="319" ht="12.0" customHeight="1">
      <c r="A319" s="133" t="str">
        <f t="array" ref="A319">IFERROR(INDEX('03.Muestra'!$B$8:$B$17,SMALL(IF("Página Web"='03.Muestra'!$D$8:$D$17,ROW('03.Muestra'!$B$8:$B$17)-MIN(ROW('03.Muestra'!$D$8:$D$17))+1,""),ROW()-310)),"")</f>
        <v/>
      </c>
      <c r="B319" s="169" t="str">
        <f t="array" ref="B319">IFERROR(INDEX('03.Muestra'!$C$8:$C$17,SMALL(IF("Página Web"='03.Muestra'!$D$8:$D$17,ROW('03.Muestra'!$C$8:$C$17)-MIN(ROW('03.Muestra'!$D$8:$D$17))+1,""),ROW()-310)),"")</f>
        <v/>
      </c>
      <c r="C319" s="169" t="str">
        <f t="array" ref="C319">IFERROR(INDEX('03.Muestra'!$F$8:$F$17,SMALL(IF("Página Web"='03.Muestra'!$D$8:$D$17,ROW('03.Muestra'!$F$8:$F$17)-MIN(ROW('03.Muestra'!$D$8:$D$17))+1,""),ROW()-310)),"")</f>
        <v/>
      </c>
      <c r="D319" s="143" t="str">
        <f t="shared" si="40"/>
        <v/>
      </c>
      <c r="E319" s="95" t="str">
        <f t="shared" si="39"/>
        <v/>
      </c>
      <c r="F319" s="23"/>
      <c r="G319" s="23"/>
      <c r="H319" s="23"/>
      <c r="I319" s="23"/>
      <c r="J319" s="23"/>
      <c r="K319" s="188"/>
      <c r="L319" s="23"/>
      <c r="M319" s="23"/>
      <c r="N319" s="23"/>
      <c r="O319" s="23"/>
      <c r="P319" s="23"/>
      <c r="Q319" s="23"/>
      <c r="R319" s="23"/>
      <c r="S319" s="23"/>
      <c r="T319" s="23"/>
      <c r="U319" s="23"/>
      <c r="V319" s="23"/>
      <c r="W319" s="23"/>
      <c r="X319" s="23"/>
      <c r="Y319" s="23"/>
      <c r="Z319" s="29"/>
      <c r="AA319" s="29"/>
      <c r="AB319" s="29"/>
      <c r="AC319" s="29"/>
      <c r="AD319" s="29"/>
      <c r="AE319" s="29"/>
      <c r="AF319" s="29"/>
      <c r="AG319" s="29"/>
      <c r="AH319" s="29"/>
      <c r="AI319" s="29"/>
      <c r="AJ319" s="29"/>
      <c r="AK319" s="29"/>
      <c r="AL319" s="29"/>
      <c r="AM319" s="29"/>
      <c r="AN319" s="29"/>
      <c r="AO319" s="29"/>
      <c r="AP319" s="29"/>
    </row>
    <row r="320" ht="12.0" customHeight="1">
      <c r="A320" s="133" t="str">
        <f t="array" ref="A320">IFERROR(INDEX('03.Muestra'!$B$8:$B$17,SMALL(IF("Página Web"='03.Muestra'!$D$8:$D$17,ROW('03.Muestra'!$B$8:$B$17)-MIN(ROW('03.Muestra'!$D$8:$D$17))+1,""),ROW()-310)),"")</f>
        <v/>
      </c>
      <c r="B320" s="169" t="str">
        <f t="array" ref="B320">IFERROR(INDEX('03.Muestra'!$C$8:$C$17,SMALL(IF("Página Web"='03.Muestra'!$D$8:$D$17,ROW('03.Muestra'!$C$8:$C$17)-MIN(ROW('03.Muestra'!$D$8:$D$17))+1,""),ROW()-310)),"")</f>
        <v/>
      </c>
      <c r="C320" s="169" t="str">
        <f t="array" ref="C320">IFERROR(INDEX('03.Muestra'!$F$8:$F$17,SMALL(IF("Página Web"='03.Muestra'!$D$8:$D$17,ROW('03.Muestra'!$F$8:$F$17)-MIN(ROW('03.Muestra'!$D$8:$D$17))+1,""),ROW()-310)),"")</f>
        <v/>
      </c>
      <c r="D320" s="143" t="str">
        <f t="shared" si="40"/>
        <v/>
      </c>
      <c r="E320" s="95" t="str">
        <f t="shared" si="39"/>
        <v/>
      </c>
      <c r="F320" s="23"/>
      <c r="G320" s="23"/>
      <c r="H320" s="23"/>
      <c r="I320" s="23"/>
      <c r="J320" s="23"/>
      <c r="K320" s="188"/>
      <c r="L320" s="23"/>
      <c r="M320" s="23"/>
      <c r="N320" s="23"/>
      <c r="O320" s="23"/>
      <c r="P320" s="23"/>
      <c r="Q320" s="23"/>
      <c r="R320" s="23"/>
      <c r="S320" s="23"/>
      <c r="T320" s="23"/>
      <c r="U320" s="23"/>
      <c r="V320" s="23"/>
      <c r="W320" s="23"/>
      <c r="X320" s="23"/>
      <c r="Y320" s="23"/>
      <c r="Z320" s="29"/>
      <c r="AA320" s="29"/>
      <c r="AB320" s="29"/>
      <c r="AC320" s="29"/>
      <c r="AD320" s="29"/>
      <c r="AE320" s="29"/>
      <c r="AF320" s="29"/>
      <c r="AG320" s="29"/>
      <c r="AH320" s="29"/>
      <c r="AI320" s="29"/>
      <c r="AJ320" s="29"/>
      <c r="AK320" s="29"/>
      <c r="AL320" s="29"/>
      <c r="AM320" s="29"/>
      <c r="AN320" s="29"/>
      <c r="AO320" s="29"/>
      <c r="AP320" s="29"/>
    </row>
    <row r="321" ht="12.0" customHeight="1">
      <c r="A321" s="92"/>
      <c r="B321" s="173"/>
      <c r="C321" s="173"/>
      <c r="D321" s="174"/>
      <c r="E321" s="95"/>
      <c r="F321" s="23"/>
      <c r="G321" s="23"/>
      <c r="H321" s="23"/>
      <c r="I321" s="23"/>
      <c r="J321" s="23"/>
      <c r="K321" s="188"/>
      <c r="L321" s="23"/>
      <c r="M321" s="23"/>
      <c r="N321" s="23"/>
      <c r="O321" s="23"/>
      <c r="P321" s="23"/>
      <c r="Q321" s="23"/>
      <c r="R321" s="23"/>
      <c r="S321" s="23"/>
      <c r="T321" s="23"/>
      <c r="U321" s="23"/>
      <c r="V321" s="23"/>
      <c r="W321" s="23"/>
      <c r="X321" s="23"/>
      <c r="Y321" s="23"/>
      <c r="Z321" s="29"/>
      <c r="AA321" s="29"/>
      <c r="AB321" s="29"/>
      <c r="AC321" s="29"/>
      <c r="AD321" s="29"/>
      <c r="AE321" s="29"/>
      <c r="AF321" s="29"/>
      <c r="AG321" s="29"/>
      <c r="AH321" s="29"/>
      <c r="AI321" s="29"/>
      <c r="AJ321" s="29"/>
      <c r="AK321" s="29"/>
      <c r="AL321" s="29"/>
      <c r="AM321" s="29"/>
      <c r="AN321" s="29"/>
      <c r="AO321" s="29"/>
      <c r="AP321" s="29"/>
    </row>
    <row r="322" ht="12.0" customHeight="1">
      <c r="A322" s="29"/>
      <c r="B322" s="23"/>
      <c r="C322" s="23"/>
      <c r="D322" s="167"/>
      <c r="E322" s="95"/>
      <c r="F322" s="23"/>
      <c r="G322" s="23"/>
      <c r="H322" s="23"/>
      <c r="I322" s="23"/>
      <c r="J322" s="23"/>
      <c r="K322" s="188"/>
      <c r="L322" s="23"/>
      <c r="M322" s="23"/>
      <c r="N322" s="23"/>
      <c r="O322" s="23"/>
      <c r="P322" s="23"/>
      <c r="Q322" s="23"/>
      <c r="R322" s="23"/>
      <c r="S322" s="23"/>
      <c r="T322" s="23"/>
      <c r="U322" s="23"/>
      <c r="V322" s="23"/>
      <c r="W322" s="23"/>
      <c r="X322" s="23"/>
      <c r="Y322" s="23"/>
      <c r="Z322" s="29"/>
      <c r="AA322" s="29"/>
      <c r="AB322" s="29"/>
      <c r="AC322" s="29"/>
      <c r="AD322" s="29"/>
      <c r="AE322" s="29"/>
      <c r="AF322" s="29"/>
      <c r="AG322" s="29"/>
      <c r="AH322" s="29"/>
      <c r="AI322" s="29"/>
      <c r="AJ322" s="29"/>
      <c r="AK322" s="29"/>
      <c r="AL322" s="29"/>
      <c r="AM322" s="29"/>
      <c r="AN322" s="29"/>
      <c r="AO322" s="29"/>
      <c r="AP322" s="29"/>
    </row>
    <row r="323" ht="12.75" customHeight="1">
      <c r="A323" s="151"/>
      <c r="B323" s="152"/>
      <c r="C323" s="151"/>
      <c r="D323" s="175"/>
      <c r="E323" s="153"/>
      <c r="F323" s="23"/>
      <c r="G323" s="23"/>
      <c r="H323" s="23"/>
      <c r="I323" s="23"/>
      <c r="J323" s="23"/>
      <c r="K323" s="188"/>
      <c r="L323" s="23"/>
      <c r="M323" s="23"/>
      <c r="N323" s="23"/>
      <c r="O323" s="23"/>
      <c r="P323" s="23"/>
      <c r="Q323" s="23"/>
      <c r="R323" s="23"/>
      <c r="S323" s="23"/>
      <c r="T323" s="23"/>
      <c r="U323" s="23"/>
      <c r="V323" s="23"/>
      <c r="W323" s="23"/>
      <c r="X323" s="23"/>
      <c r="Y323" s="23"/>
      <c r="Z323" s="29"/>
      <c r="AA323" s="29"/>
      <c r="AB323" s="29"/>
      <c r="AC323" s="29"/>
      <c r="AD323" s="29"/>
      <c r="AE323" s="29"/>
      <c r="AF323" s="29"/>
      <c r="AG323" s="29"/>
      <c r="AH323" s="29"/>
      <c r="AI323" s="29"/>
      <c r="AJ323" s="29"/>
      <c r="AK323" s="29"/>
      <c r="AL323" s="29"/>
      <c r="AM323" s="29"/>
      <c r="AN323" s="29"/>
      <c r="AO323" s="29"/>
      <c r="AP323" s="29"/>
    </row>
    <row r="324" ht="12.0" customHeight="1">
      <c r="A324" s="149"/>
      <c r="B324" s="149"/>
      <c r="C324" s="149"/>
      <c r="D324" s="176"/>
      <c r="E324" s="149"/>
      <c r="F324" s="124"/>
      <c r="G324" s="23"/>
      <c r="H324" s="23"/>
      <c r="I324" s="23"/>
      <c r="J324" s="23"/>
      <c r="K324" s="188"/>
      <c r="L324" s="23"/>
      <c r="M324" s="23"/>
      <c r="N324" s="23"/>
      <c r="O324" s="23"/>
      <c r="P324" s="23"/>
      <c r="Q324" s="23"/>
      <c r="R324" s="23"/>
      <c r="S324" s="23"/>
      <c r="T324" s="23"/>
      <c r="U324" s="23"/>
      <c r="V324" s="23"/>
      <c r="W324" s="23"/>
      <c r="X324" s="23"/>
      <c r="Y324" s="23"/>
      <c r="Z324" s="29"/>
      <c r="AA324" s="29"/>
      <c r="AB324" s="29"/>
      <c r="AC324" s="29"/>
      <c r="AD324" s="29"/>
      <c r="AE324" s="29"/>
      <c r="AF324" s="29"/>
      <c r="AG324" s="29"/>
      <c r="AH324" s="29"/>
      <c r="AI324" s="29"/>
      <c r="AJ324" s="29"/>
      <c r="AK324" s="29"/>
      <c r="AL324" s="29"/>
      <c r="AM324" s="29"/>
      <c r="AN324" s="29"/>
      <c r="AO324" s="29"/>
      <c r="AP324" s="29"/>
    </row>
    <row r="325" ht="12.0" customHeight="1">
      <c r="A325" s="29"/>
      <c r="B325" s="23"/>
      <c r="C325" s="23"/>
      <c r="D325" s="167"/>
      <c r="E325" s="95"/>
      <c r="F325" s="23"/>
      <c r="G325" s="23"/>
      <c r="H325" s="23"/>
      <c r="I325" s="23"/>
      <c r="J325" s="23"/>
      <c r="K325" s="188"/>
      <c r="L325" s="23"/>
      <c r="M325" s="23"/>
      <c r="N325" s="23"/>
      <c r="O325" s="23"/>
      <c r="P325" s="23"/>
      <c r="Q325" s="23"/>
      <c r="R325" s="23"/>
      <c r="S325" s="23"/>
      <c r="T325" s="23"/>
      <c r="U325" s="23"/>
      <c r="V325" s="23"/>
      <c r="W325" s="23"/>
      <c r="X325" s="23"/>
      <c r="Y325" s="23"/>
      <c r="Z325" s="29"/>
      <c r="AA325" s="29"/>
      <c r="AB325" s="29"/>
      <c r="AC325" s="29"/>
      <c r="AD325" s="29"/>
      <c r="AE325" s="29"/>
      <c r="AF325" s="29"/>
      <c r="AG325" s="29"/>
      <c r="AH325" s="29"/>
      <c r="AI325" s="29"/>
      <c r="AJ325" s="29"/>
      <c r="AK325" s="29"/>
      <c r="AL325" s="29"/>
      <c r="AM325" s="29"/>
      <c r="AN325" s="29"/>
      <c r="AO325" s="29"/>
      <c r="AP325" s="29"/>
    </row>
    <row r="326" ht="12.0" customHeight="1">
      <c r="A326" s="29"/>
      <c r="B326" s="23"/>
      <c r="C326" s="23"/>
      <c r="D326" s="167"/>
      <c r="E326" s="137"/>
      <c r="F326" s="23"/>
      <c r="G326" s="23"/>
      <c r="H326" s="23"/>
      <c r="I326" s="23"/>
      <c r="J326" s="23"/>
      <c r="K326" s="188"/>
      <c r="L326" s="23"/>
      <c r="M326" s="23"/>
      <c r="N326" s="23"/>
      <c r="O326" s="23"/>
      <c r="P326" s="23"/>
      <c r="Q326" s="23"/>
      <c r="R326" s="23"/>
      <c r="S326" s="23"/>
      <c r="T326" s="23"/>
      <c r="U326" s="23"/>
      <c r="V326" s="23"/>
      <c r="W326" s="23"/>
      <c r="X326" s="23"/>
      <c r="Y326" s="23"/>
      <c r="Z326" s="29"/>
      <c r="AA326" s="29"/>
      <c r="AB326" s="29"/>
      <c r="AC326" s="29"/>
      <c r="AD326" s="29"/>
      <c r="AE326" s="29"/>
      <c r="AF326" s="29"/>
      <c r="AG326" s="29"/>
      <c r="AH326" s="29"/>
      <c r="AI326" s="29"/>
      <c r="AJ326" s="29"/>
      <c r="AK326" s="29"/>
      <c r="AL326" s="29"/>
      <c r="AM326" s="29"/>
      <c r="AN326" s="29"/>
      <c r="AO326" s="29"/>
      <c r="AP326" s="29"/>
    </row>
    <row r="327" ht="29.25" customHeight="1">
      <c r="A327" s="126" t="s">
        <v>106</v>
      </c>
      <c r="B327" s="127" t="s">
        <v>92</v>
      </c>
      <c r="C327" s="128" t="s">
        <v>168</v>
      </c>
      <c r="D327" s="168" t="s">
        <v>112</v>
      </c>
      <c r="E327" s="154"/>
      <c r="F327" s="29"/>
      <c r="G327" s="29"/>
      <c r="H327" s="29"/>
      <c r="I327" s="29"/>
      <c r="J327" s="29"/>
      <c r="K327" s="188"/>
      <c r="L327" s="23"/>
      <c r="M327" s="23"/>
      <c r="N327" s="23"/>
      <c r="O327" s="23"/>
      <c r="P327" s="23"/>
      <c r="Q327" s="23"/>
      <c r="R327" s="23"/>
      <c r="S327" s="23"/>
      <c r="T327" s="23"/>
      <c r="U327" s="23"/>
      <c r="V327" s="23"/>
      <c r="W327" s="23"/>
      <c r="X327" s="23"/>
      <c r="Y327" s="23"/>
      <c r="Z327" s="29"/>
      <c r="AA327" s="29"/>
      <c r="AB327" s="29"/>
      <c r="AC327" s="29"/>
      <c r="AD327" s="29"/>
      <c r="AE327" s="29"/>
      <c r="AF327" s="29"/>
      <c r="AG327" s="29"/>
      <c r="AH327" s="29"/>
      <c r="AI327" s="29"/>
      <c r="AJ327" s="29"/>
      <c r="AK327" s="29"/>
      <c r="AL327" s="29"/>
      <c r="AM327" s="29"/>
      <c r="AN327" s="29"/>
      <c r="AO327" s="29"/>
      <c r="AP327" s="29"/>
    </row>
    <row r="328" ht="12.0" customHeight="1">
      <c r="A328" s="133">
        <f t="array" ref="A328">IFERROR(INDEX('03.Muestra'!$B$8:$B$17,SMALL(IF("Página Web"='03.Muestra'!$D$8:$D$17,ROW('03.Muestra'!$B$8:$B$17)-MIN(ROW('03.Muestra'!$D$8:$D$17))+1,""),ROW()-327)),"")</f>
        <v>1</v>
      </c>
      <c r="B328" s="169" t="str">
        <f t="array" ref="B328">IFERROR(INDEX('03.Muestra'!$C$8:$C$17,SMALL(IF("Página Web"='03.Muestra'!$D$8:$D$17,ROW('03.Muestra'!$C$8:$C$17)-MIN(ROW('03.Muestra'!$D$8:$D$17))+1,""),ROW()-327)),"")</f>
        <v>Home</v>
      </c>
      <c r="C328" s="170" t="str">
        <f t="array" ref="C328">IFERROR(INDEX('03.Muestra'!$F$8:$F$17,SMALL(IF("Página Web"='03.Muestra'!$D$8:$D$17,ROW('03.Muestra'!$F$8:$F$17)-MIN(ROW('03.Muestra'!$D$8:$D$17))+1,""),ROW()-327)),"")</f>
        <v>https://vicengallartandres.com/</v>
      </c>
      <c r="D328" s="143" t="str">
        <f t="shared" ref="D328:D337" si="41">IF(C328="","",$D$18)</f>
        <v>N/A</v>
      </c>
      <c r="E328" s="95" t="str">
        <f t="shared" ref="E328:E337" si="42">IF(D328&lt;&gt;"",IF(AND(B328&lt;&gt;"",C328&lt;&gt;""),"","ERR"),"")</f>
        <v/>
      </c>
      <c r="F328" s="144" t="s">
        <v>95</v>
      </c>
      <c r="G328" s="121" t="s">
        <v>104</v>
      </c>
      <c r="H328" s="116" t="s">
        <v>99</v>
      </c>
      <c r="I328" s="145" t="s">
        <v>97</v>
      </c>
      <c r="J328" s="146" t="s">
        <v>93</v>
      </c>
      <c r="K328" s="171" t="s">
        <v>103</v>
      </c>
      <c r="L328" s="23"/>
      <c r="M328" s="23"/>
      <c r="N328" s="23"/>
      <c r="O328" s="23"/>
      <c r="P328" s="23"/>
      <c r="Q328" s="23"/>
      <c r="R328" s="23"/>
      <c r="S328" s="23"/>
      <c r="T328" s="23"/>
      <c r="U328" s="23"/>
      <c r="V328" s="23"/>
      <c r="W328" s="23"/>
      <c r="X328" s="23"/>
      <c r="Y328" s="23"/>
      <c r="Z328" s="29"/>
      <c r="AA328" s="29"/>
      <c r="AB328" s="29"/>
      <c r="AC328" s="29"/>
      <c r="AD328" s="29"/>
      <c r="AE328" s="29"/>
      <c r="AF328" s="29"/>
      <c r="AG328" s="29"/>
      <c r="AH328" s="29"/>
      <c r="AI328" s="29"/>
      <c r="AJ328" s="29"/>
      <c r="AK328" s="29"/>
      <c r="AL328" s="29"/>
      <c r="AM328" s="29"/>
      <c r="AN328" s="29"/>
      <c r="AO328" s="29"/>
      <c r="AP328" s="29"/>
    </row>
    <row r="329" ht="12.0" customHeight="1">
      <c r="A329" s="133">
        <f t="array" ref="A329">IFERROR(INDEX('03.Muestra'!$B$8:$B$17,SMALL(IF("Página Web"='03.Muestra'!$D$8:$D$17,ROW('03.Muestra'!$B$8:$B$17)-MIN(ROW('03.Muestra'!$D$8:$D$17))+1,""),ROW()-327)),"")</f>
        <v>2</v>
      </c>
      <c r="B329" s="169" t="str">
        <f t="array" ref="B329">IFERROR(INDEX('03.Muestra'!$C$8:$C$17,SMALL(IF("Página Web"='03.Muestra'!$D$8:$D$17,ROW('03.Muestra'!$C$8:$C$17)-MIN(ROW('03.Muestra'!$D$8:$D$17))+1,""),ROW()-327)),"")</f>
        <v>Contacto</v>
      </c>
      <c r="C329" s="170" t="str">
        <f t="array" ref="C329">IFERROR(INDEX('03.Muestra'!$F$8:$F$17,SMALL(IF("Página Web"='03.Muestra'!$D$8:$D$17,ROW('03.Muestra'!$F$8:$F$17)-MIN(ROW('03.Muestra'!$D$8:$D$17))+1,""),ROW()-327)),"")</f>
        <v>https://vicengallartandres.com/contacto/</v>
      </c>
      <c r="D329" s="143" t="str">
        <f t="shared" si="41"/>
        <v>N/A</v>
      </c>
      <c r="E329" s="95" t="str">
        <f t="shared" si="42"/>
        <v/>
      </c>
      <c r="F329" s="147">
        <f>COUNTIF($D328:INDIRECT("$D" &amp;  SUM(ROW()-1,'03.Muestra'!$D$20)-1),F328)</f>
        <v>0</v>
      </c>
      <c r="G329" s="147">
        <f>COUNTIF($D328:INDIRECT("$D" &amp;  SUM(ROW()-1,'03.Muestra'!$D$20)-1),G328)</f>
        <v>0</v>
      </c>
      <c r="H329" s="147">
        <f>COUNTIF($D328:INDIRECT("$D" &amp;  SUM(ROW()-1,'03.Muestra'!$D$20)-1),H328)</f>
        <v>3</v>
      </c>
      <c r="I329" s="147">
        <f>COUNTIF($D328:INDIRECT("$D" &amp;  SUM(ROW()-1,'03.Muestra'!$D$20)-1),I328)</f>
        <v>0</v>
      </c>
      <c r="J329" s="147">
        <f>COUNTIF($D328:INDIRECT("$D" &amp;  SUM(ROW()-1,'03.Muestra'!$D$20)-1),J328)</f>
        <v>0</v>
      </c>
      <c r="K329" s="172">
        <f>IF(COUNTIF('03.Muestra'!$D$8:$D$17,"Página Web")=0,0,COUNTBLANK($D328:INDIRECT("$D" &amp;  SUM(ROW()-1,COUNTIF('03.Muestra'!$D$8:$D$17,"Página Web"))-1)))</f>
        <v>0</v>
      </c>
      <c r="L329" s="23"/>
      <c r="M329" s="23"/>
      <c r="N329" s="23"/>
      <c r="O329" s="23"/>
      <c r="P329" s="23"/>
      <c r="Q329" s="23"/>
      <c r="R329" s="23"/>
      <c r="S329" s="23"/>
      <c r="T329" s="23"/>
      <c r="U329" s="23"/>
      <c r="V329" s="23"/>
      <c r="W329" s="23"/>
      <c r="X329" s="23"/>
      <c r="Y329" s="23"/>
      <c r="Z329" s="29"/>
      <c r="AA329" s="29"/>
      <c r="AB329" s="29"/>
      <c r="AC329" s="29"/>
      <c r="AD329" s="29"/>
      <c r="AE329" s="29"/>
      <c r="AF329" s="29"/>
      <c r="AG329" s="29"/>
      <c r="AH329" s="29"/>
      <c r="AI329" s="29"/>
      <c r="AJ329" s="29"/>
      <c r="AK329" s="29"/>
      <c r="AL329" s="29"/>
      <c r="AM329" s="29"/>
      <c r="AN329" s="29"/>
      <c r="AO329" s="29"/>
      <c r="AP329" s="29"/>
    </row>
    <row r="330" ht="12.0" customHeight="1">
      <c r="A330" s="133">
        <f t="array" ref="A330">IFERROR(INDEX('03.Muestra'!$B$8:$B$17,SMALL(IF("Página Web"='03.Muestra'!$D$8:$D$17,ROW('03.Muestra'!$B$8:$B$17)-MIN(ROW('03.Muestra'!$D$8:$D$17))+1,""),ROW()-327)),"")</f>
        <v>3</v>
      </c>
      <c r="B330" s="169" t="str">
        <f t="array" ref="B330">IFERROR(INDEX('03.Muestra'!$C$8:$C$17,SMALL(IF("Página Web"='03.Muestra'!$D$8:$D$17,ROW('03.Muestra'!$C$8:$C$17)-MIN(ROW('03.Muestra'!$D$8:$D$17))+1,""),ROW()-327)),"")</f>
        <v>Servicios</v>
      </c>
      <c r="C330" s="170" t="str">
        <f t="array" ref="C330">IFERROR(INDEX('03.Muestra'!$F$8:$F$17,SMALL(IF("Página Web"='03.Muestra'!$D$8:$D$17,ROW('03.Muestra'!$F$8:$F$17)-MIN(ROW('03.Muestra'!$D$8:$D$17))+1,""),ROW()-327)),"")</f>
        <v>https://vicengallartandres.com/servicios/</v>
      </c>
      <c r="D330" s="143" t="str">
        <f t="shared" si="41"/>
        <v>N/A</v>
      </c>
      <c r="E330" s="95" t="str">
        <f t="shared" si="42"/>
        <v/>
      </c>
      <c r="F330" s="29"/>
      <c r="G330" s="23"/>
      <c r="H330" s="23"/>
      <c r="I330" s="23"/>
      <c r="J330" s="23"/>
      <c r="K330" s="188"/>
      <c r="L330" s="23"/>
      <c r="M330" s="23"/>
      <c r="N330" s="23"/>
      <c r="O330" s="23"/>
      <c r="P330" s="23"/>
      <c r="Q330" s="23"/>
      <c r="R330" s="23"/>
      <c r="S330" s="23"/>
      <c r="T330" s="23"/>
      <c r="U330" s="23"/>
      <c r="V330" s="23"/>
      <c r="W330" s="23"/>
      <c r="X330" s="23"/>
      <c r="Y330" s="23"/>
      <c r="Z330" s="29"/>
      <c r="AA330" s="29"/>
      <c r="AB330" s="29"/>
      <c r="AC330" s="29"/>
      <c r="AD330" s="29"/>
      <c r="AE330" s="29"/>
      <c r="AF330" s="29"/>
      <c r="AG330" s="29"/>
      <c r="AH330" s="29"/>
      <c r="AI330" s="29"/>
      <c r="AJ330" s="29"/>
      <c r="AK330" s="29"/>
      <c r="AL330" s="29"/>
      <c r="AM330" s="29"/>
      <c r="AN330" s="29"/>
      <c r="AO330" s="29"/>
      <c r="AP330" s="29"/>
    </row>
    <row r="331" ht="12.0" customHeight="1">
      <c r="A331" s="133" t="str">
        <f t="array" ref="A331">IFERROR(INDEX('03.Muestra'!$B$8:$B$17,SMALL(IF("Página Web"='03.Muestra'!$D$8:$D$17,ROW('03.Muestra'!$B$8:$B$17)-MIN(ROW('03.Muestra'!$D$8:$D$17))+1,""),ROW()-327)),"")</f>
        <v/>
      </c>
      <c r="B331" s="169" t="str">
        <f t="array" ref="B331">IFERROR(INDEX('03.Muestra'!$C$8:$C$17,SMALL(IF("Página Web"='03.Muestra'!$D$8:$D$17,ROW('03.Muestra'!$C$8:$C$17)-MIN(ROW('03.Muestra'!$D$8:$D$17))+1,""),ROW()-327)),"")</f>
        <v/>
      </c>
      <c r="C331" s="169" t="str">
        <f t="array" ref="C331">IFERROR(INDEX('03.Muestra'!$F$8:$F$17,SMALL(IF("Página Web"='03.Muestra'!$D$8:$D$17,ROW('03.Muestra'!$F$8:$F$17)-MIN(ROW('03.Muestra'!$D$8:$D$17))+1,""),ROW()-327)),"")</f>
        <v/>
      </c>
      <c r="D331" s="143" t="str">
        <f t="shared" si="41"/>
        <v/>
      </c>
      <c r="E331" s="95" t="str">
        <f t="shared" si="42"/>
        <v/>
      </c>
      <c r="F331" s="29"/>
      <c r="G331" s="23"/>
      <c r="H331" s="23"/>
      <c r="I331" s="23"/>
      <c r="J331" s="23"/>
      <c r="K331" s="188"/>
      <c r="L331" s="23"/>
      <c r="M331" s="23"/>
      <c r="N331" s="23"/>
      <c r="O331" s="23"/>
      <c r="P331" s="23"/>
      <c r="Q331" s="23"/>
      <c r="R331" s="23"/>
      <c r="S331" s="23"/>
      <c r="T331" s="23"/>
      <c r="U331" s="23"/>
      <c r="V331" s="23"/>
      <c r="W331" s="23"/>
      <c r="X331" s="23"/>
      <c r="Y331" s="23"/>
      <c r="Z331" s="29"/>
      <c r="AA331" s="29"/>
      <c r="AB331" s="29"/>
      <c r="AC331" s="29"/>
      <c r="AD331" s="29"/>
      <c r="AE331" s="29"/>
      <c r="AF331" s="29"/>
      <c r="AG331" s="29"/>
      <c r="AH331" s="29"/>
      <c r="AI331" s="29"/>
      <c r="AJ331" s="29"/>
      <c r="AK331" s="29"/>
      <c r="AL331" s="29"/>
      <c r="AM331" s="29"/>
      <c r="AN331" s="29"/>
      <c r="AO331" s="29"/>
      <c r="AP331" s="29"/>
    </row>
    <row r="332" ht="12.0" customHeight="1">
      <c r="A332" s="133" t="str">
        <f t="array" ref="A332">IFERROR(INDEX('03.Muestra'!$B$8:$B$17,SMALL(IF("Página Web"='03.Muestra'!$D$8:$D$17,ROW('03.Muestra'!$B$8:$B$17)-MIN(ROW('03.Muestra'!$D$8:$D$17))+1,""),ROW()-327)),"")</f>
        <v/>
      </c>
      <c r="B332" s="169" t="str">
        <f t="array" ref="B332">IFERROR(INDEX('03.Muestra'!$C$8:$C$17,SMALL(IF("Página Web"='03.Muestra'!$D$8:$D$17,ROW('03.Muestra'!$C$8:$C$17)-MIN(ROW('03.Muestra'!$D$8:$D$17))+1,""),ROW()-327)),"")</f>
        <v/>
      </c>
      <c r="C332" s="169" t="str">
        <f t="array" ref="C332">IFERROR(INDEX('03.Muestra'!$F$8:$F$17,SMALL(IF("Página Web"='03.Muestra'!$D$8:$D$17,ROW('03.Muestra'!$F$8:$F$17)-MIN(ROW('03.Muestra'!$D$8:$D$17))+1,""),ROW()-327)),"")</f>
        <v/>
      </c>
      <c r="D332" s="143" t="str">
        <f t="shared" si="41"/>
        <v/>
      </c>
      <c r="E332" s="95" t="str">
        <f t="shared" si="42"/>
        <v/>
      </c>
      <c r="F332" s="29"/>
      <c r="G332" s="23"/>
      <c r="H332" s="23"/>
      <c r="I332" s="23"/>
      <c r="J332" s="23"/>
      <c r="K332" s="188"/>
      <c r="L332" s="23"/>
      <c r="M332" s="23"/>
      <c r="N332" s="23"/>
      <c r="O332" s="23"/>
      <c r="P332" s="23"/>
      <c r="Q332" s="23"/>
      <c r="R332" s="23"/>
      <c r="S332" s="23"/>
      <c r="T332" s="23"/>
      <c r="U332" s="23"/>
      <c r="V332" s="23"/>
      <c r="W332" s="23"/>
      <c r="X332" s="23"/>
      <c r="Y332" s="23"/>
      <c r="Z332" s="29"/>
      <c r="AA332" s="29"/>
      <c r="AB332" s="29"/>
      <c r="AC332" s="29"/>
      <c r="AD332" s="29"/>
      <c r="AE332" s="29"/>
      <c r="AF332" s="29"/>
      <c r="AG332" s="29"/>
      <c r="AH332" s="29"/>
      <c r="AI332" s="29"/>
      <c r="AJ332" s="29"/>
      <c r="AK332" s="29"/>
      <c r="AL332" s="29"/>
      <c r="AM332" s="29"/>
      <c r="AN332" s="29"/>
      <c r="AO332" s="29"/>
      <c r="AP332" s="29"/>
    </row>
    <row r="333" ht="12.0" customHeight="1">
      <c r="A333" s="133" t="str">
        <f t="array" ref="A333">IFERROR(INDEX('03.Muestra'!$B$8:$B$17,SMALL(IF("Página Web"='03.Muestra'!$D$8:$D$17,ROW('03.Muestra'!$B$8:$B$17)-MIN(ROW('03.Muestra'!$D$8:$D$17))+1,""),ROW()-327)),"")</f>
        <v/>
      </c>
      <c r="B333" s="169" t="str">
        <f t="array" ref="B333">IFERROR(INDEX('03.Muestra'!$C$8:$C$17,SMALL(IF("Página Web"='03.Muestra'!$D$8:$D$17,ROW('03.Muestra'!$C$8:$C$17)-MIN(ROW('03.Muestra'!$D$8:$D$17))+1,""),ROW()-327)),"")</f>
        <v/>
      </c>
      <c r="C333" s="169" t="str">
        <f t="array" ref="C333">IFERROR(INDEX('03.Muestra'!$F$8:$F$17,SMALL(IF("Página Web"='03.Muestra'!$D$8:$D$17,ROW('03.Muestra'!$F$8:$F$17)-MIN(ROW('03.Muestra'!$D$8:$D$17))+1,""),ROW()-327)),"")</f>
        <v/>
      </c>
      <c r="D333" s="143" t="str">
        <f t="shared" si="41"/>
        <v/>
      </c>
      <c r="E333" s="95" t="str">
        <f t="shared" si="42"/>
        <v/>
      </c>
      <c r="F333" s="29"/>
      <c r="G333" s="23"/>
      <c r="H333" s="23"/>
      <c r="I333" s="23"/>
      <c r="J333" s="23"/>
      <c r="K333" s="188"/>
      <c r="L333" s="23"/>
      <c r="M333" s="23"/>
      <c r="N333" s="23"/>
      <c r="O333" s="23"/>
      <c r="P333" s="23"/>
      <c r="Q333" s="23"/>
      <c r="R333" s="23"/>
      <c r="S333" s="23"/>
      <c r="T333" s="23"/>
      <c r="U333" s="23"/>
      <c r="V333" s="23"/>
      <c r="W333" s="23"/>
      <c r="X333" s="23"/>
      <c r="Y333" s="23"/>
      <c r="Z333" s="29"/>
      <c r="AA333" s="29"/>
      <c r="AB333" s="29"/>
      <c r="AC333" s="29"/>
      <c r="AD333" s="29"/>
      <c r="AE333" s="29"/>
      <c r="AF333" s="29"/>
      <c r="AG333" s="29"/>
      <c r="AH333" s="29"/>
      <c r="AI333" s="29"/>
      <c r="AJ333" s="29"/>
      <c r="AK333" s="29"/>
      <c r="AL333" s="29"/>
      <c r="AM333" s="29"/>
      <c r="AN333" s="29"/>
      <c r="AO333" s="29"/>
      <c r="AP333" s="29"/>
    </row>
    <row r="334" ht="12.0" customHeight="1">
      <c r="A334" s="133" t="str">
        <f t="array" ref="A334">IFERROR(INDEX('03.Muestra'!$B$8:$B$17,SMALL(IF("Página Web"='03.Muestra'!$D$8:$D$17,ROW('03.Muestra'!$B$8:$B$17)-MIN(ROW('03.Muestra'!$D$8:$D$17))+1,""),ROW()-327)),"")</f>
        <v/>
      </c>
      <c r="B334" s="169" t="str">
        <f t="array" ref="B334">IFERROR(INDEX('03.Muestra'!$C$8:$C$17,SMALL(IF("Página Web"='03.Muestra'!$D$8:$D$17,ROW('03.Muestra'!$C$8:$C$17)-MIN(ROW('03.Muestra'!$D$8:$D$17))+1,""),ROW()-327)),"")</f>
        <v/>
      </c>
      <c r="C334" s="169" t="str">
        <f t="array" ref="C334">IFERROR(INDEX('03.Muestra'!$F$8:$F$17,SMALL(IF("Página Web"='03.Muestra'!$D$8:$D$17,ROW('03.Muestra'!$F$8:$F$17)-MIN(ROW('03.Muestra'!$D$8:$D$17))+1,""),ROW()-327)),"")</f>
        <v/>
      </c>
      <c r="D334" s="143" t="str">
        <f t="shared" si="41"/>
        <v/>
      </c>
      <c r="E334" s="95" t="str">
        <f t="shared" si="42"/>
        <v/>
      </c>
      <c r="F334" s="23"/>
      <c r="G334" s="23"/>
      <c r="H334" s="23"/>
      <c r="I334" s="23"/>
      <c r="J334" s="23"/>
      <c r="K334" s="188"/>
      <c r="L334" s="23"/>
      <c r="M334" s="23"/>
      <c r="N334" s="23"/>
      <c r="O334" s="23"/>
      <c r="P334" s="23"/>
      <c r="Q334" s="23"/>
      <c r="R334" s="23"/>
      <c r="S334" s="23"/>
      <c r="T334" s="23"/>
      <c r="U334" s="23"/>
      <c r="V334" s="23"/>
      <c r="W334" s="23"/>
      <c r="X334" s="23"/>
      <c r="Y334" s="23"/>
      <c r="Z334" s="29"/>
      <c r="AA334" s="29"/>
      <c r="AB334" s="29"/>
      <c r="AC334" s="29"/>
      <c r="AD334" s="29"/>
      <c r="AE334" s="29"/>
      <c r="AF334" s="29"/>
      <c r="AG334" s="29"/>
      <c r="AH334" s="29"/>
      <c r="AI334" s="29"/>
      <c r="AJ334" s="29"/>
      <c r="AK334" s="29"/>
      <c r="AL334" s="29"/>
      <c r="AM334" s="29"/>
      <c r="AN334" s="29"/>
      <c r="AO334" s="29"/>
      <c r="AP334" s="29"/>
    </row>
    <row r="335" ht="12.0" customHeight="1">
      <c r="A335" s="133" t="str">
        <f t="array" ref="A335">IFERROR(INDEX('03.Muestra'!$B$8:$B$17,SMALL(IF("Página Web"='03.Muestra'!$D$8:$D$17,ROW('03.Muestra'!$B$8:$B$17)-MIN(ROW('03.Muestra'!$D$8:$D$17))+1,""),ROW()-327)),"")</f>
        <v/>
      </c>
      <c r="B335" s="169" t="str">
        <f t="array" ref="B335">IFERROR(INDEX('03.Muestra'!$C$8:$C$17,SMALL(IF("Página Web"='03.Muestra'!$D$8:$D$17,ROW('03.Muestra'!$C$8:$C$17)-MIN(ROW('03.Muestra'!$D$8:$D$17))+1,""),ROW()-327)),"")</f>
        <v/>
      </c>
      <c r="C335" s="169" t="str">
        <f t="array" ref="C335">IFERROR(INDEX('03.Muestra'!$F$8:$F$17,SMALL(IF("Página Web"='03.Muestra'!$D$8:$D$17,ROW('03.Muestra'!$F$8:$F$17)-MIN(ROW('03.Muestra'!$D$8:$D$17))+1,""),ROW()-327)),"")</f>
        <v/>
      </c>
      <c r="D335" s="143" t="str">
        <f t="shared" si="41"/>
        <v/>
      </c>
      <c r="E335" s="95" t="str">
        <f t="shared" si="42"/>
        <v/>
      </c>
      <c r="F335" s="23"/>
      <c r="G335" s="23"/>
      <c r="H335" s="23"/>
      <c r="I335" s="23"/>
      <c r="J335" s="23"/>
      <c r="K335" s="188"/>
      <c r="L335" s="23"/>
      <c r="M335" s="23"/>
      <c r="N335" s="23"/>
      <c r="O335" s="23"/>
      <c r="P335" s="23"/>
      <c r="Q335" s="23"/>
      <c r="R335" s="23"/>
      <c r="S335" s="23"/>
      <c r="T335" s="23"/>
      <c r="U335" s="23"/>
      <c r="V335" s="23"/>
      <c r="W335" s="23"/>
      <c r="X335" s="23"/>
      <c r="Y335" s="23"/>
      <c r="Z335" s="29"/>
      <c r="AA335" s="29"/>
      <c r="AB335" s="29"/>
      <c r="AC335" s="29"/>
      <c r="AD335" s="29"/>
      <c r="AE335" s="29"/>
      <c r="AF335" s="29"/>
      <c r="AG335" s="29"/>
      <c r="AH335" s="29"/>
      <c r="AI335" s="29"/>
      <c r="AJ335" s="29"/>
      <c r="AK335" s="29"/>
      <c r="AL335" s="29"/>
      <c r="AM335" s="29"/>
      <c r="AN335" s="29"/>
      <c r="AO335" s="29"/>
      <c r="AP335" s="29"/>
    </row>
    <row r="336" ht="12.0" customHeight="1">
      <c r="A336" s="133" t="str">
        <f t="array" ref="A336">IFERROR(INDEX('03.Muestra'!$B$8:$B$17,SMALL(IF("Página Web"='03.Muestra'!$D$8:$D$17,ROW('03.Muestra'!$B$8:$B$17)-MIN(ROW('03.Muestra'!$D$8:$D$17))+1,""),ROW()-327)),"")</f>
        <v/>
      </c>
      <c r="B336" s="169" t="str">
        <f t="array" ref="B336">IFERROR(INDEX('03.Muestra'!$C$8:$C$17,SMALL(IF("Página Web"='03.Muestra'!$D$8:$D$17,ROW('03.Muestra'!$C$8:$C$17)-MIN(ROW('03.Muestra'!$D$8:$D$17))+1,""),ROW()-327)),"")</f>
        <v/>
      </c>
      <c r="C336" s="169" t="str">
        <f t="array" ref="C336">IFERROR(INDEX('03.Muestra'!$F$8:$F$17,SMALL(IF("Página Web"='03.Muestra'!$D$8:$D$17,ROW('03.Muestra'!$F$8:$F$17)-MIN(ROW('03.Muestra'!$D$8:$D$17))+1,""),ROW()-327)),"")</f>
        <v/>
      </c>
      <c r="D336" s="143" t="str">
        <f t="shared" si="41"/>
        <v/>
      </c>
      <c r="E336" s="95" t="str">
        <f t="shared" si="42"/>
        <v/>
      </c>
      <c r="F336" s="23"/>
      <c r="G336" s="23"/>
      <c r="H336" s="23"/>
      <c r="I336" s="23"/>
      <c r="J336" s="23"/>
      <c r="K336" s="188"/>
      <c r="L336" s="23"/>
      <c r="M336" s="23"/>
      <c r="N336" s="23"/>
      <c r="O336" s="23"/>
      <c r="P336" s="23"/>
      <c r="Q336" s="23"/>
      <c r="R336" s="23"/>
      <c r="S336" s="23"/>
      <c r="T336" s="23"/>
      <c r="U336" s="23"/>
      <c r="V336" s="23"/>
      <c r="W336" s="23"/>
      <c r="X336" s="23"/>
      <c r="Y336" s="23"/>
      <c r="Z336" s="29"/>
      <c r="AA336" s="29"/>
      <c r="AB336" s="29"/>
      <c r="AC336" s="29"/>
      <c r="AD336" s="29"/>
      <c r="AE336" s="29"/>
      <c r="AF336" s="29"/>
      <c r="AG336" s="29"/>
      <c r="AH336" s="29"/>
      <c r="AI336" s="29"/>
      <c r="AJ336" s="29"/>
      <c r="AK336" s="29"/>
      <c r="AL336" s="29"/>
      <c r="AM336" s="29"/>
      <c r="AN336" s="29"/>
      <c r="AO336" s="29"/>
      <c r="AP336" s="29"/>
    </row>
    <row r="337" ht="12.0" customHeight="1">
      <c r="A337" s="133" t="str">
        <f t="array" ref="A337">IFERROR(INDEX('03.Muestra'!$B$8:$B$17,SMALL(IF("Página Web"='03.Muestra'!$D$8:$D$17,ROW('03.Muestra'!$B$8:$B$17)-MIN(ROW('03.Muestra'!$D$8:$D$17))+1,""),ROW()-327)),"")</f>
        <v/>
      </c>
      <c r="B337" s="169" t="str">
        <f t="array" ref="B337">IFERROR(INDEX('03.Muestra'!$C$8:$C$17,SMALL(IF("Página Web"='03.Muestra'!$D$8:$D$17,ROW('03.Muestra'!$C$8:$C$17)-MIN(ROW('03.Muestra'!$D$8:$D$17))+1,""),ROW()-327)),"")</f>
        <v/>
      </c>
      <c r="C337" s="169" t="str">
        <f t="array" ref="C337">IFERROR(INDEX('03.Muestra'!$F$8:$F$17,SMALL(IF("Página Web"='03.Muestra'!$D$8:$D$17,ROW('03.Muestra'!$F$8:$F$17)-MIN(ROW('03.Muestra'!$D$8:$D$17))+1,""),ROW()-327)),"")</f>
        <v/>
      </c>
      <c r="D337" s="143" t="str">
        <f t="shared" si="41"/>
        <v/>
      </c>
      <c r="E337" s="95" t="str">
        <f t="shared" si="42"/>
        <v/>
      </c>
      <c r="F337" s="23"/>
      <c r="G337" s="23"/>
      <c r="H337" s="23"/>
      <c r="I337" s="23"/>
      <c r="J337" s="23"/>
      <c r="K337" s="188"/>
      <c r="L337" s="23"/>
      <c r="M337" s="23"/>
      <c r="N337" s="23"/>
      <c r="O337" s="23"/>
      <c r="P337" s="23"/>
      <c r="Q337" s="23"/>
      <c r="R337" s="23"/>
      <c r="S337" s="23"/>
      <c r="T337" s="23"/>
      <c r="U337" s="23"/>
      <c r="V337" s="23"/>
      <c r="W337" s="23"/>
      <c r="X337" s="23"/>
      <c r="Y337" s="23"/>
      <c r="Z337" s="29"/>
      <c r="AA337" s="29"/>
      <c r="AB337" s="29"/>
      <c r="AC337" s="29"/>
      <c r="AD337" s="29"/>
      <c r="AE337" s="29"/>
      <c r="AF337" s="29"/>
      <c r="AG337" s="29"/>
      <c r="AH337" s="29"/>
      <c r="AI337" s="29"/>
      <c r="AJ337" s="29"/>
      <c r="AK337" s="29"/>
      <c r="AL337" s="29"/>
      <c r="AM337" s="29"/>
      <c r="AN337" s="29"/>
      <c r="AO337" s="29"/>
      <c r="AP337" s="29"/>
    </row>
    <row r="338" ht="12.0" customHeight="1">
      <c r="A338" s="92"/>
      <c r="B338" s="173"/>
      <c r="C338" s="173"/>
      <c r="D338" s="174"/>
      <c r="E338" s="95"/>
      <c r="F338" s="23"/>
      <c r="G338" s="23"/>
      <c r="H338" s="23"/>
      <c r="I338" s="23"/>
      <c r="J338" s="23"/>
      <c r="K338" s="188"/>
      <c r="L338" s="23"/>
      <c r="M338" s="23"/>
      <c r="N338" s="23"/>
      <c r="O338" s="23"/>
      <c r="P338" s="23"/>
      <c r="Q338" s="23"/>
      <c r="R338" s="23"/>
      <c r="S338" s="23"/>
      <c r="T338" s="23"/>
      <c r="U338" s="23"/>
      <c r="V338" s="23"/>
      <c r="W338" s="23"/>
      <c r="X338" s="23"/>
      <c r="Y338" s="23"/>
      <c r="Z338" s="29"/>
      <c r="AA338" s="29"/>
      <c r="AB338" s="29"/>
      <c r="AC338" s="29"/>
      <c r="AD338" s="29"/>
      <c r="AE338" s="29"/>
      <c r="AF338" s="29"/>
      <c r="AG338" s="29"/>
      <c r="AH338" s="29"/>
      <c r="AI338" s="29"/>
      <c r="AJ338" s="29"/>
      <c r="AK338" s="29"/>
      <c r="AL338" s="29"/>
      <c r="AM338" s="29"/>
      <c r="AN338" s="29"/>
      <c r="AO338" s="29"/>
      <c r="AP338" s="29"/>
    </row>
    <row r="339" ht="12.0" customHeight="1">
      <c r="A339" s="29"/>
      <c r="B339" s="23"/>
      <c r="C339" s="23"/>
      <c r="D339" s="167"/>
      <c r="E339" s="95"/>
      <c r="F339" s="23"/>
      <c r="G339" s="23"/>
      <c r="H339" s="23"/>
      <c r="I339" s="23"/>
      <c r="J339" s="23"/>
      <c r="K339" s="188"/>
      <c r="L339" s="23"/>
      <c r="M339" s="23"/>
      <c r="N339" s="23"/>
      <c r="O339" s="23"/>
      <c r="P339" s="23"/>
      <c r="Q339" s="23"/>
      <c r="R339" s="23"/>
      <c r="S339" s="23"/>
      <c r="T339" s="23"/>
      <c r="U339" s="23"/>
      <c r="V339" s="23"/>
      <c r="W339" s="23"/>
      <c r="X339" s="23"/>
      <c r="Y339" s="23"/>
      <c r="Z339" s="29"/>
      <c r="AA339" s="29"/>
      <c r="AB339" s="29"/>
      <c r="AC339" s="29"/>
      <c r="AD339" s="29"/>
      <c r="AE339" s="29"/>
      <c r="AF339" s="29"/>
      <c r="AG339" s="29"/>
      <c r="AH339" s="29"/>
      <c r="AI339" s="29"/>
      <c r="AJ339" s="29"/>
      <c r="AK339" s="29"/>
      <c r="AL339" s="29"/>
      <c r="AM339" s="29"/>
      <c r="AN339" s="29"/>
      <c r="AO339" s="29"/>
      <c r="AP339" s="29"/>
    </row>
    <row r="340" ht="12.75" customHeight="1">
      <c r="A340" s="151"/>
      <c r="B340" s="152"/>
      <c r="C340" s="151"/>
      <c r="D340" s="175"/>
      <c r="E340" s="153"/>
      <c r="F340" s="23"/>
      <c r="G340" s="23"/>
      <c r="H340" s="23"/>
      <c r="I340" s="23"/>
      <c r="J340" s="23"/>
      <c r="K340" s="188"/>
      <c r="L340" s="23"/>
      <c r="M340" s="23"/>
      <c r="N340" s="23"/>
      <c r="O340" s="23"/>
      <c r="P340" s="23"/>
      <c r="Q340" s="23"/>
      <c r="R340" s="23"/>
      <c r="S340" s="23"/>
      <c r="T340" s="23"/>
      <c r="U340" s="23"/>
      <c r="V340" s="23"/>
      <c r="W340" s="23"/>
      <c r="X340" s="23"/>
      <c r="Y340" s="23"/>
      <c r="Z340" s="29"/>
      <c r="AA340" s="29"/>
      <c r="AB340" s="29"/>
      <c r="AC340" s="29"/>
      <c r="AD340" s="29"/>
      <c r="AE340" s="29"/>
      <c r="AF340" s="29"/>
      <c r="AG340" s="29"/>
      <c r="AH340" s="29"/>
      <c r="AI340" s="29"/>
      <c r="AJ340" s="29"/>
      <c r="AK340" s="29"/>
      <c r="AL340" s="29"/>
      <c r="AM340" s="29"/>
      <c r="AN340" s="29"/>
      <c r="AO340" s="29"/>
      <c r="AP340" s="29"/>
    </row>
    <row r="341" ht="12.0" customHeight="1">
      <c r="A341" s="149"/>
      <c r="B341" s="149"/>
      <c r="C341" s="149"/>
      <c r="D341" s="176"/>
      <c r="E341" s="149"/>
      <c r="F341" s="124"/>
      <c r="G341" s="23"/>
      <c r="H341" s="23"/>
      <c r="I341" s="23"/>
      <c r="J341" s="23"/>
      <c r="K341" s="188"/>
      <c r="L341" s="23"/>
      <c r="M341" s="23"/>
      <c r="N341" s="23"/>
      <c r="O341" s="23"/>
      <c r="P341" s="23"/>
      <c r="Q341" s="23"/>
      <c r="R341" s="23"/>
      <c r="S341" s="23"/>
      <c r="T341" s="23"/>
      <c r="U341" s="23"/>
      <c r="V341" s="23"/>
      <c r="W341" s="23"/>
      <c r="X341" s="23"/>
      <c r="Y341" s="23"/>
      <c r="Z341" s="29"/>
      <c r="AA341" s="29"/>
      <c r="AB341" s="29"/>
      <c r="AC341" s="29"/>
      <c r="AD341" s="29"/>
      <c r="AE341" s="29"/>
      <c r="AF341" s="29"/>
      <c r="AG341" s="29"/>
      <c r="AH341" s="29"/>
      <c r="AI341" s="29"/>
      <c r="AJ341" s="29"/>
      <c r="AK341" s="29"/>
      <c r="AL341" s="29"/>
      <c r="AM341" s="29"/>
      <c r="AN341" s="29"/>
      <c r="AO341" s="29"/>
      <c r="AP341" s="29"/>
    </row>
    <row r="342" ht="12.0" customHeight="1">
      <c r="A342" s="29"/>
      <c r="B342" s="23"/>
      <c r="C342" s="23"/>
      <c r="D342" s="167"/>
      <c r="E342" s="95"/>
      <c r="F342" s="23"/>
      <c r="G342" s="23"/>
      <c r="H342" s="23"/>
      <c r="I342" s="23"/>
      <c r="J342" s="23"/>
      <c r="K342" s="188"/>
      <c r="L342" s="23"/>
      <c r="M342" s="23"/>
      <c r="N342" s="23"/>
      <c r="O342" s="23"/>
      <c r="P342" s="23"/>
      <c r="Q342" s="23"/>
      <c r="R342" s="23"/>
      <c r="S342" s="23"/>
      <c r="T342" s="23"/>
      <c r="U342" s="23"/>
      <c r="V342" s="23"/>
      <c r="W342" s="23"/>
      <c r="X342" s="23"/>
      <c r="Y342" s="23"/>
      <c r="Z342" s="29"/>
      <c r="AA342" s="29"/>
      <c r="AB342" s="29"/>
      <c r="AC342" s="29"/>
      <c r="AD342" s="29"/>
      <c r="AE342" s="29"/>
      <c r="AF342" s="29"/>
      <c r="AG342" s="29"/>
      <c r="AH342" s="29"/>
      <c r="AI342" s="29"/>
      <c r="AJ342" s="29"/>
      <c r="AK342" s="29"/>
      <c r="AL342" s="29"/>
      <c r="AM342" s="29"/>
      <c r="AN342" s="29"/>
      <c r="AO342" s="29"/>
      <c r="AP342" s="29"/>
    </row>
    <row r="343" ht="12.0" customHeight="1">
      <c r="A343" s="29"/>
      <c r="B343" s="193"/>
      <c r="C343" s="23"/>
      <c r="D343" s="167"/>
      <c r="E343" s="137"/>
      <c r="F343" s="29"/>
      <c r="G343" s="29"/>
      <c r="H343" s="29"/>
      <c r="I343" s="29"/>
      <c r="J343" s="29"/>
      <c r="K343" s="188"/>
      <c r="L343" s="23"/>
      <c r="M343" s="23"/>
      <c r="N343" s="23"/>
      <c r="O343" s="23"/>
      <c r="P343" s="23"/>
      <c r="Q343" s="23"/>
      <c r="R343" s="23"/>
      <c r="S343" s="23"/>
      <c r="T343" s="23"/>
      <c r="U343" s="23"/>
      <c r="V343" s="23"/>
      <c r="W343" s="23"/>
      <c r="X343" s="23"/>
      <c r="Y343" s="23"/>
      <c r="Z343" s="29"/>
      <c r="AA343" s="29"/>
      <c r="AB343" s="29"/>
      <c r="AC343" s="29"/>
      <c r="AD343" s="29"/>
      <c r="AE343" s="29"/>
      <c r="AF343" s="29"/>
      <c r="AG343" s="29"/>
      <c r="AH343" s="29"/>
      <c r="AI343" s="29"/>
      <c r="AJ343" s="29"/>
      <c r="AK343" s="29"/>
      <c r="AL343" s="29"/>
      <c r="AM343" s="29"/>
      <c r="AN343" s="29"/>
      <c r="AO343" s="29"/>
      <c r="AP343" s="29"/>
    </row>
    <row r="344" ht="29.25" customHeight="1">
      <c r="A344" s="126" t="s">
        <v>106</v>
      </c>
      <c r="B344" s="127" t="s">
        <v>92</v>
      </c>
      <c r="C344" s="128" t="s">
        <v>169</v>
      </c>
      <c r="D344" s="168" t="s">
        <v>112</v>
      </c>
      <c r="E344" s="154"/>
      <c r="F344" s="29"/>
      <c r="G344" s="29"/>
      <c r="H344" s="29"/>
      <c r="I344" s="29"/>
      <c r="J344" s="29"/>
      <c r="K344" s="188"/>
      <c r="L344" s="29"/>
      <c r="M344" s="23"/>
      <c r="N344" s="23"/>
      <c r="O344" s="23"/>
      <c r="P344" s="23"/>
      <c r="Q344" s="23"/>
      <c r="R344" s="23"/>
      <c r="S344" s="23"/>
      <c r="T344" s="23"/>
      <c r="U344" s="23"/>
      <c r="V344" s="23"/>
      <c r="W344" s="23"/>
      <c r="X344" s="23"/>
      <c r="Y344" s="23"/>
      <c r="Z344" s="29"/>
      <c r="AA344" s="29"/>
      <c r="AB344" s="29"/>
      <c r="AC344" s="29"/>
      <c r="AD344" s="29"/>
      <c r="AE344" s="29"/>
      <c r="AF344" s="29"/>
      <c r="AG344" s="29"/>
      <c r="AH344" s="29"/>
      <c r="AI344" s="29"/>
      <c r="AJ344" s="29"/>
      <c r="AK344" s="29"/>
      <c r="AL344" s="29"/>
      <c r="AM344" s="29"/>
      <c r="AN344" s="29"/>
      <c r="AO344" s="29"/>
      <c r="AP344" s="29"/>
    </row>
    <row r="345" ht="12.0" customHeight="1">
      <c r="A345" s="133">
        <f t="array" ref="A345">IFERROR(INDEX('03.Muestra'!$B$8:$B$17,SMALL(IF("Página Web"='03.Muestra'!$D$8:$D$17,ROW('03.Muestra'!$B$8:$B$17)-MIN(ROW('03.Muestra'!$D$8:$D$17))+1,""),ROW()-344)),"")</f>
        <v>1</v>
      </c>
      <c r="B345" s="169" t="str">
        <f t="array" ref="B345">IFERROR(INDEX('03.Muestra'!$C$8:$C$17,SMALL(IF("Página Web"='03.Muestra'!$D$8:$D$17,ROW('03.Muestra'!$C$8:$C$17)-MIN(ROW('03.Muestra'!$D$8:$D$17))+1,""),ROW()-344)),"")</f>
        <v>Home</v>
      </c>
      <c r="C345" s="170" t="str">
        <f t="array" ref="C345">IFERROR(INDEX('03.Muestra'!$F$8:$F$17,SMALL(IF("Página Web"='03.Muestra'!$D$8:$D$17,ROW('03.Muestra'!$F$8:$F$17)-MIN(ROW('03.Muestra'!$D$8:$D$17))+1,""),ROW()-344)),"")</f>
        <v>https://vicengallartandres.com/</v>
      </c>
      <c r="D345" s="143" t="s">
        <v>93</v>
      </c>
      <c r="E345" s="95" t="str">
        <f t="shared" ref="E345:E354" si="43">IF(D345&lt;&gt;"",IF(AND(B345&lt;&gt;"",C345&lt;&gt;""),"","ERR"),"")</f>
        <v/>
      </c>
      <c r="F345" s="144" t="s">
        <v>95</v>
      </c>
      <c r="G345" s="121" t="s">
        <v>104</v>
      </c>
      <c r="H345" s="116" t="s">
        <v>99</v>
      </c>
      <c r="I345" s="145" t="s">
        <v>97</v>
      </c>
      <c r="J345" s="146" t="s">
        <v>93</v>
      </c>
      <c r="K345" s="171" t="s">
        <v>103</v>
      </c>
      <c r="L345" s="23"/>
      <c r="M345" s="23"/>
      <c r="N345" s="23"/>
      <c r="O345" s="23"/>
      <c r="P345" s="23"/>
      <c r="Q345" s="23"/>
      <c r="R345" s="23"/>
      <c r="S345" s="23"/>
      <c r="T345" s="23"/>
      <c r="U345" s="23"/>
      <c r="V345" s="23"/>
      <c r="W345" s="23"/>
      <c r="X345" s="23"/>
      <c r="Y345" s="23"/>
      <c r="Z345" s="29"/>
      <c r="AA345" s="29"/>
      <c r="AB345" s="29"/>
      <c r="AC345" s="29"/>
      <c r="AD345" s="29"/>
      <c r="AE345" s="29"/>
      <c r="AF345" s="29"/>
      <c r="AG345" s="29"/>
      <c r="AH345" s="29"/>
      <c r="AI345" s="29"/>
      <c r="AJ345" s="29"/>
      <c r="AK345" s="29"/>
      <c r="AL345" s="29"/>
      <c r="AM345" s="29"/>
      <c r="AN345" s="29"/>
      <c r="AO345" s="29"/>
      <c r="AP345" s="29"/>
    </row>
    <row r="346" ht="12.0" customHeight="1">
      <c r="A346" s="133">
        <f t="array" ref="A346">IFERROR(INDEX('03.Muestra'!$B$8:$B$17,SMALL(IF("Página Web"='03.Muestra'!$D$8:$D$17,ROW('03.Muestra'!$B$8:$B$17)-MIN(ROW('03.Muestra'!$D$8:$D$17))+1,""),ROW()-344)),"")</f>
        <v>2</v>
      </c>
      <c r="B346" s="169" t="str">
        <f t="array" ref="B346">IFERROR(INDEX('03.Muestra'!$C$8:$C$17,SMALL(IF("Página Web"='03.Muestra'!$D$8:$D$17,ROW('03.Muestra'!$C$8:$C$17)-MIN(ROW('03.Muestra'!$D$8:$D$17))+1,""),ROW()-344)),"")</f>
        <v>Contacto</v>
      </c>
      <c r="C346" s="170" t="str">
        <f t="array" ref="C346">IFERROR(INDEX('03.Muestra'!$F$8:$F$17,SMALL(IF("Página Web"='03.Muestra'!$D$8:$D$17,ROW('03.Muestra'!$F$8:$F$17)-MIN(ROW('03.Muestra'!$D$8:$D$17))+1,""),ROW()-344)),"")</f>
        <v>https://vicengallartandres.com/contacto/</v>
      </c>
      <c r="D346" s="143" t="s">
        <v>93</v>
      </c>
      <c r="E346" s="95" t="str">
        <f t="shared" si="43"/>
        <v/>
      </c>
      <c r="F346" s="147">
        <f>COUNTIF($D345:INDIRECT("$D" &amp;  SUM(ROW()-1,'03.Muestra'!$D$20)-1),F345)</f>
        <v>0</v>
      </c>
      <c r="G346" s="147">
        <f>COUNTIF($D345:INDIRECT("$D" &amp;  SUM(ROW()-1,'03.Muestra'!$D$20)-1),G345)</f>
        <v>0</v>
      </c>
      <c r="H346" s="147">
        <f>COUNTIF($D345:INDIRECT("$D" &amp;  SUM(ROW()-1,'03.Muestra'!$D$20)-1),H345)</f>
        <v>0</v>
      </c>
      <c r="I346" s="147">
        <f>COUNTIF($D345:INDIRECT("$D" &amp;  SUM(ROW()-1,'03.Muestra'!$D$20)-1),I345)</f>
        <v>0</v>
      </c>
      <c r="J346" s="147">
        <f>COUNTIF($D345:INDIRECT("$D" &amp;  SUM(ROW()-1,'03.Muestra'!$D$20)-1),J345)</f>
        <v>3</v>
      </c>
      <c r="K346" s="172">
        <f>IF(COUNTIF('03.Muestra'!$D$8:$D$17,"Página Web")=0,0,COUNTBLANK($D345:INDIRECT("$D" &amp;  SUM(ROW()-1,COUNTIF('03.Muestra'!$D$8:$D$17,"Página Web"))-1)))</f>
        <v>0</v>
      </c>
      <c r="L346" s="29"/>
      <c r="M346" s="23"/>
      <c r="N346" s="23"/>
      <c r="O346" s="23"/>
      <c r="P346" s="23"/>
      <c r="Q346" s="23"/>
      <c r="R346" s="23"/>
      <c r="S346" s="23"/>
      <c r="T346" s="23"/>
      <c r="U346" s="23"/>
      <c r="V346" s="23"/>
      <c r="W346" s="23"/>
      <c r="X346" s="23"/>
      <c r="Y346" s="23"/>
      <c r="Z346" s="29"/>
      <c r="AA346" s="29"/>
      <c r="AB346" s="29"/>
      <c r="AC346" s="29"/>
      <c r="AD346" s="29"/>
      <c r="AE346" s="29"/>
      <c r="AF346" s="29"/>
      <c r="AG346" s="29"/>
      <c r="AH346" s="29"/>
      <c r="AI346" s="29"/>
      <c r="AJ346" s="29"/>
      <c r="AK346" s="29"/>
      <c r="AL346" s="29"/>
      <c r="AM346" s="29"/>
      <c r="AN346" s="29"/>
      <c r="AO346" s="29"/>
      <c r="AP346" s="29"/>
    </row>
    <row r="347" ht="12.0" customHeight="1">
      <c r="A347" s="133">
        <f t="array" ref="A347">IFERROR(INDEX('03.Muestra'!$B$8:$B$17,SMALL(IF("Página Web"='03.Muestra'!$D$8:$D$17,ROW('03.Muestra'!$B$8:$B$17)-MIN(ROW('03.Muestra'!$D$8:$D$17))+1,""),ROW()-344)),"")</f>
        <v>3</v>
      </c>
      <c r="B347" s="169" t="str">
        <f t="array" ref="B347">IFERROR(INDEX('03.Muestra'!$C$8:$C$17,SMALL(IF("Página Web"='03.Muestra'!$D$8:$D$17,ROW('03.Muestra'!$C$8:$C$17)-MIN(ROW('03.Muestra'!$D$8:$D$17))+1,""),ROW()-344)),"")</f>
        <v>Servicios</v>
      </c>
      <c r="C347" s="170" t="str">
        <f t="array" ref="C347">IFERROR(INDEX('03.Muestra'!$F$8:$F$17,SMALL(IF("Página Web"='03.Muestra'!$D$8:$D$17,ROW('03.Muestra'!$F$8:$F$17)-MIN(ROW('03.Muestra'!$D$8:$D$17))+1,""),ROW()-344)),"")</f>
        <v>https://vicengallartandres.com/servicios/</v>
      </c>
      <c r="D347" s="143" t="s">
        <v>93</v>
      </c>
      <c r="E347" s="95" t="str">
        <f t="shared" si="43"/>
        <v/>
      </c>
      <c r="F347" s="23"/>
      <c r="G347" s="23"/>
      <c r="H347" s="23"/>
      <c r="I347" s="23"/>
      <c r="J347" s="23"/>
      <c r="K347" s="188"/>
      <c r="L347" s="29"/>
      <c r="M347" s="23"/>
      <c r="N347" s="23"/>
      <c r="O347" s="23"/>
      <c r="P347" s="23"/>
      <c r="Q347" s="23"/>
      <c r="R347" s="23"/>
      <c r="S347" s="23"/>
      <c r="T347" s="23"/>
      <c r="U347" s="23"/>
      <c r="V347" s="23"/>
      <c r="W347" s="23"/>
      <c r="X347" s="23"/>
      <c r="Y347" s="23"/>
      <c r="Z347" s="29"/>
      <c r="AA347" s="29"/>
      <c r="AB347" s="29"/>
      <c r="AC347" s="29"/>
      <c r="AD347" s="29"/>
      <c r="AE347" s="29"/>
      <c r="AF347" s="29"/>
      <c r="AG347" s="29"/>
      <c r="AH347" s="29"/>
      <c r="AI347" s="29"/>
      <c r="AJ347" s="29"/>
      <c r="AK347" s="29"/>
      <c r="AL347" s="29"/>
      <c r="AM347" s="29"/>
      <c r="AN347" s="29"/>
      <c r="AO347" s="29"/>
      <c r="AP347" s="29"/>
    </row>
    <row r="348" ht="12.0" customHeight="1">
      <c r="A348" s="133" t="str">
        <f t="array" ref="A348">IFERROR(INDEX('03.Muestra'!$B$8:$B$17,SMALL(IF("Página Web"='03.Muestra'!$D$8:$D$17,ROW('03.Muestra'!$B$8:$B$17)-MIN(ROW('03.Muestra'!$D$8:$D$17))+1,""),ROW()-344)),"")</f>
        <v/>
      </c>
      <c r="B348" s="169" t="str">
        <f t="array" ref="B348">IFERROR(INDEX('03.Muestra'!$C$8:$C$17,SMALL(IF("Página Web"='03.Muestra'!$D$8:$D$17,ROW('03.Muestra'!$C$8:$C$17)-MIN(ROW('03.Muestra'!$D$8:$D$17))+1,""),ROW()-344)),"")</f>
        <v/>
      </c>
      <c r="C348" s="169" t="str">
        <f t="array" ref="C348">IFERROR(INDEX('03.Muestra'!$F$8:$F$17,SMALL(IF("Página Web"='03.Muestra'!$D$8:$D$17,ROW('03.Muestra'!$F$8:$F$17)-MIN(ROW('03.Muestra'!$D$8:$D$17))+1,""),ROW()-344)),"")</f>
        <v/>
      </c>
      <c r="D348" s="143" t="str">
        <f t="shared" ref="D348:D354" si="44">IF(C348="","",$D$18)</f>
        <v/>
      </c>
      <c r="E348" s="95" t="str">
        <f t="shared" si="43"/>
        <v/>
      </c>
      <c r="F348" s="23"/>
      <c r="G348" s="23"/>
      <c r="H348" s="23"/>
      <c r="I348" s="23"/>
      <c r="J348" s="29"/>
      <c r="K348" s="188"/>
      <c r="L348" s="23"/>
      <c r="M348" s="23"/>
      <c r="N348" s="23"/>
      <c r="O348" s="23"/>
      <c r="P348" s="23"/>
      <c r="Q348" s="23"/>
      <c r="R348" s="23"/>
      <c r="S348" s="23"/>
      <c r="T348" s="23"/>
      <c r="U348" s="23"/>
      <c r="V348" s="23"/>
      <c r="W348" s="23"/>
      <c r="X348" s="23"/>
      <c r="Y348" s="23"/>
      <c r="Z348" s="29"/>
      <c r="AA348" s="29"/>
      <c r="AB348" s="29"/>
      <c r="AC348" s="29"/>
      <c r="AD348" s="29"/>
      <c r="AE348" s="29"/>
      <c r="AF348" s="29"/>
      <c r="AG348" s="29"/>
      <c r="AH348" s="29"/>
      <c r="AI348" s="29"/>
      <c r="AJ348" s="29"/>
      <c r="AK348" s="29"/>
      <c r="AL348" s="29"/>
      <c r="AM348" s="29"/>
      <c r="AN348" s="29"/>
      <c r="AO348" s="29"/>
      <c r="AP348" s="29"/>
    </row>
    <row r="349" ht="12.0" customHeight="1">
      <c r="A349" s="133" t="str">
        <f t="array" ref="A349">IFERROR(INDEX('03.Muestra'!$B$8:$B$17,SMALL(IF("Página Web"='03.Muestra'!$D$8:$D$17,ROW('03.Muestra'!$B$8:$B$17)-MIN(ROW('03.Muestra'!$D$8:$D$17))+1,""),ROW()-344)),"")</f>
        <v/>
      </c>
      <c r="B349" s="169" t="str">
        <f t="array" ref="B349">IFERROR(INDEX('03.Muestra'!$C$8:$C$17,SMALL(IF("Página Web"='03.Muestra'!$D$8:$D$17,ROW('03.Muestra'!$C$8:$C$17)-MIN(ROW('03.Muestra'!$D$8:$D$17))+1,""),ROW()-344)),"")</f>
        <v/>
      </c>
      <c r="C349" s="169" t="str">
        <f t="array" ref="C349">IFERROR(INDEX('03.Muestra'!$F$8:$F$17,SMALL(IF("Página Web"='03.Muestra'!$D$8:$D$17,ROW('03.Muestra'!$F$8:$F$17)-MIN(ROW('03.Muestra'!$D$8:$D$17))+1,""),ROW()-344)),"")</f>
        <v/>
      </c>
      <c r="D349" s="143" t="str">
        <f t="shared" si="44"/>
        <v/>
      </c>
      <c r="E349" s="95" t="str">
        <f t="shared" si="43"/>
        <v/>
      </c>
      <c r="F349" s="94"/>
      <c r="G349" s="23"/>
      <c r="H349" s="23"/>
      <c r="I349" s="23"/>
      <c r="J349" s="29"/>
      <c r="K349" s="188"/>
      <c r="L349" s="23"/>
      <c r="M349" s="23"/>
      <c r="N349" s="23"/>
      <c r="O349" s="23"/>
      <c r="P349" s="23"/>
      <c r="Q349" s="23"/>
      <c r="R349" s="23"/>
      <c r="S349" s="23"/>
      <c r="T349" s="23"/>
      <c r="U349" s="23"/>
      <c r="V349" s="23"/>
      <c r="W349" s="23"/>
      <c r="X349" s="23"/>
      <c r="Y349" s="23"/>
      <c r="Z349" s="29"/>
      <c r="AA349" s="29"/>
      <c r="AB349" s="29"/>
      <c r="AC349" s="29"/>
      <c r="AD349" s="29"/>
      <c r="AE349" s="29"/>
      <c r="AF349" s="29"/>
      <c r="AG349" s="29"/>
      <c r="AH349" s="29"/>
      <c r="AI349" s="29"/>
      <c r="AJ349" s="29"/>
      <c r="AK349" s="29"/>
      <c r="AL349" s="29"/>
      <c r="AM349" s="29"/>
      <c r="AN349" s="29"/>
      <c r="AO349" s="29"/>
      <c r="AP349" s="29"/>
    </row>
    <row r="350" ht="12.0" customHeight="1">
      <c r="A350" s="133" t="str">
        <f t="array" ref="A350">IFERROR(INDEX('03.Muestra'!$B$8:$B$17,SMALL(IF("Página Web"='03.Muestra'!$D$8:$D$17,ROW('03.Muestra'!$B$8:$B$17)-MIN(ROW('03.Muestra'!$D$8:$D$17))+1,""),ROW()-344)),"")</f>
        <v/>
      </c>
      <c r="B350" s="169" t="str">
        <f t="array" ref="B350">IFERROR(INDEX('03.Muestra'!$C$8:$C$17,SMALL(IF("Página Web"='03.Muestra'!$D$8:$D$17,ROW('03.Muestra'!$C$8:$C$17)-MIN(ROW('03.Muestra'!$D$8:$D$17))+1,""),ROW()-344)),"")</f>
        <v/>
      </c>
      <c r="C350" s="169" t="str">
        <f t="array" ref="C350">IFERROR(INDEX('03.Muestra'!$F$8:$F$17,SMALL(IF("Página Web"='03.Muestra'!$D$8:$D$17,ROW('03.Muestra'!$F$8:$F$17)-MIN(ROW('03.Muestra'!$D$8:$D$17))+1,""),ROW()-344)),"")</f>
        <v/>
      </c>
      <c r="D350" s="143" t="str">
        <f t="shared" si="44"/>
        <v/>
      </c>
      <c r="E350" s="95" t="str">
        <f t="shared" si="43"/>
        <v/>
      </c>
      <c r="F350" s="23"/>
      <c r="G350" s="23"/>
      <c r="H350" s="23"/>
      <c r="I350" s="23"/>
      <c r="J350" s="29"/>
      <c r="K350" s="188"/>
      <c r="L350" s="23"/>
      <c r="M350" s="23"/>
      <c r="N350" s="23"/>
      <c r="O350" s="23"/>
      <c r="P350" s="23"/>
      <c r="Q350" s="23"/>
      <c r="R350" s="23"/>
      <c r="S350" s="23"/>
      <c r="T350" s="23"/>
      <c r="U350" s="23"/>
      <c r="V350" s="23"/>
      <c r="W350" s="23"/>
      <c r="X350" s="23"/>
      <c r="Y350" s="23"/>
      <c r="Z350" s="29"/>
      <c r="AA350" s="29"/>
      <c r="AB350" s="29"/>
      <c r="AC350" s="29"/>
      <c r="AD350" s="29"/>
      <c r="AE350" s="29"/>
      <c r="AF350" s="29"/>
      <c r="AG350" s="29"/>
      <c r="AH350" s="29"/>
      <c r="AI350" s="29"/>
      <c r="AJ350" s="29"/>
      <c r="AK350" s="29"/>
      <c r="AL350" s="29"/>
      <c r="AM350" s="29"/>
      <c r="AN350" s="29"/>
      <c r="AO350" s="29"/>
      <c r="AP350" s="29"/>
    </row>
    <row r="351" ht="12.0" customHeight="1">
      <c r="A351" s="133" t="str">
        <f t="array" ref="A351">IFERROR(INDEX('03.Muestra'!$B$8:$B$17,SMALL(IF("Página Web"='03.Muestra'!$D$8:$D$17,ROW('03.Muestra'!$B$8:$B$17)-MIN(ROW('03.Muestra'!$D$8:$D$17))+1,""),ROW()-344)),"")</f>
        <v/>
      </c>
      <c r="B351" s="169" t="str">
        <f t="array" ref="B351">IFERROR(INDEX('03.Muestra'!$C$8:$C$17,SMALL(IF("Página Web"='03.Muestra'!$D$8:$D$17,ROW('03.Muestra'!$C$8:$C$17)-MIN(ROW('03.Muestra'!$D$8:$D$17))+1,""),ROW()-344)),"")</f>
        <v/>
      </c>
      <c r="C351" s="169" t="str">
        <f t="array" ref="C351">IFERROR(INDEX('03.Muestra'!$F$8:$F$17,SMALL(IF("Página Web"='03.Muestra'!$D$8:$D$17,ROW('03.Muestra'!$F$8:$F$17)-MIN(ROW('03.Muestra'!$D$8:$D$17))+1,""),ROW()-344)),"")</f>
        <v/>
      </c>
      <c r="D351" s="143" t="str">
        <f t="shared" si="44"/>
        <v/>
      </c>
      <c r="E351" s="95" t="str">
        <f t="shared" si="43"/>
        <v/>
      </c>
      <c r="F351" s="23"/>
      <c r="G351" s="23"/>
      <c r="H351" s="23"/>
      <c r="I351" s="23"/>
      <c r="J351" s="23"/>
      <c r="K351" s="188"/>
      <c r="L351" s="23"/>
      <c r="M351" s="23"/>
      <c r="N351" s="23"/>
      <c r="O351" s="23"/>
      <c r="P351" s="23"/>
      <c r="Q351" s="23"/>
      <c r="R351" s="23"/>
      <c r="S351" s="23"/>
      <c r="T351" s="23"/>
      <c r="U351" s="23"/>
      <c r="V351" s="23"/>
      <c r="W351" s="23"/>
      <c r="X351" s="23"/>
      <c r="Y351" s="23"/>
      <c r="Z351" s="29"/>
      <c r="AA351" s="29"/>
      <c r="AB351" s="29"/>
      <c r="AC351" s="29"/>
      <c r="AD351" s="29"/>
      <c r="AE351" s="29"/>
      <c r="AF351" s="29"/>
      <c r="AG351" s="29"/>
      <c r="AH351" s="29"/>
      <c r="AI351" s="29"/>
      <c r="AJ351" s="29"/>
      <c r="AK351" s="29"/>
      <c r="AL351" s="29"/>
      <c r="AM351" s="29"/>
      <c r="AN351" s="29"/>
      <c r="AO351" s="29"/>
      <c r="AP351" s="29"/>
    </row>
    <row r="352" ht="12.0" customHeight="1">
      <c r="A352" s="133" t="str">
        <f t="array" ref="A352">IFERROR(INDEX('03.Muestra'!$B$8:$B$17,SMALL(IF("Página Web"='03.Muestra'!$D$8:$D$17,ROW('03.Muestra'!$B$8:$B$17)-MIN(ROW('03.Muestra'!$D$8:$D$17))+1,""),ROW()-344)),"")</f>
        <v/>
      </c>
      <c r="B352" s="169" t="str">
        <f t="array" ref="B352">IFERROR(INDEX('03.Muestra'!$C$8:$C$17,SMALL(IF("Página Web"='03.Muestra'!$D$8:$D$17,ROW('03.Muestra'!$C$8:$C$17)-MIN(ROW('03.Muestra'!$D$8:$D$17))+1,""),ROW()-344)),"")</f>
        <v/>
      </c>
      <c r="C352" s="169" t="str">
        <f t="array" ref="C352">IFERROR(INDEX('03.Muestra'!$F$8:$F$17,SMALL(IF("Página Web"='03.Muestra'!$D$8:$D$17,ROW('03.Muestra'!$F$8:$F$17)-MIN(ROW('03.Muestra'!$D$8:$D$17))+1,""),ROW()-344)),"")</f>
        <v/>
      </c>
      <c r="D352" s="143" t="str">
        <f t="shared" si="44"/>
        <v/>
      </c>
      <c r="E352" s="95" t="str">
        <f t="shared" si="43"/>
        <v/>
      </c>
      <c r="F352" s="23"/>
      <c r="G352" s="23"/>
      <c r="H352" s="23"/>
      <c r="I352" s="23"/>
      <c r="J352" s="23"/>
      <c r="K352" s="188"/>
      <c r="L352" s="23"/>
      <c r="M352" s="23"/>
      <c r="N352" s="23"/>
      <c r="O352" s="23"/>
      <c r="P352" s="23"/>
      <c r="Q352" s="23"/>
      <c r="R352" s="23"/>
      <c r="S352" s="23"/>
      <c r="T352" s="23"/>
      <c r="U352" s="23"/>
      <c r="V352" s="23"/>
      <c r="W352" s="23"/>
      <c r="X352" s="23"/>
      <c r="Y352" s="23"/>
      <c r="Z352" s="29"/>
      <c r="AA352" s="29"/>
      <c r="AB352" s="29"/>
      <c r="AC352" s="29"/>
      <c r="AD352" s="29"/>
      <c r="AE352" s="29"/>
      <c r="AF352" s="29"/>
      <c r="AG352" s="29"/>
      <c r="AH352" s="29"/>
      <c r="AI352" s="29"/>
      <c r="AJ352" s="29"/>
      <c r="AK352" s="29"/>
      <c r="AL352" s="29"/>
      <c r="AM352" s="29"/>
      <c r="AN352" s="29"/>
      <c r="AO352" s="29"/>
      <c r="AP352" s="29"/>
    </row>
    <row r="353" ht="12.0" customHeight="1">
      <c r="A353" s="133" t="str">
        <f t="array" ref="A353">IFERROR(INDEX('03.Muestra'!$B$8:$B$17,SMALL(IF("Página Web"='03.Muestra'!$D$8:$D$17,ROW('03.Muestra'!$B$8:$B$17)-MIN(ROW('03.Muestra'!$D$8:$D$17))+1,""),ROW()-344)),"")</f>
        <v/>
      </c>
      <c r="B353" s="169" t="str">
        <f t="array" ref="B353">IFERROR(INDEX('03.Muestra'!$C$8:$C$17,SMALL(IF("Página Web"='03.Muestra'!$D$8:$D$17,ROW('03.Muestra'!$C$8:$C$17)-MIN(ROW('03.Muestra'!$D$8:$D$17))+1,""),ROW()-344)),"")</f>
        <v/>
      </c>
      <c r="C353" s="169" t="str">
        <f t="array" ref="C353">IFERROR(INDEX('03.Muestra'!$F$8:$F$17,SMALL(IF("Página Web"='03.Muestra'!$D$8:$D$17,ROW('03.Muestra'!$F$8:$F$17)-MIN(ROW('03.Muestra'!$D$8:$D$17))+1,""),ROW()-344)),"")</f>
        <v/>
      </c>
      <c r="D353" s="143" t="str">
        <f t="shared" si="44"/>
        <v/>
      </c>
      <c r="E353" s="95" t="str">
        <f t="shared" si="43"/>
        <v/>
      </c>
      <c r="F353" s="23"/>
      <c r="G353" s="23"/>
      <c r="H353" s="23"/>
      <c r="I353" s="23"/>
      <c r="J353" s="23"/>
      <c r="K353" s="188"/>
      <c r="L353" s="29"/>
      <c r="M353" s="23"/>
      <c r="N353" s="23"/>
      <c r="O353" s="23"/>
      <c r="P353" s="23"/>
      <c r="Q353" s="23"/>
      <c r="R353" s="23"/>
      <c r="S353" s="23"/>
      <c r="T353" s="23"/>
      <c r="U353" s="23"/>
      <c r="V353" s="23"/>
      <c r="W353" s="23"/>
      <c r="X353" s="23"/>
      <c r="Y353" s="23"/>
      <c r="Z353" s="29"/>
      <c r="AA353" s="29"/>
      <c r="AB353" s="29"/>
      <c r="AC353" s="29"/>
      <c r="AD353" s="29"/>
      <c r="AE353" s="29"/>
      <c r="AF353" s="29"/>
      <c r="AG353" s="29"/>
      <c r="AH353" s="29"/>
      <c r="AI353" s="29"/>
      <c r="AJ353" s="29"/>
      <c r="AK353" s="29"/>
      <c r="AL353" s="29"/>
      <c r="AM353" s="29"/>
      <c r="AN353" s="29"/>
      <c r="AO353" s="29"/>
      <c r="AP353" s="29"/>
    </row>
    <row r="354" ht="12.0" customHeight="1">
      <c r="A354" s="133" t="str">
        <f t="array" ref="A354">IFERROR(INDEX('03.Muestra'!$B$8:$B$17,SMALL(IF("Página Web"='03.Muestra'!$D$8:$D$17,ROW('03.Muestra'!$B$8:$B$17)-MIN(ROW('03.Muestra'!$D$8:$D$17))+1,""),ROW()-344)),"")</f>
        <v/>
      </c>
      <c r="B354" s="169" t="str">
        <f t="array" ref="B354">IFERROR(INDEX('03.Muestra'!$C$8:$C$17,SMALL(IF("Página Web"='03.Muestra'!$D$8:$D$17,ROW('03.Muestra'!$C$8:$C$17)-MIN(ROW('03.Muestra'!$D$8:$D$17))+1,""),ROW()-344)),"")</f>
        <v/>
      </c>
      <c r="C354" s="169" t="str">
        <f t="array" ref="C354">IFERROR(INDEX('03.Muestra'!$F$8:$F$17,SMALL(IF("Página Web"='03.Muestra'!$D$8:$D$17,ROW('03.Muestra'!$F$8:$F$17)-MIN(ROW('03.Muestra'!$D$8:$D$17))+1,""),ROW()-344)),"")</f>
        <v/>
      </c>
      <c r="D354" s="143" t="str">
        <f t="shared" si="44"/>
        <v/>
      </c>
      <c r="E354" s="95" t="str">
        <f t="shared" si="43"/>
        <v/>
      </c>
      <c r="F354" s="23"/>
      <c r="G354" s="23"/>
      <c r="H354" s="23"/>
      <c r="I354" s="23"/>
      <c r="J354" s="23"/>
      <c r="K354" s="188"/>
      <c r="L354" s="29"/>
      <c r="M354" s="23"/>
      <c r="N354" s="23"/>
      <c r="O354" s="23"/>
      <c r="P354" s="23"/>
      <c r="Q354" s="23"/>
      <c r="R354" s="23"/>
      <c r="S354" s="23"/>
      <c r="T354" s="23"/>
      <c r="U354" s="23"/>
      <c r="V354" s="23"/>
      <c r="W354" s="23"/>
      <c r="X354" s="23"/>
      <c r="Y354" s="23"/>
      <c r="Z354" s="29"/>
      <c r="AA354" s="29"/>
      <c r="AB354" s="29"/>
      <c r="AC354" s="29"/>
      <c r="AD354" s="29"/>
      <c r="AE354" s="29"/>
      <c r="AF354" s="29"/>
      <c r="AG354" s="29"/>
      <c r="AH354" s="29"/>
      <c r="AI354" s="29"/>
      <c r="AJ354" s="29"/>
      <c r="AK354" s="29"/>
      <c r="AL354" s="29"/>
      <c r="AM354" s="29"/>
      <c r="AN354" s="29"/>
      <c r="AO354" s="29"/>
      <c r="AP354" s="29"/>
    </row>
    <row r="355" ht="12.0" customHeight="1">
      <c r="A355" s="92"/>
      <c r="B355" s="173"/>
      <c r="C355" s="173"/>
      <c r="D355" s="174"/>
      <c r="E355" s="95"/>
      <c r="F355" s="23"/>
      <c r="G355" s="23"/>
      <c r="H355" s="23"/>
      <c r="I355" s="23"/>
      <c r="J355" s="23"/>
      <c r="K355" s="188"/>
      <c r="L355" s="23"/>
      <c r="M355" s="23"/>
      <c r="N355" s="23"/>
      <c r="O355" s="23"/>
      <c r="P355" s="23"/>
      <c r="Q355" s="23"/>
      <c r="R355" s="23"/>
      <c r="S355" s="23"/>
      <c r="T355" s="23"/>
      <c r="U355" s="23"/>
      <c r="V355" s="23"/>
      <c r="W355" s="23"/>
      <c r="X355" s="23"/>
      <c r="Y355" s="23"/>
      <c r="Z355" s="29"/>
      <c r="AA355" s="29"/>
      <c r="AB355" s="29"/>
      <c r="AC355" s="29"/>
      <c r="AD355" s="29"/>
      <c r="AE355" s="29"/>
      <c r="AF355" s="29"/>
      <c r="AG355" s="29"/>
      <c r="AH355" s="29"/>
      <c r="AI355" s="29"/>
      <c r="AJ355" s="29"/>
      <c r="AK355" s="29"/>
      <c r="AL355" s="29"/>
      <c r="AM355" s="29"/>
      <c r="AN355" s="29"/>
      <c r="AO355" s="29"/>
      <c r="AP355" s="29"/>
    </row>
    <row r="356" ht="12.0" customHeight="1">
      <c r="A356" s="29"/>
      <c r="B356" s="23"/>
      <c r="C356" s="23"/>
      <c r="D356" s="167"/>
      <c r="E356" s="95"/>
      <c r="F356" s="23"/>
      <c r="G356" s="23"/>
      <c r="H356" s="23"/>
      <c r="I356" s="23"/>
      <c r="J356" s="23"/>
      <c r="K356" s="188"/>
      <c r="L356" s="23"/>
      <c r="M356" s="23"/>
      <c r="N356" s="23"/>
      <c r="O356" s="23"/>
      <c r="P356" s="23"/>
      <c r="Q356" s="23"/>
      <c r="R356" s="23"/>
      <c r="S356" s="23"/>
      <c r="T356" s="23"/>
      <c r="U356" s="23"/>
      <c r="V356" s="23"/>
      <c r="W356" s="23"/>
      <c r="X356" s="23"/>
      <c r="Y356" s="23"/>
      <c r="Z356" s="29"/>
      <c r="AA356" s="29"/>
      <c r="AB356" s="29"/>
      <c r="AC356" s="29"/>
      <c r="AD356" s="29"/>
      <c r="AE356" s="29"/>
      <c r="AF356" s="29"/>
      <c r="AG356" s="29"/>
      <c r="AH356" s="29"/>
      <c r="AI356" s="29"/>
      <c r="AJ356" s="29"/>
      <c r="AK356" s="29"/>
      <c r="AL356" s="29"/>
      <c r="AM356" s="29"/>
      <c r="AN356" s="29"/>
      <c r="AO356" s="29"/>
      <c r="AP356" s="29"/>
    </row>
    <row r="357" ht="12.75" customHeight="1">
      <c r="A357" s="151"/>
      <c r="B357" s="152"/>
      <c r="C357" s="151"/>
      <c r="D357" s="175"/>
      <c r="E357" s="153"/>
      <c r="F357" s="23"/>
      <c r="G357" s="23"/>
      <c r="H357" s="23"/>
      <c r="I357" s="23"/>
      <c r="J357" s="23"/>
      <c r="K357" s="188"/>
      <c r="L357" s="23"/>
      <c r="M357" s="23"/>
      <c r="N357" s="23"/>
      <c r="O357" s="23"/>
      <c r="P357" s="23"/>
      <c r="Q357" s="23"/>
      <c r="R357" s="23"/>
      <c r="S357" s="23"/>
      <c r="T357" s="23"/>
      <c r="U357" s="23"/>
      <c r="V357" s="23"/>
      <c r="W357" s="23"/>
      <c r="X357" s="23"/>
      <c r="Y357" s="23"/>
      <c r="Z357" s="29"/>
      <c r="AA357" s="29"/>
      <c r="AB357" s="29"/>
      <c r="AC357" s="29"/>
      <c r="AD357" s="29"/>
      <c r="AE357" s="29"/>
      <c r="AF357" s="29"/>
      <c r="AG357" s="29"/>
      <c r="AH357" s="29"/>
      <c r="AI357" s="29"/>
      <c r="AJ357" s="29"/>
      <c r="AK357" s="29"/>
      <c r="AL357" s="29"/>
      <c r="AM357" s="29"/>
      <c r="AN357" s="29"/>
      <c r="AO357" s="29"/>
      <c r="AP357" s="29"/>
    </row>
    <row r="358" ht="12.0" customHeight="1">
      <c r="A358" s="149"/>
      <c r="B358" s="149"/>
      <c r="C358" s="149"/>
      <c r="D358" s="176"/>
      <c r="E358" s="149"/>
      <c r="F358" s="124"/>
      <c r="G358" s="23"/>
      <c r="H358" s="23"/>
      <c r="I358" s="23"/>
      <c r="J358" s="23"/>
      <c r="K358" s="188"/>
      <c r="L358" s="23"/>
      <c r="M358" s="23"/>
      <c r="N358" s="23"/>
      <c r="O358" s="23"/>
      <c r="P358" s="23"/>
      <c r="Q358" s="23"/>
      <c r="R358" s="23"/>
      <c r="S358" s="23"/>
      <c r="T358" s="23"/>
      <c r="U358" s="23"/>
      <c r="V358" s="23"/>
      <c r="W358" s="23"/>
      <c r="X358" s="23"/>
      <c r="Y358" s="23"/>
      <c r="Z358" s="29"/>
      <c r="AA358" s="29"/>
      <c r="AB358" s="29"/>
      <c r="AC358" s="29"/>
      <c r="AD358" s="29"/>
      <c r="AE358" s="29"/>
      <c r="AF358" s="29"/>
      <c r="AG358" s="29"/>
      <c r="AH358" s="29"/>
      <c r="AI358" s="29"/>
      <c r="AJ358" s="29"/>
      <c r="AK358" s="29"/>
      <c r="AL358" s="29"/>
      <c r="AM358" s="29"/>
      <c r="AN358" s="29"/>
      <c r="AO358" s="29"/>
      <c r="AP358" s="29"/>
    </row>
    <row r="359" ht="12.0" customHeight="1">
      <c r="A359" s="29"/>
      <c r="B359" s="23"/>
      <c r="C359" s="23"/>
      <c r="D359" s="167"/>
      <c r="E359" s="23"/>
      <c r="F359" s="23"/>
      <c r="G359" s="23"/>
      <c r="H359" s="23"/>
      <c r="I359" s="23"/>
      <c r="J359" s="23"/>
      <c r="K359" s="188"/>
      <c r="L359" s="23"/>
      <c r="M359" s="23"/>
      <c r="N359" s="23"/>
      <c r="O359" s="23"/>
      <c r="P359" s="23"/>
      <c r="Q359" s="23"/>
      <c r="R359" s="23"/>
      <c r="S359" s="23"/>
      <c r="T359" s="23"/>
      <c r="U359" s="23"/>
      <c r="V359" s="23"/>
      <c r="W359" s="23"/>
      <c r="X359" s="23"/>
      <c r="Y359" s="23"/>
      <c r="Z359" s="29"/>
      <c r="AA359" s="29"/>
      <c r="AB359" s="29"/>
      <c r="AC359" s="29"/>
      <c r="AD359" s="29"/>
      <c r="AE359" s="29"/>
      <c r="AF359" s="29"/>
      <c r="AG359" s="29"/>
      <c r="AH359" s="29"/>
      <c r="AI359" s="29"/>
      <c r="AJ359" s="29"/>
      <c r="AK359" s="29"/>
      <c r="AL359" s="29"/>
      <c r="AM359" s="29"/>
      <c r="AN359" s="29"/>
      <c r="AO359" s="29"/>
      <c r="AP359" s="29"/>
    </row>
    <row r="360" ht="12.0" customHeight="1">
      <c r="A360" s="29"/>
      <c r="B360" s="193"/>
      <c r="C360" s="23"/>
      <c r="D360" s="167"/>
      <c r="E360" s="137"/>
      <c r="F360" s="23"/>
      <c r="G360" s="23"/>
      <c r="H360" s="23"/>
      <c r="I360" s="23"/>
      <c r="J360" s="23"/>
      <c r="K360" s="188"/>
      <c r="L360" s="23"/>
      <c r="M360" s="23"/>
      <c r="N360" s="23"/>
      <c r="O360" s="23"/>
      <c r="P360" s="23"/>
      <c r="Q360" s="23"/>
      <c r="R360" s="23"/>
      <c r="S360" s="23"/>
      <c r="T360" s="23"/>
      <c r="U360" s="23"/>
      <c r="V360" s="23"/>
      <c r="W360" s="23"/>
      <c r="X360" s="23"/>
      <c r="Y360" s="23"/>
      <c r="Z360" s="29"/>
      <c r="AA360" s="29"/>
      <c r="AB360" s="29"/>
      <c r="AC360" s="29"/>
      <c r="AD360" s="29"/>
      <c r="AE360" s="29"/>
      <c r="AF360" s="29"/>
      <c r="AG360" s="29"/>
      <c r="AH360" s="29"/>
      <c r="AI360" s="29"/>
      <c r="AJ360" s="29"/>
      <c r="AK360" s="29"/>
      <c r="AL360" s="29"/>
      <c r="AM360" s="29"/>
      <c r="AN360" s="29"/>
      <c r="AO360" s="29"/>
      <c r="AP360" s="29"/>
    </row>
    <row r="361" ht="29.25" customHeight="1">
      <c r="A361" s="126" t="s">
        <v>106</v>
      </c>
      <c r="B361" s="127" t="s">
        <v>92</v>
      </c>
      <c r="C361" s="128" t="s">
        <v>170</v>
      </c>
      <c r="D361" s="168" t="s">
        <v>112</v>
      </c>
      <c r="E361" s="154"/>
      <c r="F361" s="29"/>
      <c r="G361" s="29"/>
      <c r="H361" s="29"/>
      <c r="I361" s="29"/>
      <c r="J361" s="29"/>
      <c r="K361" s="188"/>
      <c r="L361" s="23"/>
      <c r="M361" s="23"/>
      <c r="N361" s="23"/>
      <c r="O361" s="23"/>
      <c r="P361" s="23"/>
      <c r="Q361" s="23"/>
      <c r="R361" s="23"/>
      <c r="S361" s="23"/>
      <c r="T361" s="23"/>
      <c r="U361" s="23"/>
      <c r="V361" s="23"/>
      <c r="W361" s="23"/>
      <c r="X361" s="23"/>
      <c r="Y361" s="23"/>
      <c r="Z361" s="29"/>
      <c r="AA361" s="29"/>
      <c r="AB361" s="29"/>
      <c r="AC361" s="29"/>
      <c r="AD361" s="29"/>
      <c r="AE361" s="29"/>
      <c r="AF361" s="29"/>
      <c r="AG361" s="29"/>
      <c r="AH361" s="29"/>
      <c r="AI361" s="29"/>
      <c r="AJ361" s="29"/>
      <c r="AK361" s="29"/>
      <c r="AL361" s="29"/>
      <c r="AM361" s="29"/>
      <c r="AN361" s="29"/>
      <c r="AO361" s="29"/>
      <c r="AP361" s="29"/>
    </row>
    <row r="362" ht="12.0" customHeight="1">
      <c r="A362" s="133">
        <f t="array" ref="A362">IFERROR(INDEX('03.Muestra'!$B$8:$B$17,SMALL(IF("Página Web"='03.Muestra'!$D$8:$D$17,ROW('03.Muestra'!$B$8:$B$17)-MIN(ROW('03.Muestra'!$D$8:$D$17))+1,""),ROW()-361)),"")</f>
        <v>1</v>
      </c>
      <c r="B362" s="169" t="str">
        <f t="array" ref="B362">IFERROR(INDEX('03.Muestra'!$C$8:$C$17,SMALL(IF("Página Web"='03.Muestra'!$D$8:$D$17,ROW('03.Muestra'!$C$8:$C$17)-MIN(ROW('03.Muestra'!$D$8:$D$17))+1,""),ROW()-361)),"")</f>
        <v>Home</v>
      </c>
      <c r="C362" s="170" t="str">
        <f t="array" ref="C362">IFERROR(INDEX('03.Muestra'!$F$8:$F$17,SMALL(IF("Página Web"='03.Muestra'!$D$8:$D$17,ROW('03.Muestra'!$F$8:$F$17)-MIN(ROW('03.Muestra'!$D$8:$D$17))+1,""),ROW()-361)),"")</f>
        <v>https://vicengallartandres.com/</v>
      </c>
      <c r="D362" s="143" t="str">
        <f t="shared" ref="D362:D371" si="45">IF(C362="","",$D$18)</f>
        <v>N/A</v>
      </c>
      <c r="E362" s="95" t="str">
        <f t="shared" ref="E362:E371" si="46">IF(D362&lt;&gt;"",IF(AND(B362&lt;&gt;"",C362&lt;&gt;""),"","ERR"),"")</f>
        <v/>
      </c>
      <c r="F362" s="144" t="s">
        <v>95</v>
      </c>
      <c r="G362" s="121" t="s">
        <v>104</v>
      </c>
      <c r="H362" s="116" t="s">
        <v>99</v>
      </c>
      <c r="I362" s="145" t="s">
        <v>97</v>
      </c>
      <c r="J362" s="146" t="s">
        <v>93</v>
      </c>
      <c r="K362" s="171" t="s">
        <v>103</v>
      </c>
      <c r="L362" s="23"/>
      <c r="M362" s="23"/>
      <c r="N362" s="23"/>
      <c r="O362" s="23"/>
      <c r="P362" s="23"/>
      <c r="Q362" s="23"/>
      <c r="R362" s="23"/>
      <c r="S362" s="23"/>
      <c r="T362" s="23"/>
      <c r="U362" s="23"/>
      <c r="V362" s="23"/>
      <c r="W362" s="23"/>
      <c r="X362" s="23"/>
      <c r="Y362" s="23"/>
      <c r="Z362" s="29"/>
      <c r="AA362" s="29"/>
      <c r="AB362" s="29"/>
      <c r="AC362" s="29"/>
      <c r="AD362" s="29"/>
      <c r="AE362" s="29"/>
      <c r="AF362" s="29"/>
      <c r="AG362" s="29"/>
      <c r="AH362" s="29"/>
      <c r="AI362" s="29"/>
      <c r="AJ362" s="29"/>
      <c r="AK362" s="29"/>
      <c r="AL362" s="29"/>
      <c r="AM362" s="29"/>
      <c r="AN362" s="29"/>
      <c r="AO362" s="29"/>
      <c r="AP362" s="29"/>
    </row>
    <row r="363" ht="12.0" customHeight="1">
      <c r="A363" s="133">
        <f t="array" ref="A363">IFERROR(INDEX('03.Muestra'!$B$8:$B$17,SMALL(IF("Página Web"='03.Muestra'!$D$8:$D$17,ROW('03.Muestra'!$B$8:$B$17)-MIN(ROW('03.Muestra'!$D$8:$D$17))+1,""),ROW()-361)),"")</f>
        <v>2</v>
      </c>
      <c r="B363" s="169" t="str">
        <f t="array" ref="B363">IFERROR(INDEX('03.Muestra'!$C$8:$C$17,SMALL(IF("Página Web"='03.Muestra'!$D$8:$D$17,ROW('03.Muestra'!$C$8:$C$17)-MIN(ROW('03.Muestra'!$D$8:$D$17))+1,""),ROW()-361)),"")</f>
        <v>Contacto</v>
      </c>
      <c r="C363" s="170" t="str">
        <f t="array" ref="C363">IFERROR(INDEX('03.Muestra'!$F$8:$F$17,SMALL(IF("Página Web"='03.Muestra'!$D$8:$D$17,ROW('03.Muestra'!$F$8:$F$17)-MIN(ROW('03.Muestra'!$D$8:$D$17))+1,""),ROW()-361)),"")</f>
        <v>https://vicengallartandres.com/contacto/</v>
      </c>
      <c r="D363" s="143" t="str">
        <f t="shared" si="45"/>
        <v>N/A</v>
      </c>
      <c r="E363" s="95" t="str">
        <f t="shared" si="46"/>
        <v/>
      </c>
      <c r="F363" s="147">
        <f>COUNTIF($D362:INDIRECT("$D" &amp;  SUM(ROW()-1,'03.Muestra'!$D$20)-1),F362)</f>
        <v>0</v>
      </c>
      <c r="G363" s="147">
        <f>COUNTIF($D362:INDIRECT("$D" &amp;  SUM(ROW()-1,'03.Muestra'!$D$20)-1),G362)</f>
        <v>0</v>
      </c>
      <c r="H363" s="147">
        <f>COUNTIF($D362:INDIRECT("$D" &amp;  SUM(ROW()-1,'03.Muestra'!$D$20)-1),H362)</f>
        <v>3</v>
      </c>
      <c r="I363" s="147">
        <f>COUNTIF($D362:INDIRECT("$D" &amp;  SUM(ROW()-1,'03.Muestra'!$D$20)-1),I362)</f>
        <v>0</v>
      </c>
      <c r="J363" s="147">
        <f>COUNTIF($D362:INDIRECT("$D" &amp;  SUM(ROW()-1,'03.Muestra'!$D$20)-1),J362)</f>
        <v>0</v>
      </c>
      <c r="K363" s="172">
        <f>IF(COUNTIF('03.Muestra'!$D$8:$D$17,"Página Web")=0,0,COUNTBLANK($D362:INDIRECT("$D" &amp;  SUM(ROW()-1,COUNTIF('03.Muestra'!$D$8:$D$17,"Página Web"))-1)))</f>
        <v>0</v>
      </c>
      <c r="L363" s="23"/>
      <c r="M363" s="23"/>
      <c r="N363" s="23"/>
      <c r="O363" s="23"/>
      <c r="P363" s="23"/>
      <c r="Q363" s="23"/>
      <c r="R363" s="23"/>
      <c r="S363" s="23"/>
      <c r="T363" s="23"/>
      <c r="U363" s="23"/>
      <c r="V363" s="23"/>
      <c r="W363" s="23"/>
      <c r="X363" s="23"/>
      <c r="Y363" s="23"/>
      <c r="Z363" s="29"/>
      <c r="AA363" s="29"/>
      <c r="AB363" s="29"/>
      <c r="AC363" s="29"/>
      <c r="AD363" s="29"/>
      <c r="AE363" s="29"/>
      <c r="AF363" s="29"/>
      <c r="AG363" s="29"/>
      <c r="AH363" s="29"/>
      <c r="AI363" s="29"/>
      <c r="AJ363" s="29"/>
      <c r="AK363" s="29"/>
      <c r="AL363" s="29"/>
      <c r="AM363" s="29"/>
      <c r="AN363" s="29"/>
      <c r="AO363" s="29"/>
      <c r="AP363" s="29"/>
    </row>
    <row r="364" ht="12.0" customHeight="1">
      <c r="A364" s="133">
        <f t="array" ref="A364">IFERROR(INDEX('03.Muestra'!$B$8:$B$17,SMALL(IF("Página Web"='03.Muestra'!$D$8:$D$17,ROW('03.Muestra'!$B$8:$B$17)-MIN(ROW('03.Muestra'!$D$8:$D$17))+1,""),ROW()-361)),"")</f>
        <v>3</v>
      </c>
      <c r="B364" s="169" t="str">
        <f t="array" ref="B364">IFERROR(INDEX('03.Muestra'!$C$8:$C$17,SMALL(IF("Página Web"='03.Muestra'!$D$8:$D$17,ROW('03.Muestra'!$C$8:$C$17)-MIN(ROW('03.Muestra'!$D$8:$D$17))+1,""),ROW()-361)),"")</f>
        <v>Servicios</v>
      </c>
      <c r="C364" s="170" t="str">
        <f t="array" ref="C364">IFERROR(INDEX('03.Muestra'!$F$8:$F$17,SMALL(IF("Página Web"='03.Muestra'!$D$8:$D$17,ROW('03.Muestra'!$F$8:$F$17)-MIN(ROW('03.Muestra'!$D$8:$D$17))+1,""),ROW()-361)),"")</f>
        <v>https://vicengallartandres.com/servicios/</v>
      </c>
      <c r="D364" s="143" t="str">
        <f t="shared" si="45"/>
        <v>N/A</v>
      </c>
      <c r="E364" s="95" t="str">
        <f t="shared" si="46"/>
        <v/>
      </c>
      <c r="F364" s="29"/>
      <c r="G364" s="23"/>
      <c r="H364" s="23"/>
      <c r="I364" s="23"/>
      <c r="J364" s="23"/>
      <c r="K364" s="188"/>
      <c r="L364" s="23"/>
      <c r="M364" s="23"/>
      <c r="N364" s="23"/>
      <c r="O364" s="23"/>
      <c r="P364" s="23"/>
      <c r="Q364" s="23"/>
      <c r="R364" s="23"/>
      <c r="S364" s="23"/>
      <c r="T364" s="23"/>
      <c r="U364" s="23"/>
      <c r="V364" s="23"/>
      <c r="W364" s="23"/>
      <c r="X364" s="23"/>
      <c r="Y364" s="23"/>
      <c r="Z364" s="29"/>
      <c r="AA364" s="29"/>
      <c r="AB364" s="29"/>
      <c r="AC364" s="29"/>
      <c r="AD364" s="29"/>
      <c r="AE364" s="29"/>
      <c r="AF364" s="29"/>
      <c r="AG364" s="29"/>
      <c r="AH364" s="29"/>
      <c r="AI364" s="29"/>
      <c r="AJ364" s="29"/>
      <c r="AK364" s="29"/>
      <c r="AL364" s="29"/>
      <c r="AM364" s="29"/>
      <c r="AN364" s="29"/>
      <c r="AO364" s="29"/>
      <c r="AP364" s="29"/>
    </row>
    <row r="365" ht="12.0" customHeight="1">
      <c r="A365" s="133" t="str">
        <f t="array" ref="A365">IFERROR(INDEX('03.Muestra'!$B$8:$B$17,SMALL(IF("Página Web"='03.Muestra'!$D$8:$D$17,ROW('03.Muestra'!$B$8:$B$17)-MIN(ROW('03.Muestra'!$D$8:$D$17))+1,""),ROW()-361)),"")</f>
        <v/>
      </c>
      <c r="B365" s="169" t="str">
        <f t="array" ref="B365">IFERROR(INDEX('03.Muestra'!$C$8:$C$17,SMALL(IF("Página Web"='03.Muestra'!$D$8:$D$17,ROW('03.Muestra'!$C$8:$C$17)-MIN(ROW('03.Muestra'!$D$8:$D$17))+1,""),ROW()-361)),"")</f>
        <v/>
      </c>
      <c r="C365" s="169" t="str">
        <f t="array" ref="C365">IFERROR(INDEX('03.Muestra'!$F$8:$F$17,SMALL(IF("Página Web"='03.Muestra'!$D$8:$D$17,ROW('03.Muestra'!$F$8:$F$17)-MIN(ROW('03.Muestra'!$D$8:$D$17))+1,""),ROW()-361)),"")</f>
        <v/>
      </c>
      <c r="D365" s="143" t="str">
        <f t="shared" si="45"/>
        <v/>
      </c>
      <c r="E365" s="95" t="str">
        <f t="shared" si="46"/>
        <v/>
      </c>
      <c r="F365" s="29"/>
      <c r="G365" s="23"/>
      <c r="H365" s="23"/>
      <c r="I365" s="23"/>
      <c r="J365" s="23"/>
      <c r="K365" s="188"/>
      <c r="L365" s="23"/>
      <c r="M365" s="23"/>
      <c r="N365" s="23"/>
      <c r="O365" s="23"/>
      <c r="P365" s="23"/>
      <c r="Q365" s="23"/>
      <c r="R365" s="23"/>
      <c r="S365" s="23"/>
      <c r="T365" s="23"/>
      <c r="U365" s="23"/>
      <c r="V365" s="23"/>
      <c r="W365" s="23"/>
      <c r="X365" s="23"/>
      <c r="Y365" s="23"/>
      <c r="Z365" s="29"/>
      <c r="AA365" s="29"/>
      <c r="AB365" s="29"/>
      <c r="AC365" s="29"/>
      <c r="AD365" s="29"/>
      <c r="AE365" s="29"/>
      <c r="AF365" s="29"/>
      <c r="AG365" s="29"/>
      <c r="AH365" s="29"/>
      <c r="AI365" s="29"/>
      <c r="AJ365" s="29"/>
      <c r="AK365" s="29"/>
      <c r="AL365" s="29"/>
      <c r="AM365" s="29"/>
      <c r="AN365" s="29"/>
      <c r="AO365" s="29"/>
      <c r="AP365" s="29"/>
    </row>
    <row r="366" ht="12.0" customHeight="1">
      <c r="A366" s="133" t="str">
        <f t="array" ref="A366">IFERROR(INDEX('03.Muestra'!$B$8:$B$17,SMALL(IF("Página Web"='03.Muestra'!$D$8:$D$17,ROW('03.Muestra'!$B$8:$B$17)-MIN(ROW('03.Muestra'!$D$8:$D$17))+1,""),ROW()-361)),"")</f>
        <v/>
      </c>
      <c r="B366" s="169" t="str">
        <f t="array" ref="B366">IFERROR(INDEX('03.Muestra'!$C$8:$C$17,SMALL(IF("Página Web"='03.Muestra'!$D$8:$D$17,ROW('03.Muestra'!$C$8:$C$17)-MIN(ROW('03.Muestra'!$D$8:$D$17))+1,""),ROW()-361)),"")</f>
        <v/>
      </c>
      <c r="C366" s="169" t="str">
        <f t="array" ref="C366">IFERROR(INDEX('03.Muestra'!$F$8:$F$17,SMALL(IF("Página Web"='03.Muestra'!$D$8:$D$17,ROW('03.Muestra'!$F$8:$F$17)-MIN(ROW('03.Muestra'!$D$8:$D$17))+1,""),ROW()-361)),"")</f>
        <v/>
      </c>
      <c r="D366" s="143" t="str">
        <f t="shared" si="45"/>
        <v/>
      </c>
      <c r="E366" s="95" t="str">
        <f t="shared" si="46"/>
        <v/>
      </c>
      <c r="F366" s="29"/>
      <c r="G366" s="23"/>
      <c r="H366" s="23"/>
      <c r="I366" s="23"/>
      <c r="J366" s="23"/>
      <c r="K366" s="188"/>
      <c r="L366" s="23"/>
      <c r="M366" s="23"/>
      <c r="N366" s="23"/>
      <c r="O366" s="23"/>
      <c r="P366" s="23"/>
      <c r="Q366" s="23"/>
      <c r="R366" s="23"/>
      <c r="S366" s="23"/>
      <c r="T366" s="23"/>
      <c r="U366" s="23"/>
      <c r="V366" s="23"/>
      <c r="W366" s="23"/>
      <c r="X366" s="23"/>
      <c r="Y366" s="23"/>
      <c r="Z366" s="29"/>
      <c r="AA366" s="29"/>
      <c r="AB366" s="29"/>
      <c r="AC366" s="29"/>
      <c r="AD366" s="29"/>
      <c r="AE366" s="29"/>
      <c r="AF366" s="29"/>
      <c r="AG366" s="29"/>
      <c r="AH366" s="29"/>
      <c r="AI366" s="29"/>
      <c r="AJ366" s="29"/>
      <c r="AK366" s="29"/>
      <c r="AL366" s="29"/>
      <c r="AM366" s="29"/>
      <c r="AN366" s="29"/>
      <c r="AO366" s="29"/>
      <c r="AP366" s="29"/>
    </row>
    <row r="367" ht="12.0" customHeight="1">
      <c r="A367" s="133" t="str">
        <f t="array" ref="A367">IFERROR(INDEX('03.Muestra'!$B$8:$B$17,SMALL(IF("Página Web"='03.Muestra'!$D$8:$D$17,ROW('03.Muestra'!$B$8:$B$17)-MIN(ROW('03.Muestra'!$D$8:$D$17))+1,""),ROW()-361)),"")</f>
        <v/>
      </c>
      <c r="B367" s="169" t="str">
        <f t="array" ref="B367">IFERROR(INDEX('03.Muestra'!$C$8:$C$17,SMALL(IF("Página Web"='03.Muestra'!$D$8:$D$17,ROW('03.Muestra'!$C$8:$C$17)-MIN(ROW('03.Muestra'!$D$8:$D$17))+1,""),ROW()-361)),"")</f>
        <v/>
      </c>
      <c r="C367" s="169" t="str">
        <f t="array" ref="C367">IFERROR(INDEX('03.Muestra'!$F$8:$F$17,SMALL(IF("Página Web"='03.Muestra'!$D$8:$D$17,ROW('03.Muestra'!$F$8:$F$17)-MIN(ROW('03.Muestra'!$D$8:$D$17))+1,""),ROW()-361)),"")</f>
        <v/>
      </c>
      <c r="D367" s="143" t="str">
        <f t="shared" si="45"/>
        <v/>
      </c>
      <c r="E367" s="95" t="str">
        <f t="shared" si="46"/>
        <v/>
      </c>
      <c r="F367" s="29"/>
      <c r="G367" s="23"/>
      <c r="H367" s="23"/>
      <c r="I367" s="23"/>
      <c r="J367" s="23"/>
      <c r="K367" s="188"/>
      <c r="L367" s="23"/>
      <c r="M367" s="23"/>
      <c r="N367" s="23"/>
      <c r="O367" s="23"/>
      <c r="P367" s="23"/>
      <c r="Q367" s="23"/>
      <c r="R367" s="23"/>
      <c r="S367" s="23"/>
      <c r="T367" s="23"/>
      <c r="U367" s="23"/>
      <c r="V367" s="23"/>
      <c r="W367" s="23"/>
      <c r="X367" s="23"/>
      <c r="Y367" s="23"/>
      <c r="Z367" s="29"/>
      <c r="AA367" s="29"/>
      <c r="AB367" s="29"/>
      <c r="AC367" s="29"/>
      <c r="AD367" s="29"/>
      <c r="AE367" s="29"/>
      <c r="AF367" s="29"/>
      <c r="AG367" s="29"/>
      <c r="AH367" s="29"/>
      <c r="AI367" s="29"/>
      <c r="AJ367" s="29"/>
      <c r="AK367" s="29"/>
      <c r="AL367" s="29"/>
      <c r="AM367" s="29"/>
      <c r="AN367" s="29"/>
      <c r="AO367" s="29"/>
      <c r="AP367" s="29"/>
    </row>
    <row r="368" ht="12.0" customHeight="1">
      <c r="A368" s="133" t="str">
        <f t="array" ref="A368">IFERROR(INDEX('03.Muestra'!$B$8:$B$17,SMALL(IF("Página Web"='03.Muestra'!$D$8:$D$17,ROW('03.Muestra'!$B$8:$B$17)-MIN(ROW('03.Muestra'!$D$8:$D$17))+1,""),ROW()-361)),"")</f>
        <v/>
      </c>
      <c r="B368" s="169" t="str">
        <f t="array" ref="B368">IFERROR(INDEX('03.Muestra'!$C$8:$C$17,SMALL(IF("Página Web"='03.Muestra'!$D$8:$D$17,ROW('03.Muestra'!$C$8:$C$17)-MIN(ROW('03.Muestra'!$D$8:$D$17))+1,""),ROW()-361)),"")</f>
        <v/>
      </c>
      <c r="C368" s="169" t="str">
        <f t="array" ref="C368">IFERROR(INDEX('03.Muestra'!$F$8:$F$17,SMALL(IF("Página Web"='03.Muestra'!$D$8:$D$17,ROW('03.Muestra'!$F$8:$F$17)-MIN(ROW('03.Muestra'!$D$8:$D$17))+1,""),ROW()-361)),"")</f>
        <v/>
      </c>
      <c r="D368" s="143" t="str">
        <f t="shared" si="45"/>
        <v/>
      </c>
      <c r="E368" s="95" t="str">
        <f t="shared" si="46"/>
        <v/>
      </c>
      <c r="F368" s="23"/>
      <c r="G368" s="23"/>
      <c r="H368" s="23"/>
      <c r="I368" s="23"/>
      <c r="J368" s="23"/>
      <c r="K368" s="188"/>
      <c r="L368" s="23"/>
      <c r="M368" s="23"/>
      <c r="N368" s="23"/>
      <c r="O368" s="23"/>
      <c r="P368" s="23"/>
      <c r="Q368" s="23"/>
      <c r="R368" s="23"/>
      <c r="S368" s="23"/>
      <c r="T368" s="23"/>
      <c r="U368" s="23"/>
      <c r="V368" s="23"/>
      <c r="W368" s="23"/>
      <c r="X368" s="23"/>
      <c r="Y368" s="23"/>
      <c r="Z368" s="29"/>
      <c r="AA368" s="29"/>
      <c r="AB368" s="29"/>
      <c r="AC368" s="29"/>
      <c r="AD368" s="29"/>
      <c r="AE368" s="29"/>
      <c r="AF368" s="29"/>
      <c r="AG368" s="29"/>
      <c r="AH368" s="29"/>
      <c r="AI368" s="29"/>
      <c r="AJ368" s="29"/>
      <c r="AK368" s="29"/>
      <c r="AL368" s="29"/>
      <c r="AM368" s="29"/>
      <c r="AN368" s="29"/>
      <c r="AO368" s="29"/>
      <c r="AP368" s="29"/>
    </row>
    <row r="369" ht="12.0" customHeight="1">
      <c r="A369" s="133" t="str">
        <f t="array" ref="A369">IFERROR(INDEX('03.Muestra'!$B$8:$B$17,SMALL(IF("Página Web"='03.Muestra'!$D$8:$D$17,ROW('03.Muestra'!$B$8:$B$17)-MIN(ROW('03.Muestra'!$D$8:$D$17))+1,""),ROW()-361)),"")</f>
        <v/>
      </c>
      <c r="B369" s="169" t="str">
        <f t="array" ref="B369">IFERROR(INDEX('03.Muestra'!$C$8:$C$17,SMALL(IF("Página Web"='03.Muestra'!$D$8:$D$17,ROW('03.Muestra'!$C$8:$C$17)-MIN(ROW('03.Muestra'!$D$8:$D$17))+1,""),ROW()-361)),"")</f>
        <v/>
      </c>
      <c r="C369" s="169" t="str">
        <f t="array" ref="C369">IFERROR(INDEX('03.Muestra'!$F$8:$F$17,SMALL(IF("Página Web"='03.Muestra'!$D$8:$D$17,ROW('03.Muestra'!$F$8:$F$17)-MIN(ROW('03.Muestra'!$D$8:$D$17))+1,""),ROW()-361)),"")</f>
        <v/>
      </c>
      <c r="D369" s="143" t="str">
        <f t="shared" si="45"/>
        <v/>
      </c>
      <c r="E369" s="95" t="str">
        <f t="shared" si="46"/>
        <v/>
      </c>
      <c r="F369" s="23"/>
      <c r="G369" s="23"/>
      <c r="H369" s="23"/>
      <c r="I369" s="23"/>
      <c r="J369" s="23"/>
      <c r="K369" s="188"/>
      <c r="L369" s="23"/>
      <c r="M369" s="23"/>
      <c r="N369" s="23"/>
      <c r="O369" s="23"/>
      <c r="P369" s="23"/>
      <c r="Q369" s="23"/>
      <c r="R369" s="23"/>
      <c r="S369" s="23"/>
      <c r="T369" s="23"/>
      <c r="U369" s="23"/>
      <c r="V369" s="23"/>
      <c r="W369" s="23"/>
      <c r="X369" s="23"/>
      <c r="Y369" s="23"/>
      <c r="Z369" s="29"/>
      <c r="AA369" s="29"/>
      <c r="AB369" s="29"/>
      <c r="AC369" s="29"/>
      <c r="AD369" s="29"/>
      <c r="AE369" s="29"/>
      <c r="AF369" s="29"/>
      <c r="AG369" s="29"/>
      <c r="AH369" s="29"/>
      <c r="AI369" s="29"/>
      <c r="AJ369" s="29"/>
      <c r="AK369" s="29"/>
      <c r="AL369" s="29"/>
      <c r="AM369" s="29"/>
      <c r="AN369" s="29"/>
      <c r="AO369" s="29"/>
      <c r="AP369" s="29"/>
    </row>
    <row r="370" ht="12.0" customHeight="1">
      <c r="A370" s="133" t="str">
        <f t="array" ref="A370">IFERROR(INDEX('03.Muestra'!$B$8:$B$17,SMALL(IF("Página Web"='03.Muestra'!$D$8:$D$17,ROW('03.Muestra'!$B$8:$B$17)-MIN(ROW('03.Muestra'!$D$8:$D$17))+1,""),ROW()-361)),"")</f>
        <v/>
      </c>
      <c r="B370" s="169" t="str">
        <f t="array" ref="B370">IFERROR(INDEX('03.Muestra'!$C$8:$C$17,SMALL(IF("Página Web"='03.Muestra'!$D$8:$D$17,ROW('03.Muestra'!$C$8:$C$17)-MIN(ROW('03.Muestra'!$D$8:$D$17))+1,""),ROW()-361)),"")</f>
        <v/>
      </c>
      <c r="C370" s="169" t="str">
        <f t="array" ref="C370">IFERROR(INDEX('03.Muestra'!$F$8:$F$17,SMALL(IF("Página Web"='03.Muestra'!$D$8:$D$17,ROW('03.Muestra'!$F$8:$F$17)-MIN(ROW('03.Muestra'!$D$8:$D$17))+1,""),ROW()-361)),"")</f>
        <v/>
      </c>
      <c r="D370" s="143" t="str">
        <f t="shared" si="45"/>
        <v/>
      </c>
      <c r="E370" s="95" t="str">
        <f t="shared" si="46"/>
        <v/>
      </c>
      <c r="F370" s="23"/>
      <c r="G370" s="23"/>
      <c r="H370" s="23"/>
      <c r="I370" s="23"/>
      <c r="J370" s="23"/>
      <c r="K370" s="188"/>
      <c r="L370" s="23"/>
      <c r="M370" s="23"/>
      <c r="N370" s="23"/>
      <c r="O370" s="23"/>
      <c r="P370" s="23"/>
      <c r="Q370" s="23"/>
      <c r="R370" s="23"/>
      <c r="S370" s="23"/>
      <c r="T370" s="23"/>
      <c r="U370" s="23"/>
      <c r="V370" s="23"/>
      <c r="W370" s="23"/>
      <c r="X370" s="23"/>
      <c r="Y370" s="23"/>
      <c r="Z370" s="29"/>
      <c r="AA370" s="29"/>
      <c r="AB370" s="29"/>
      <c r="AC370" s="29"/>
      <c r="AD370" s="29"/>
      <c r="AE370" s="29"/>
      <c r="AF370" s="29"/>
      <c r="AG370" s="29"/>
      <c r="AH370" s="29"/>
      <c r="AI370" s="29"/>
      <c r="AJ370" s="29"/>
      <c r="AK370" s="29"/>
      <c r="AL370" s="29"/>
      <c r="AM370" s="29"/>
      <c r="AN370" s="29"/>
      <c r="AO370" s="29"/>
      <c r="AP370" s="29"/>
    </row>
    <row r="371" ht="12.0" customHeight="1">
      <c r="A371" s="133" t="str">
        <f t="array" ref="A371">IFERROR(INDEX('03.Muestra'!$B$8:$B$17,SMALL(IF("Página Web"='03.Muestra'!$D$8:$D$17,ROW('03.Muestra'!$B$8:$B$17)-MIN(ROW('03.Muestra'!$D$8:$D$17))+1,""),ROW()-361)),"")</f>
        <v/>
      </c>
      <c r="B371" s="169" t="str">
        <f t="array" ref="B371">IFERROR(INDEX('03.Muestra'!$C$8:$C$17,SMALL(IF("Página Web"='03.Muestra'!$D$8:$D$17,ROW('03.Muestra'!$C$8:$C$17)-MIN(ROW('03.Muestra'!$D$8:$D$17))+1,""),ROW()-361)),"")</f>
        <v/>
      </c>
      <c r="C371" s="169" t="str">
        <f t="array" ref="C371">IFERROR(INDEX('03.Muestra'!$F$8:$F$17,SMALL(IF("Página Web"='03.Muestra'!$D$8:$D$17,ROW('03.Muestra'!$F$8:$F$17)-MIN(ROW('03.Muestra'!$D$8:$D$17))+1,""),ROW()-361)),"")</f>
        <v/>
      </c>
      <c r="D371" s="143" t="str">
        <f t="shared" si="45"/>
        <v/>
      </c>
      <c r="E371" s="95" t="str">
        <f t="shared" si="46"/>
        <v/>
      </c>
      <c r="F371" s="23"/>
      <c r="G371" s="23"/>
      <c r="H371" s="23"/>
      <c r="I371" s="23"/>
      <c r="J371" s="23"/>
      <c r="K371" s="188"/>
      <c r="L371" s="23"/>
      <c r="M371" s="23"/>
      <c r="N371" s="23"/>
      <c r="O371" s="23"/>
      <c r="P371" s="23"/>
      <c r="Q371" s="23"/>
      <c r="R371" s="23"/>
      <c r="S371" s="23"/>
      <c r="T371" s="23"/>
      <c r="U371" s="23"/>
      <c r="V371" s="23"/>
      <c r="W371" s="23"/>
      <c r="X371" s="23"/>
      <c r="Y371" s="23"/>
      <c r="Z371" s="29"/>
      <c r="AA371" s="29"/>
      <c r="AB371" s="29"/>
      <c r="AC371" s="29"/>
      <c r="AD371" s="29"/>
      <c r="AE371" s="29"/>
      <c r="AF371" s="29"/>
      <c r="AG371" s="29"/>
      <c r="AH371" s="29"/>
      <c r="AI371" s="29"/>
      <c r="AJ371" s="29"/>
      <c r="AK371" s="29"/>
      <c r="AL371" s="29"/>
      <c r="AM371" s="29"/>
      <c r="AN371" s="29"/>
      <c r="AO371" s="29"/>
      <c r="AP371" s="29"/>
    </row>
    <row r="372" ht="12.0" customHeight="1">
      <c r="A372" s="92"/>
      <c r="B372" s="173"/>
      <c r="C372" s="173"/>
      <c r="D372" s="174"/>
      <c r="E372" s="95"/>
      <c r="F372" s="23"/>
      <c r="G372" s="23"/>
      <c r="H372" s="23"/>
      <c r="I372" s="23"/>
      <c r="J372" s="23"/>
      <c r="K372" s="188"/>
      <c r="L372" s="23"/>
      <c r="M372" s="23"/>
      <c r="N372" s="23"/>
      <c r="O372" s="23"/>
      <c r="P372" s="23"/>
      <c r="Q372" s="23"/>
      <c r="R372" s="23"/>
      <c r="S372" s="23"/>
      <c r="T372" s="23"/>
      <c r="U372" s="23"/>
      <c r="V372" s="23"/>
      <c r="W372" s="23"/>
      <c r="X372" s="23"/>
      <c r="Y372" s="23"/>
      <c r="Z372" s="29"/>
      <c r="AA372" s="29"/>
      <c r="AB372" s="29"/>
      <c r="AC372" s="29"/>
      <c r="AD372" s="29"/>
      <c r="AE372" s="29"/>
      <c r="AF372" s="29"/>
      <c r="AG372" s="29"/>
      <c r="AH372" s="29"/>
      <c r="AI372" s="29"/>
      <c r="AJ372" s="29"/>
      <c r="AK372" s="29"/>
      <c r="AL372" s="29"/>
      <c r="AM372" s="29"/>
      <c r="AN372" s="29"/>
      <c r="AO372" s="29"/>
      <c r="AP372" s="29"/>
    </row>
    <row r="373" ht="12.0" customHeight="1">
      <c r="A373" s="29"/>
      <c r="B373" s="23"/>
      <c r="C373" s="23"/>
      <c r="D373" s="167"/>
      <c r="E373" s="95"/>
      <c r="F373" s="23"/>
      <c r="G373" s="23"/>
      <c r="H373" s="23"/>
      <c r="I373" s="23"/>
      <c r="J373" s="23"/>
      <c r="K373" s="188"/>
      <c r="L373" s="23"/>
      <c r="M373" s="23"/>
      <c r="N373" s="23"/>
      <c r="O373" s="23"/>
      <c r="P373" s="23"/>
      <c r="Q373" s="23"/>
      <c r="R373" s="23"/>
      <c r="S373" s="23"/>
      <c r="T373" s="23"/>
      <c r="U373" s="23"/>
      <c r="V373" s="23"/>
      <c r="W373" s="23"/>
      <c r="X373" s="23"/>
      <c r="Y373" s="23"/>
      <c r="Z373" s="29"/>
      <c r="AA373" s="29"/>
      <c r="AB373" s="29"/>
      <c r="AC373" s="29"/>
      <c r="AD373" s="29"/>
      <c r="AE373" s="29"/>
      <c r="AF373" s="29"/>
      <c r="AG373" s="29"/>
      <c r="AH373" s="29"/>
      <c r="AI373" s="29"/>
      <c r="AJ373" s="29"/>
      <c r="AK373" s="29"/>
      <c r="AL373" s="29"/>
      <c r="AM373" s="29"/>
      <c r="AN373" s="29"/>
      <c r="AO373" s="29"/>
      <c r="AP373" s="29"/>
    </row>
    <row r="374" ht="12.75" customHeight="1">
      <c r="A374" s="151"/>
      <c r="B374" s="152"/>
      <c r="C374" s="151"/>
      <c r="D374" s="175"/>
      <c r="E374" s="153"/>
      <c r="F374" s="23"/>
      <c r="G374" s="23"/>
      <c r="H374" s="23"/>
      <c r="I374" s="23"/>
      <c r="J374" s="23"/>
      <c r="K374" s="188"/>
      <c r="L374" s="23"/>
      <c r="M374" s="23"/>
      <c r="N374" s="23"/>
      <c r="O374" s="23"/>
      <c r="P374" s="23"/>
      <c r="Q374" s="23"/>
      <c r="R374" s="23"/>
      <c r="S374" s="23"/>
      <c r="T374" s="23"/>
      <c r="U374" s="23"/>
      <c r="V374" s="23"/>
      <c r="W374" s="23"/>
      <c r="X374" s="23"/>
      <c r="Y374" s="23"/>
      <c r="Z374" s="29"/>
      <c r="AA374" s="29"/>
      <c r="AB374" s="29"/>
      <c r="AC374" s="29"/>
      <c r="AD374" s="29"/>
      <c r="AE374" s="29"/>
      <c r="AF374" s="29"/>
      <c r="AG374" s="29"/>
      <c r="AH374" s="29"/>
      <c r="AI374" s="29"/>
      <c r="AJ374" s="29"/>
      <c r="AK374" s="29"/>
      <c r="AL374" s="29"/>
      <c r="AM374" s="29"/>
      <c r="AN374" s="29"/>
      <c r="AO374" s="29"/>
      <c r="AP374" s="29"/>
    </row>
    <row r="375" ht="12.0" customHeight="1">
      <c r="A375" s="149"/>
      <c r="B375" s="149"/>
      <c r="C375" s="149"/>
      <c r="D375" s="176"/>
      <c r="E375" s="149"/>
      <c r="F375" s="124"/>
      <c r="G375" s="23"/>
      <c r="H375" s="23"/>
      <c r="I375" s="23"/>
      <c r="J375" s="23"/>
      <c r="K375" s="188"/>
      <c r="L375" s="23"/>
      <c r="M375" s="23"/>
      <c r="N375" s="23"/>
      <c r="O375" s="23"/>
      <c r="P375" s="23"/>
      <c r="Q375" s="23"/>
      <c r="R375" s="23"/>
      <c r="S375" s="23"/>
      <c r="T375" s="23"/>
      <c r="U375" s="23"/>
      <c r="V375" s="23"/>
      <c r="W375" s="23"/>
      <c r="X375" s="23"/>
      <c r="Y375" s="23"/>
      <c r="Z375" s="29"/>
      <c r="AA375" s="29"/>
      <c r="AB375" s="29"/>
      <c r="AC375" s="29"/>
      <c r="AD375" s="29"/>
      <c r="AE375" s="29"/>
      <c r="AF375" s="29"/>
      <c r="AG375" s="29"/>
      <c r="AH375" s="29"/>
      <c r="AI375" s="29"/>
      <c r="AJ375" s="29"/>
      <c r="AK375" s="29"/>
      <c r="AL375" s="29"/>
      <c r="AM375" s="29"/>
      <c r="AN375" s="29"/>
      <c r="AO375" s="29"/>
      <c r="AP375" s="29"/>
    </row>
    <row r="376" ht="12.0" customHeight="1">
      <c r="A376" s="29"/>
      <c r="B376" s="23"/>
      <c r="C376" s="23"/>
      <c r="D376" s="166"/>
      <c r="E376" s="23"/>
      <c r="F376" s="23"/>
      <c r="G376" s="23"/>
      <c r="H376" s="23"/>
      <c r="I376" s="23"/>
      <c r="J376" s="23"/>
      <c r="K376" s="188"/>
      <c r="L376" s="23"/>
      <c r="M376" s="23"/>
      <c r="N376" s="23"/>
      <c r="O376" s="23"/>
      <c r="P376" s="23"/>
      <c r="Q376" s="23"/>
      <c r="R376" s="23"/>
      <c r="S376" s="23"/>
      <c r="T376" s="23"/>
      <c r="U376" s="23"/>
      <c r="V376" s="23"/>
      <c r="W376" s="23"/>
      <c r="X376" s="23"/>
      <c r="Y376" s="23"/>
      <c r="Z376" s="29"/>
      <c r="AA376" s="29"/>
      <c r="AB376" s="29"/>
      <c r="AC376" s="29"/>
      <c r="AD376" s="29"/>
      <c r="AE376" s="29"/>
      <c r="AF376" s="29"/>
      <c r="AG376" s="29"/>
      <c r="AH376" s="29"/>
      <c r="AI376" s="29"/>
      <c r="AJ376" s="29"/>
      <c r="AK376" s="29"/>
      <c r="AL376" s="29"/>
      <c r="AM376" s="29"/>
      <c r="AN376" s="29"/>
      <c r="AO376" s="29"/>
      <c r="AP376" s="29"/>
    </row>
    <row r="377" ht="12.0" customHeight="1">
      <c r="A377" s="29"/>
      <c r="B377" s="193"/>
      <c r="C377" s="23"/>
      <c r="D377" s="166"/>
      <c r="E377" s="137"/>
      <c r="F377" s="23"/>
      <c r="G377" s="23"/>
      <c r="H377" s="23"/>
      <c r="I377" s="23"/>
      <c r="J377" s="23"/>
      <c r="K377" s="188"/>
      <c r="L377" s="23"/>
      <c r="M377" s="23"/>
      <c r="N377" s="23"/>
      <c r="O377" s="23"/>
      <c r="P377" s="23"/>
      <c r="Q377" s="23"/>
      <c r="R377" s="23"/>
      <c r="S377" s="23"/>
      <c r="T377" s="23"/>
      <c r="U377" s="23"/>
      <c r="V377" s="23"/>
      <c r="W377" s="23"/>
      <c r="X377" s="23"/>
      <c r="Y377" s="23"/>
      <c r="Z377" s="29"/>
      <c r="AA377" s="29"/>
      <c r="AB377" s="29"/>
      <c r="AC377" s="29"/>
      <c r="AD377" s="29"/>
      <c r="AE377" s="29"/>
      <c r="AF377" s="29"/>
      <c r="AG377" s="29"/>
      <c r="AH377" s="29"/>
      <c r="AI377" s="29"/>
      <c r="AJ377" s="29"/>
      <c r="AK377" s="29"/>
      <c r="AL377" s="29"/>
      <c r="AM377" s="29"/>
      <c r="AN377" s="29"/>
      <c r="AO377" s="29"/>
      <c r="AP377" s="29"/>
    </row>
    <row r="378" ht="29.25" customHeight="1">
      <c r="A378" s="126" t="s">
        <v>106</v>
      </c>
      <c r="B378" s="127" t="s">
        <v>92</v>
      </c>
      <c r="C378" s="128" t="s">
        <v>171</v>
      </c>
      <c r="D378" s="168" t="s">
        <v>112</v>
      </c>
      <c r="E378" s="154"/>
      <c r="F378" s="29"/>
      <c r="G378" s="29"/>
      <c r="H378" s="29"/>
      <c r="I378" s="29"/>
      <c r="J378" s="29"/>
      <c r="K378" s="188"/>
      <c r="L378" s="23"/>
      <c r="M378" s="23"/>
      <c r="N378" s="23"/>
      <c r="O378" s="23"/>
      <c r="P378" s="23"/>
      <c r="Q378" s="23"/>
      <c r="R378" s="23"/>
      <c r="S378" s="23"/>
      <c r="T378" s="23"/>
      <c r="U378" s="23"/>
      <c r="V378" s="23"/>
      <c r="W378" s="23"/>
      <c r="X378" s="23"/>
      <c r="Y378" s="23"/>
      <c r="Z378" s="29"/>
      <c r="AA378" s="29"/>
      <c r="AB378" s="29"/>
      <c r="AC378" s="29"/>
      <c r="AD378" s="29"/>
      <c r="AE378" s="29"/>
      <c r="AF378" s="29"/>
      <c r="AG378" s="29"/>
      <c r="AH378" s="29"/>
      <c r="AI378" s="29"/>
      <c r="AJ378" s="29"/>
      <c r="AK378" s="29"/>
      <c r="AL378" s="29"/>
      <c r="AM378" s="29"/>
      <c r="AN378" s="29"/>
      <c r="AO378" s="29"/>
      <c r="AP378" s="29"/>
    </row>
    <row r="379" ht="12.0" customHeight="1">
      <c r="A379" s="133">
        <f t="array" ref="A379">IFERROR(INDEX('03.Muestra'!$B$8:$B$17,SMALL(IF("Página Web"='03.Muestra'!$D$8:$D$17,ROW('03.Muestra'!$B$8:$B$17)-MIN(ROW('03.Muestra'!$D$8:$D$17))+1,""),ROW()-378)),"")</f>
        <v>1</v>
      </c>
      <c r="B379" s="169" t="str">
        <f t="array" ref="B379">IFERROR(INDEX('03.Muestra'!$C$8:$C$17,SMALL(IF("Página Web"='03.Muestra'!$D$8:$D$17,ROW('03.Muestra'!$C$8:$C$17)-MIN(ROW('03.Muestra'!$D$8:$D$17))+1,""),ROW()-378)),"")</f>
        <v>Home</v>
      </c>
      <c r="C379" s="170" t="str">
        <f t="array" ref="C379">IFERROR(INDEX('03.Muestra'!$F$8:$F$17,SMALL(IF("Página Web"='03.Muestra'!$D$8:$D$17,ROW('03.Muestra'!$F$8:$F$17)-MIN(ROW('03.Muestra'!$D$8:$D$17))+1,""),ROW()-378)),"")</f>
        <v>https://vicengallartandres.com/</v>
      </c>
      <c r="D379" s="143" t="s">
        <v>97</v>
      </c>
      <c r="E379" s="95" t="str">
        <f t="shared" ref="E379:E388" si="47">IF(D379&lt;&gt;"",IF(AND(B379&lt;&gt;"",C379&lt;&gt;""),"","ERR"),"")</f>
        <v/>
      </c>
      <c r="F379" s="144" t="s">
        <v>95</v>
      </c>
      <c r="G379" s="121" t="s">
        <v>104</v>
      </c>
      <c r="H379" s="116" t="s">
        <v>99</v>
      </c>
      <c r="I379" s="145" t="s">
        <v>97</v>
      </c>
      <c r="J379" s="146" t="s">
        <v>93</v>
      </c>
      <c r="K379" s="171" t="s">
        <v>103</v>
      </c>
      <c r="L379" s="23"/>
      <c r="M379" s="23"/>
      <c r="N379" s="23"/>
      <c r="O379" s="23"/>
      <c r="P379" s="23"/>
      <c r="Q379" s="23"/>
      <c r="R379" s="23"/>
      <c r="S379" s="23"/>
      <c r="T379" s="23"/>
      <c r="U379" s="23"/>
      <c r="V379" s="23"/>
      <c r="W379" s="23"/>
      <c r="X379" s="23"/>
      <c r="Y379" s="23"/>
      <c r="Z379" s="29"/>
      <c r="AA379" s="29"/>
      <c r="AB379" s="29"/>
      <c r="AC379" s="29"/>
      <c r="AD379" s="29"/>
      <c r="AE379" s="29"/>
      <c r="AF379" s="29"/>
      <c r="AG379" s="29"/>
      <c r="AH379" s="29"/>
      <c r="AI379" s="29"/>
      <c r="AJ379" s="29"/>
      <c r="AK379" s="29"/>
      <c r="AL379" s="29"/>
      <c r="AM379" s="29"/>
      <c r="AN379" s="29"/>
      <c r="AO379" s="29"/>
      <c r="AP379" s="29"/>
    </row>
    <row r="380" ht="12.0" customHeight="1">
      <c r="A380" s="133">
        <f t="array" ref="A380">IFERROR(INDEX('03.Muestra'!$B$8:$B$17,SMALL(IF("Página Web"='03.Muestra'!$D$8:$D$17,ROW('03.Muestra'!$B$8:$B$17)-MIN(ROW('03.Muestra'!$D$8:$D$17))+1,""),ROW()-378)),"")</f>
        <v>2</v>
      </c>
      <c r="B380" s="169" t="str">
        <f t="array" ref="B380">IFERROR(INDEX('03.Muestra'!$C$8:$C$17,SMALL(IF("Página Web"='03.Muestra'!$D$8:$D$17,ROW('03.Muestra'!$C$8:$C$17)-MIN(ROW('03.Muestra'!$D$8:$D$17))+1,""),ROW()-378)),"")</f>
        <v>Contacto</v>
      </c>
      <c r="C380" s="170" t="str">
        <f t="array" ref="C380">IFERROR(INDEX('03.Muestra'!$F$8:$F$17,SMALL(IF("Página Web"='03.Muestra'!$D$8:$D$17,ROW('03.Muestra'!$F$8:$F$17)-MIN(ROW('03.Muestra'!$D$8:$D$17))+1,""),ROW()-378)),"")</f>
        <v>https://vicengallartandres.com/contacto/</v>
      </c>
      <c r="D380" s="143" t="s">
        <v>97</v>
      </c>
      <c r="E380" s="95" t="str">
        <f t="shared" si="47"/>
        <v/>
      </c>
      <c r="F380" s="147">
        <f>COUNTIF($D379:INDIRECT("$D" &amp;  SUM(ROW()-1,'03.Muestra'!$D$20)-1),F379)</f>
        <v>0</v>
      </c>
      <c r="G380" s="147">
        <f>COUNTIF($D379:INDIRECT("$D" &amp;  SUM(ROW()-1,'03.Muestra'!$D$20)-1),G379)</f>
        <v>0</v>
      </c>
      <c r="H380" s="147">
        <f>COUNTIF($D379:INDIRECT("$D" &amp;  SUM(ROW()-1,'03.Muestra'!$D$20)-1),H379)</f>
        <v>0</v>
      </c>
      <c r="I380" s="147">
        <f>COUNTIF($D379:INDIRECT("$D" &amp;  SUM(ROW()-1,'03.Muestra'!$D$20)-1),I379)</f>
        <v>3</v>
      </c>
      <c r="J380" s="147">
        <f>COUNTIF($D379:INDIRECT("$D" &amp;  SUM(ROW()-1,'03.Muestra'!$D$20)-1),J379)</f>
        <v>0</v>
      </c>
      <c r="K380" s="172">
        <f>IF(COUNTIF('03.Muestra'!$D$8:$D$17,"Página Web")=0,0,COUNTBLANK($D379:INDIRECT("$D" &amp;  SUM(ROW()-1,COUNTIF('03.Muestra'!$D$8:$D$17,"Página Web"))-1)))</f>
        <v>0</v>
      </c>
      <c r="L380" s="23"/>
      <c r="M380" s="23"/>
      <c r="N380" s="23"/>
      <c r="O380" s="23"/>
      <c r="P380" s="23"/>
      <c r="Q380" s="23"/>
      <c r="R380" s="23"/>
      <c r="S380" s="23"/>
      <c r="T380" s="23"/>
      <c r="U380" s="23"/>
      <c r="V380" s="23"/>
      <c r="W380" s="23"/>
      <c r="X380" s="23"/>
      <c r="Y380" s="23"/>
      <c r="Z380" s="29"/>
      <c r="AA380" s="29"/>
      <c r="AB380" s="29"/>
      <c r="AC380" s="29"/>
      <c r="AD380" s="29"/>
      <c r="AE380" s="29"/>
      <c r="AF380" s="29"/>
      <c r="AG380" s="29"/>
      <c r="AH380" s="29"/>
      <c r="AI380" s="29"/>
      <c r="AJ380" s="29"/>
      <c r="AK380" s="29"/>
      <c r="AL380" s="29"/>
      <c r="AM380" s="29"/>
      <c r="AN380" s="29"/>
      <c r="AO380" s="29"/>
      <c r="AP380" s="29"/>
    </row>
    <row r="381" ht="12.0" customHeight="1">
      <c r="A381" s="133">
        <f t="array" ref="A381">IFERROR(INDEX('03.Muestra'!$B$8:$B$17,SMALL(IF("Página Web"='03.Muestra'!$D$8:$D$17,ROW('03.Muestra'!$B$8:$B$17)-MIN(ROW('03.Muestra'!$D$8:$D$17))+1,""),ROW()-378)),"")</f>
        <v>3</v>
      </c>
      <c r="B381" s="169" t="str">
        <f t="array" ref="B381">IFERROR(INDEX('03.Muestra'!$C$8:$C$17,SMALL(IF("Página Web"='03.Muestra'!$D$8:$D$17,ROW('03.Muestra'!$C$8:$C$17)-MIN(ROW('03.Muestra'!$D$8:$D$17))+1,""),ROW()-378)),"")</f>
        <v>Servicios</v>
      </c>
      <c r="C381" s="170" t="str">
        <f t="array" ref="C381">IFERROR(INDEX('03.Muestra'!$F$8:$F$17,SMALL(IF("Página Web"='03.Muestra'!$D$8:$D$17,ROW('03.Muestra'!$F$8:$F$17)-MIN(ROW('03.Muestra'!$D$8:$D$17))+1,""),ROW()-378)),"")</f>
        <v>https://vicengallartandres.com/servicios/</v>
      </c>
      <c r="D381" s="143" t="s">
        <v>97</v>
      </c>
      <c r="E381" s="95" t="str">
        <f t="shared" si="47"/>
        <v/>
      </c>
      <c r="F381" s="29"/>
      <c r="G381" s="23"/>
      <c r="H381" s="23"/>
      <c r="I381" s="23"/>
      <c r="J381" s="23"/>
      <c r="K381" s="188"/>
      <c r="L381" s="23"/>
      <c r="M381" s="23"/>
      <c r="N381" s="23"/>
      <c r="O381" s="23"/>
      <c r="P381" s="23"/>
      <c r="Q381" s="23"/>
      <c r="R381" s="23"/>
      <c r="S381" s="23"/>
      <c r="T381" s="23"/>
      <c r="U381" s="23"/>
      <c r="V381" s="23"/>
      <c r="W381" s="23"/>
      <c r="X381" s="23"/>
      <c r="Y381" s="23"/>
      <c r="Z381" s="29"/>
      <c r="AA381" s="29"/>
      <c r="AB381" s="29"/>
      <c r="AC381" s="29"/>
      <c r="AD381" s="29"/>
      <c r="AE381" s="29"/>
      <c r="AF381" s="29"/>
      <c r="AG381" s="29"/>
      <c r="AH381" s="29"/>
      <c r="AI381" s="29"/>
      <c r="AJ381" s="29"/>
      <c r="AK381" s="29"/>
      <c r="AL381" s="29"/>
      <c r="AM381" s="29"/>
      <c r="AN381" s="29"/>
      <c r="AO381" s="29"/>
      <c r="AP381" s="29"/>
    </row>
    <row r="382" ht="12.0" customHeight="1">
      <c r="A382" s="133" t="str">
        <f t="array" ref="A382">IFERROR(INDEX('03.Muestra'!$B$8:$B$17,SMALL(IF("Página Web"='03.Muestra'!$D$8:$D$17,ROW('03.Muestra'!$B$8:$B$17)-MIN(ROW('03.Muestra'!$D$8:$D$17))+1,""),ROW()-378)),"")</f>
        <v/>
      </c>
      <c r="B382" s="169" t="str">
        <f t="array" ref="B382">IFERROR(INDEX('03.Muestra'!$C$8:$C$17,SMALL(IF("Página Web"='03.Muestra'!$D$8:$D$17,ROW('03.Muestra'!$C$8:$C$17)-MIN(ROW('03.Muestra'!$D$8:$D$17))+1,""),ROW()-378)),"")</f>
        <v/>
      </c>
      <c r="C382" s="169" t="str">
        <f t="array" ref="C382">IFERROR(INDEX('03.Muestra'!$F$8:$F$17,SMALL(IF("Página Web"='03.Muestra'!$D$8:$D$17,ROW('03.Muestra'!$F$8:$F$17)-MIN(ROW('03.Muestra'!$D$8:$D$17))+1,""),ROW()-378)),"")</f>
        <v/>
      </c>
      <c r="D382" s="143" t="str">
        <f t="shared" ref="D382:D388" si="48">IF(C382="","",$D$18)</f>
        <v/>
      </c>
      <c r="E382" s="95" t="str">
        <f t="shared" si="47"/>
        <v/>
      </c>
      <c r="F382" s="29"/>
      <c r="G382" s="23"/>
      <c r="H382" s="23"/>
      <c r="I382" s="23"/>
      <c r="J382" s="23"/>
      <c r="K382" s="188"/>
      <c r="L382" s="23"/>
      <c r="M382" s="23"/>
      <c r="N382" s="23"/>
      <c r="O382" s="23"/>
      <c r="P382" s="23"/>
      <c r="Q382" s="23"/>
      <c r="R382" s="23"/>
      <c r="S382" s="23"/>
      <c r="T382" s="23"/>
      <c r="U382" s="23"/>
      <c r="V382" s="23"/>
      <c r="W382" s="23"/>
      <c r="X382" s="23"/>
      <c r="Y382" s="23"/>
      <c r="Z382" s="29"/>
      <c r="AA382" s="29"/>
      <c r="AB382" s="29"/>
      <c r="AC382" s="29"/>
      <c r="AD382" s="29"/>
      <c r="AE382" s="29"/>
      <c r="AF382" s="29"/>
      <c r="AG382" s="29"/>
      <c r="AH382" s="29"/>
      <c r="AI382" s="29"/>
      <c r="AJ382" s="29"/>
      <c r="AK382" s="29"/>
      <c r="AL382" s="29"/>
      <c r="AM382" s="29"/>
      <c r="AN382" s="29"/>
      <c r="AO382" s="29"/>
      <c r="AP382" s="29"/>
    </row>
    <row r="383" ht="12.0" customHeight="1">
      <c r="A383" s="133" t="str">
        <f t="array" ref="A383">IFERROR(INDEX('03.Muestra'!$B$8:$B$17,SMALL(IF("Página Web"='03.Muestra'!$D$8:$D$17,ROW('03.Muestra'!$B$8:$B$17)-MIN(ROW('03.Muestra'!$D$8:$D$17))+1,""),ROW()-378)),"")</f>
        <v/>
      </c>
      <c r="B383" s="169" t="str">
        <f t="array" ref="B383">IFERROR(INDEX('03.Muestra'!$C$8:$C$17,SMALL(IF("Página Web"='03.Muestra'!$D$8:$D$17,ROW('03.Muestra'!$C$8:$C$17)-MIN(ROW('03.Muestra'!$D$8:$D$17))+1,""),ROW()-378)),"")</f>
        <v/>
      </c>
      <c r="C383" s="169" t="str">
        <f t="array" ref="C383">IFERROR(INDEX('03.Muestra'!$F$8:$F$17,SMALL(IF("Página Web"='03.Muestra'!$D$8:$D$17,ROW('03.Muestra'!$F$8:$F$17)-MIN(ROW('03.Muestra'!$D$8:$D$17))+1,""),ROW()-378)),"")</f>
        <v/>
      </c>
      <c r="D383" s="143" t="str">
        <f t="shared" si="48"/>
        <v/>
      </c>
      <c r="E383" s="95" t="str">
        <f t="shared" si="47"/>
        <v/>
      </c>
      <c r="F383" s="29"/>
      <c r="G383" s="23"/>
      <c r="H383" s="23"/>
      <c r="I383" s="23"/>
      <c r="J383" s="23"/>
      <c r="K383" s="188"/>
      <c r="L383" s="23"/>
      <c r="M383" s="23"/>
      <c r="N383" s="23"/>
      <c r="O383" s="23"/>
      <c r="P383" s="23"/>
      <c r="Q383" s="23"/>
      <c r="R383" s="23"/>
      <c r="S383" s="23"/>
      <c r="T383" s="23"/>
      <c r="U383" s="23"/>
      <c r="V383" s="23"/>
      <c r="W383" s="23"/>
      <c r="X383" s="23"/>
      <c r="Y383" s="23"/>
      <c r="Z383" s="29"/>
      <c r="AA383" s="29"/>
      <c r="AB383" s="29"/>
      <c r="AC383" s="29"/>
      <c r="AD383" s="29"/>
      <c r="AE383" s="29"/>
      <c r="AF383" s="29"/>
      <c r="AG383" s="29"/>
      <c r="AH383" s="29"/>
      <c r="AI383" s="29"/>
      <c r="AJ383" s="29"/>
      <c r="AK383" s="29"/>
      <c r="AL383" s="29"/>
      <c r="AM383" s="29"/>
      <c r="AN383" s="29"/>
      <c r="AO383" s="29"/>
      <c r="AP383" s="29"/>
    </row>
    <row r="384" ht="12.0" customHeight="1">
      <c r="A384" s="133" t="str">
        <f t="array" ref="A384">IFERROR(INDEX('03.Muestra'!$B$8:$B$17,SMALL(IF("Página Web"='03.Muestra'!$D$8:$D$17,ROW('03.Muestra'!$B$8:$B$17)-MIN(ROW('03.Muestra'!$D$8:$D$17))+1,""),ROW()-378)),"")</f>
        <v/>
      </c>
      <c r="B384" s="169" t="str">
        <f t="array" ref="B384">IFERROR(INDEX('03.Muestra'!$C$8:$C$17,SMALL(IF("Página Web"='03.Muestra'!$D$8:$D$17,ROW('03.Muestra'!$C$8:$C$17)-MIN(ROW('03.Muestra'!$D$8:$D$17))+1,""),ROW()-378)),"")</f>
        <v/>
      </c>
      <c r="C384" s="169" t="str">
        <f t="array" ref="C384">IFERROR(INDEX('03.Muestra'!$F$8:$F$17,SMALL(IF("Página Web"='03.Muestra'!$D$8:$D$17,ROW('03.Muestra'!$F$8:$F$17)-MIN(ROW('03.Muestra'!$D$8:$D$17))+1,""),ROW()-378)),"")</f>
        <v/>
      </c>
      <c r="D384" s="143" t="str">
        <f t="shared" si="48"/>
        <v/>
      </c>
      <c r="E384" s="95" t="str">
        <f t="shared" si="47"/>
        <v/>
      </c>
      <c r="F384" s="29"/>
      <c r="G384" s="23"/>
      <c r="H384" s="23"/>
      <c r="I384" s="23"/>
      <c r="J384" s="23"/>
      <c r="K384" s="188"/>
      <c r="L384" s="23"/>
      <c r="M384" s="23"/>
      <c r="N384" s="23"/>
      <c r="O384" s="23"/>
      <c r="P384" s="23"/>
      <c r="Q384" s="23"/>
      <c r="R384" s="23"/>
      <c r="S384" s="23"/>
      <c r="T384" s="23"/>
      <c r="U384" s="23"/>
      <c r="V384" s="23"/>
      <c r="W384" s="23"/>
      <c r="X384" s="23"/>
      <c r="Y384" s="23"/>
      <c r="Z384" s="29"/>
      <c r="AA384" s="29"/>
      <c r="AB384" s="29"/>
      <c r="AC384" s="29"/>
      <c r="AD384" s="29"/>
      <c r="AE384" s="29"/>
      <c r="AF384" s="29"/>
      <c r="AG384" s="29"/>
      <c r="AH384" s="29"/>
      <c r="AI384" s="29"/>
      <c r="AJ384" s="29"/>
      <c r="AK384" s="29"/>
      <c r="AL384" s="29"/>
      <c r="AM384" s="29"/>
      <c r="AN384" s="29"/>
      <c r="AO384" s="29"/>
      <c r="AP384" s="29"/>
    </row>
    <row r="385" ht="12.0" customHeight="1">
      <c r="A385" s="133" t="str">
        <f t="array" ref="A385">IFERROR(INDEX('03.Muestra'!$B$8:$B$17,SMALL(IF("Página Web"='03.Muestra'!$D$8:$D$17,ROW('03.Muestra'!$B$8:$B$17)-MIN(ROW('03.Muestra'!$D$8:$D$17))+1,""),ROW()-378)),"")</f>
        <v/>
      </c>
      <c r="B385" s="169" t="str">
        <f t="array" ref="B385">IFERROR(INDEX('03.Muestra'!$C$8:$C$17,SMALL(IF("Página Web"='03.Muestra'!$D$8:$D$17,ROW('03.Muestra'!$C$8:$C$17)-MIN(ROW('03.Muestra'!$D$8:$D$17))+1,""),ROW()-378)),"")</f>
        <v/>
      </c>
      <c r="C385" s="169" t="str">
        <f t="array" ref="C385">IFERROR(INDEX('03.Muestra'!$F$8:$F$17,SMALL(IF("Página Web"='03.Muestra'!$D$8:$D$17,ROW('03.Muestra'!$F$8:$F$17)-MIN(ROW('03.Muestra'!$D$8:$D$17))+1,""),ROW()-378)),"")</f>
        <v/>
      </c>
      <c r="D385" s="143" t="str">
        <f t="shared" si="48"/>
        <v/>
      </c>
      <c r="E385" s="95" t="str">
        <f t="shared" si="47"/>
        <v/>
      </c>
      <c r="F385" s="23"/>
      <c r="G385" s="23"/>
      <c r="H385" s="23"/>
      <c r="I385" s="23"/>
      <c r="J385" s="23"/>
      <c r="K385" s="188"/>
      <c r="L385" s="23"/>
      <c r="M385" s="23"/>
      <c r="N385" s="23"/>
      <c r="O385" s="23"/>
      <c r="P385" s="23"/>
      <c r="Q385" s="23"/>
      <c r="R385" s="23"/>
      <c r="S385" s="23"/>
      <c r="T385" s="23"/>
      <c r="U385" s="23"/>
      <c r="V385" s="23"/>
      <c r="W385" s="23"/>
      <c r="X385" s="23"/>
      <c r="Y385" s="23"/>
      <c r="Z385" s="29"/>
      <c r="AA385" s="29"/>
      <c r="AB385" s="29"/>
      <c r="AC385" s="29"/>
      <c r="AD385" s="29"/>
      <c r="AE385" s="29"/>
      <c r="AF385" s="29"/>
      <c r="AG385" s="29"/>
      <c r="AH385" s="29"/>
      <c r="AI385" s="29"/>
      <c r="AJ385" s="29"/>
      <c r="AK385" s="29"/>
      <c r="AL385" s="29"/>
      <c r="AM385" s="29"/>
      <c r="AN385" s="29"/>
      <c r="AO385" s="29"/>
      <c r="AP385" s="29"/>
    </row>
    <row r="386" ht="12.0" customHeight="1">
      <c r="A386" s="133" t="str">
        <f t="array" ref="A386">IFERROR(INDEX('03.Muestra'!$B$8:$B$17,SMALL(IF("Página Web"='03.Muestra'!$D$8:$D$17,ROW('03.Muestra'!$B$8:$B$17)-MIN(ROW('03.Muestra'!$D$8:$D$17))+1,""),ROW()-378)),"")</f>
        <v/>
      </c>
      <c r="B386" s="169" t="str">
        <f t="array" ref="B386">IFERROR(INDEX('03.Muestra'!$C$8:$C$17,SMALL(IF("Página Web"='03.Muestra'!$D$8:$D$17,ROW('03.Muestra'!$C$8:$C$17)-MIN(ROW('03.Muestra'!$D$8:$D$17))+1,""),ROW()-378)),"")</f>
        <v/>
      </c>
      <c r="C386" s="169" t="str">
        <f t="array" ref="C386">IFERROR(INDEX('03.Muestra'!$F$8:$F$17,SMALL(IF("Página Web"='03.Muestra'!$D$8:$D$17,ROW('03.Muestra'!$F$8:$F$17)-MIN(ROW('03.Muestra'!$D$8:$D$17))+1,""),ROW()-378)),"")</f>
        <v/>
      </c>
      <c r="D386" s="143" t="str">
        <f t="shared" si="48"/>
        <v/>
      </c>
      <c r="E386" s="95" t="str">
        <f t="shared" si="47"/>
        <v/>
      </c>
      <c r="F386" s="23"/>
      <c r="G386" s="23"/>
      <c r="H386" s="23"/>
      <c r="I386" s="23"/>
      <c r="J386" s="23"/>
      <c r="K386" s="188"/>
      <c r="L386" s="23"/>
      <c r="M386" s="23"/>
      <c r="N386" s="23"/>
      <c r="O386" s="23"/>
      <c r="P386" s="23"/>
      <c r="Q386" s="23"/>
      <c r="R386" s="23"/>
      <c r="S386" s="23"/>
      <c r="T386" s="23"/>
      <c r="U386" s="23"/>
      <c r="V386" s="23"/>
      <c r="W386" s="23"/>
      <c r="X386" s="23"/>
      <c r="Y386" s="23"/>
      <c r="Z386" s="29"/>
      <c r="AA386" s="29"/>
      <c r="AB386" s="29"/>
      <c r="AC386" s="29"/>
      <c r="AD386" s="29"/>
      <c r="AE386" s="29"/>
      <c r="AF386" s="29"/>
      <c r="AG386" s="29"/>
      <c r="AH386" s="29"/>
      <c r="AI386" s="29"/>
      <c r="AJ386" s="29"/>
      <c r="AK386" s="29"/>
      <c r="AL386" s="29"/>
      <c r="AM386" s="29"/>
      <c r="AN386" s="29"/>
      <c r="AO386" s="29"/>
      <c r="AP386" s="29"/>
    </row>
    <row r="387" ht="12.0" customHeight="1">
      <c r="A387" s="133" t="str">
        <f t="array" ref="A387">IFERROR(INDEX('03.Muestra'!$B$8:$B$17,SMALL(IF("Página Web"='03.Muestra'!$D$8:$D$17,ROW('03.Muestra'!$B$8:$B$17)-MIN(ROW('03.Muestra'!$D$8:$D$17))+1,""),ROW()-378)),"")</f>
        <v/>
      </c>
      <c r="B387" s="169" t="str">
        <f t="array" ref="B387">IFERROR(INDEX('03.Muestra'!$C$8:$C$17,SMALL(IF("Página Web"='03.Muestra'!$D$8:$D$17,ROW('03.Muestra'!$C$8:$C$17)-MIN(ROW('03.Muestra'!$D$8:$D$17))+1,""),ROW()-378)),"")</f>
        <v/>
      </c>
      <c r="C387" s="169" t="str">
        <f t="array" ref="C387">IFERROR(INDEX('03.Muestra'!$F$8:$F$17,SMALL(IF("Página Web"='03.Muestra'!$D$8:$D$17,ROW('03.Muestra'!$F$8:$F$17)-MIN(ROW('03.Muestra'!$D$8:$D$17))+1,""),ROW()-378)),"")</f>
        <v/>
      </c>
      <c r="D387" s="143" t="str">
        <f t="shared" si="48"/>
        <v/>
      </c>
      <c r="E387" s="95" t="str">
        <f t="shared" si="47"/>
        <v/>
      </c>
      <c r="F387" s="23"/>
      <c r="G387" s="23"/>
      <c r="H387" s="23"/>
      <c r="I387" s="23"/>
      <c r="J387" s="23"/>
      <c r="K387" s="188"/>
      <c r="L387" s="23"/>
      <c r="M387" s="23"/>
      <c r="N387" s="23"/>
      <c r="O387" s="23"/>
      <c r="P387" s="23"/>
      <c r="Q387" s="23"/>
      <c r="R387" s="23"/>
      <c r="S387" s="23"/>
      <c r="T387" s="23"/>
      <c r="U387" s="23"/>
      <c r="V387" s="23"/>
      <c r="W387" s="23"/>
      <c r="X387" s="23"/>
      <c r="Y387" s="23"/>
      <c r="Z387" s="29"/>
      <c r="AA387" s="29"/>
      <c r="AB387" s="29"/>
      <c r="AC387" s="29"/>
      <c r="AD387" s="29"/>
      <c r="AE387" s="29"/>
      <c r="AF387" s="29"/>
      <c r="AG387" s="29"/>
      <c r="AH387" s="29"/>
      <c r="AI387" s="29"/>
      <c r="AJ387" s="29"/>
      <c r="AK387" s="29"/>
      <c r="AL387" s="29"/>
      <c r="AM387" s="29"/>
      <c r="AN387" s="29"/>
      <c r="AO387" s="29"/>
      <c r="AP387" s="29"/>
    </row>
    <row r="388" ht="12.0" customHeight="1">
      <c r="A388" s="133" t="str">
        <f t="array" ref="A388">IFERROR(INDEX('03.Muestra'!$B$8:$B$17,SMALL(IF("Página Web"='03.Muestra'!$D$8:$D$17,ROW('03.Muestra'!$B$8:$B$17)-MIN(ROW('03.Muestra'!$D$8:$D$17))+1,""),ROW()-378)),"")</f>
        <v/>
      </c>
      <c r="B388" s="169" t="str">
        <f t="array" ref="B388">IFERROR(INDEX('03.Muestra'!$C$8:$C$17,SMALL(IF("Página Web"='03.Muestra'!$D$8:$D$17,ROW('03.Muestra'!$C$8:$C$17)-MIN(ROW('03.Muestra'!$D$8:$D$17))+1,""),ROW()-378)),"")</f>
        <v/>
      </c>
      <c r="C388" s="169" t="str">
        <f t="array" ref="C388">IFERROR(INDEX('03.Muestra'!$F$8:$F$17,SMALL(IF("Página Web"='03.Muestra'!$D$8:$D$17,ROW('03.Muestra'!$F$8:$F$17)-MIN(ROW('03.Muestra'!$D$8:$D$17))+1,""),ROW()-378)),"")</f>
        <v/>
      </c>
      <c r="D388" s="143" t="str">
        <f t="shared" si="48"/>
        <v/>
      </c>
      <c r="E388" s="95" t="str">
        <f t="shared" si="47"/>
        <v/>
      </c>
      <c r="F388" s="23"/>
      <c r="G388" s="23"/>
      <c r="H388" s="23"/>
      <c r="I388" s="23"/>
      <c r="J388" s="23"/>
      <c r="K388" s="188"/>
      <c r="L388" s="23"/>
      <c r="M388" s="23"/>
      <c r="N388" s="23"/>
      <c r="O388" s="23"/>
      <c r="P388" s="23"/>
      <c r="Q388" s="23"/>
      <c r="R388" s="23"/>
      <c r="S388" s="23"/>
      <c r="T388" s="23"/>
      <c r="U388" s="23"/>
      <c r="V388" s="23"/>
      <c r="W388" s="23"/>
      <c r="X388" s="23"/>
      <c r="Y388" s="23"/>
      <c r="Z388" s="29"/>
      <c r="AA388" s="29"/>
      <c r="AB388" s="29"/>
      <c r="AC388" s="29"/>
      <c r="AD388" s="29"/>
      <c r="AE388" s="29"/>
      <c r="AF388" s="29"/>
      <c r="AG388" s="29"/>
      <c r="AH388" s="29"/>
      <c r="AI388" s="29"/>
      <c r="AJ388" s="29"/>
      <c r="AK388" s="29"/>
      <c r="AL388" s="29"/>
      <c r="AM388" s="29"/>
      <c r="AN388" s="29"/>
      <c r="AO388" s="29"/>
      <c r="AP388" s="29"/>
    </row>
    <row r="389" ht="12.0" customHeight="1">
      <c r="A389" s="92"/>
      <c r="B389" s="173"/>
      <c r="C389" s="173"/>
      <c r="D389" s="174"/>
      <c r="E389" s="95"/>
      <c r="F389" s="23"/>
      <c r="G389" s="23"/>
      <c r="H389" s="23"/>
      <c r="I389" s="23"/>
      <c r="J389" s="23"/>
      <c r="K389" s="188"/>
      <c r="L389" s="23"/>
      <c r="M389" s="23"/>
      <c r="N389" s="23"/>
      <c r="O389" s="23"/>
      <c r="P389" s="23"/>
      <c r="Q389" s="23"/>
      <c r="R389" s="23"/>
      <c r="S389" s="23"/>
      <c r="T389" s="23"/>
      <c r="U389" s="23"/>
      <c r="V389" s="23"/>
      <c r="W389" s="23"/>
      <c r="X389" s="23"/>
      <c r="Y389" s="23"/>
      <c r="Z389" s="29"/>
      <c r="AA389" s="29"/>
      <c r="AB389" s="29"/>
      <c r="AC389" s="29"/>
      <c r="AD389" s="29"/>
      <c r="AE389" s="29"/>
      <c r="AF389" s="29"/>
      <c r="AG389" s="29"/>
      <c r="AH389" s="29"/>
      <c r="AI389" s="29"/>
      <c r="AJ389" s="29"/>
      <c r="AK389" s="29"/>
      <c r="AL389" s="29"/>
      <c r="AM389" s="29"/>
      <c r="AN389" s="29"/>
      <c r="AO389" s="29"/>
      <c r="AP389" s="29"/>
    </row>
    <row r="390" ht="12.0" customHeight="1">
      <c r="A390" s="29"/>
      <c r="B390" s="23"/>
      <c r="C390" s="23"/>
      <c r="D390" s="167"/>
      <c r="E390" s="95"/>
      <c r="F390" s="23"/>
      <c r="G390" s="23"/>
      <c r="H390" s="23"/>
      <c r="I390" s="23"/>
      <c r="J390" s="23"/>
      <c r="K390" s="188"/>
      <c r="L390" s="23"/>
      <c r="M390" s="23"/>
      <c r="N390" s="23"/>
      <c r="O390" s="23"/>
      <c r="P390" s="23"/>
      <c r="Q390" s="23"/>
      <c r="R390" s="23"/>
      <c r="S390" s="23"/>
      <c r="T390" s="23"/>
      <c r="U390" s="23"/>
      <c r="V390" s="23"/>
      <c r="W390" s="23"/>
      <c r="X390" s="23"/>
      <c r="Y390" s="23"/>
      <c r="Z390" s="29"/>
      <c r="AA390" s="29"/>
      <c r="AB390" s="29"/>
      <c r="AC390" s="29"/>
      <c r="AD390" s="29"/>
      <c r="AE390" s="29"/>
      <c r="AF390" s="29"/>
      <c r="AG390" s="29"/>
      <c r="AH390" s="29"/>
      <c r="AI390" s="29"/>
      <c r="AJ390" s="29"/>
      <c r="AK390" s="29"/>
      <c r="AL390" s="29"/>
      <c r="AM390" s="29"/>
      <c r="AN390" s="29"/>
      <c r="AO390" s="29"/>
      <c r="AP390" s="29"/>
    </row>
    <row r="391" ht="12.75" customHeight="1">
      <c r="A391" s="151"/>
      <c r="B391" s="152"/>
      <c r="C391" s="151"/>
      <c r="D391" s="175"/>
      <c r="E391" s="153"/>
      <c r="F391" s="23"/>
      <c r="G391" s="23"/>
      <c r="H391" s="23"/>
      <c r="I391" s="23"/>
      <c r="J391" s="23"/>
      <c r="K391" s="188"/>
      <c r="L391" s="23"/>
      <c r="M391" s="23"/>
      <c r="N391" s="23"/>
      <c r="O391" s="23"/>
      <c r="P391" s="23"/>
      <c r="Q391" s="23"/>
      <c r="R391" s="23"/>
      <c r="S391" s="23"/>
      <c r="T391" s="23"/>
      <c r="U391" s="23"/>
      <c r="V391" s="23"/>
      <c r="W391" s="23"/>
      <c r="X391" s="23"/>
      <c r="Y391" s="23"/>
      <c r="Z391" s="29"/>
      <c r="AA391" s="29"/>
      <c r="AB391" s="29"/>
      <c r="AC391" s="29"/>
      <c r="AD391" s="29"/>
      <c r="AE391" s="29"/>
      <c r="AF391" s="29"/>
      <c r="AG391" s="29"/>
      <c r="AH391" s="29"/>
      <c r="AI391" s="29"/>
      <c r="AJ391" s="29"/>
      <c r="AK391" s="29"/>
      <c r="AL391" s="29"/>
      <c r="AM391" s="29"/>
      <c r="AN391" s="29"/>
      <c r="AO391" s="29"/>
      <c r="AP391" s="29"/>
    </row>
    <row r="392" ht="12.0" customHeight="1">
      <c r="A392" s="149"/>
      <c r="B392" s="149"/>
      <c r="C392" s="149"/>
      <c r="D392" s="176"/>
      <c r="E392" s="149"/>
      <c r="F392" s="124"/>
      <c r="G392" s="23"/>
      <c r="H392" s="23"/>
      <c r="I392" s="23"/>
      <c r="J392" s="23"/>
      <c r="K392" s="188"/>
      <c r="L392" s="23"/>
      <c r="M392" s="23"/>
      <c r="N392" s="23"/>
      <c r="O392" s="23"/>
      <c r="P392" s="23"/>
      <c r="Q392" s="23"/>
      <c r="R392" s="23"/>
      <c r="S392" s="23"/>
      <c r="T392" s="23"/>
      <c r="U392" s="23"/>
      <c r="V392" s="23"/>
      <c r="W392" s="23"/>
      <c r="X392" s="23"/>
      <c r="Y392" s="23"/>
      <c r="Z392" s="29"/>
      <c r="AA392" s="29"/>
      <c r="AB392" s="29"/>
      <c r="AC392" s="29"/>
      <c r="AD392" s="29"/>
      <c r="AE392" s="29"/>
      <c r="AF392" s="29"/>
      <c r="AG392" s="29"/>
      <c r="AH392" s="29"/>
      <c r="AI392" s="29"/>
      <c r="AJ392" s="29"/>
      <c r="AK392" s="29"/>
      <c r="AL392" s="29"/>
      <c r="AM392" s="29"/>
      <c r="AN392" s="29"/>
      <c r="AO392" s="29"/>
      <c r="AP392" s="29"/>
    </row>
    <row r="393" ht="12.0" customHeight="1">
      <c r="A393" s="29"/>
      <c r="B393" s="23"/>
      <c r="C393" s="23"/>
      <c r="D393" s="167"/>
      <c r="E393" s="23"/>
      <c r="F393" s="23"/>
      <c r="G393" s="23"/>
      <c r="H393" s="23"/>
      <c r="I393" s="23"/>
      <c r="J393" s="23"/>
      <c r="K393" s="188"/>
      <c r="L393" s="23"/>
      <c r="M393" s="23"/>
      <c r="N393" s="23"/>
      <c r="O393" s="23"/>
      <c r="P393" s="23"/>
      <c r="Q393" s="23"/>
      <c r="R393" s="23"/>
      <c r="S393" s="23"/>
      <c r="T393" s="23"/>
      <c r="U393" s="23"/>
      <c r="V393" s="23"/>
      <c r="W393" s="23"/>
      <c r="X393" s="23"/>
      <c r="Y393" s="23"/>
      <c r="Z393" s="29"/>
      <c r="AA393" s="29"/>
      <c r="AB393" s="29"/>
      <c r="AC393" s="29"/>
      <c r="AD393" s="29"/>
      <c r="AE393" s="29"/>
      <c r="AF393" s="29"/>
      <c r="AG393" s="29"/>
      <c r="AH393" s="29"/>
      <c r="AI393" s="29"/>
      <c r="AJ393" s="29"/>
      <c r="AK393" s="29"/>
      <c r="AL393" s="29"/>
      <c r="AM393" s="29"/>
      <c r="AN393" s="29"/>
      <c r="AO393" s="29"/>
      <c r="AP393" s="29"/>
    </row>
    <row r="394" ht="12.0" customHeight="1">
      <c r="A394" s="29"/>
      <c r="B394" s="193"/>
      <c r="C394" s="23"/>
      <c r="D394" s="167"/>
      <c r="E394" s="137"/>
      <c r="F394" s="23"/>
      <c r="G394" s="23"/>
      <c r="H394" s="23"/>
      <c r="I394" s="23"/>
      <c r="J394" s="23"/>
      <c r="K394" s="188"/>
      <c r="L394" s="23"/>
      <c r="M394" s="23"/>
      <c r="N394" s="23"/>
      <c r="O394" s="23"/>
      <c r="P394" s="23"/>
      <c r="Q394" s="23"/>
      <c r="R394" s="23"/>
      <c r="S394" s="23"/>
      <c r="T394" s="23"/>
      <c r="U394" s="23"/>
      <c r="V394" s="23"/>
      <c r="W394" s="23"/>
      <c r="X394" s="23"/>
      <c r="Y394" s="23"/>
      <c r="Z394" s="29"/>
      <c r="AA394" s="29"/>
      <c r="AB394" s="29"/>
      <c r="AC394" s="29"/>
      <c r="AD394" s="29"/>
      <c r="AE394" s="29"/>
      <c r="AF394" s="29"/>
      <c r="AG394" s="29"/>
      <c r="AH394" s="29"/>
      <c r="AI394" s="29"/>
      <c r="AJ394" s="29"/>
      <c r="AK394" s="29"/>
      <c r="AL394" s="29"/>
      <c r="AM394" s="29"/>
      <c r="AN394" s="29"/>
      <c r="AO394" s="29"/>
      <c r="AP394" s="29"/>
    </row>
    <row r="395" ht="29.25" customHeight="1">
      <c r="A395" s="126" t="s">
        <v>106</v>
      </c>
      <c r="B395" s="127" t="s">
        <v>92</v>
      </c>
      <c r="C395" s="128" t="s">
        <v>172</v>
      </c>
      <c r="D395" s="168" t="s">
        <v>112</v>
      </c>
      <c r="E395" s="154"/>
      <c r="F395" s="29"/>
      <c r="G395" s="29"/>
      <c r="H395" s="29"/>
      <c r="I395" s="29"/>
      <c r="J395" s="29"/>
      <c r="K395" s="188"/>
      <c r="L395" s="23"/>
      <c r="M395" s="23"/>
      <c r="N395" s="23"/>
      <c r="O395" s="23"/>
      <c r="P395" s="23"/>
      <c r="Q395" s="23"/>
      <c r="R395" s="23"/>
      <c r="S395" s="23"/>
      <c r="T395" s="23"/>
      <c r="U395" s="23"/>
      <c r="V395" s="23"/>
      <c r="W395" s="23"/>
      <c r="X395" s="23"/>
      <c r="Y395" s="23"/>
      <c r="Z395" s="29"/>
      <c r="AA395" s="29"/>
      <c r="AB395" s="29"/>
      <c r="AC395" s="29"/>
      <c r="AD395" s="29"/>
      <c r="AE395" s="29"/>
      <c r="AF395" s="29"/>
      <c r="AG395" s="29"/>
      <c r="AH395" s="29"/>
      <c r="AI395" s="29"/>
      <c r="AJ395" s="29"/>
      <c r="AK395" s="29"/>
      <c r="AL395" s="29"/>
      <c r="AM395" s="29"/>
      <c r="AN395" s="29"/>
      <c r="AO395" s="29"/>
      <c r="AP395" s="29"/>
    </row>
    <row r="396" ht="12.0" customHeight="1">
      <c r="A396" s="133">
        <f t="array" ref="A396">IFERROR(INDEX('03.Muestra'!$B$8:$B$17,SMALL(IF("Página Web"='03.Muestra'!$D$8:$D$17,ROW('03.Muestra'!$B$8:$B$17)-MIN(ROW('03.Muestra'!$D$8:$D$17))+1,""),ROW()-395)),"")</f>
        <v>1</v>
      </c>
      <c r="B396" s="169" t="str">
        <f t="array" ref="B396">IFERROR(INDEX('03.Muestra'!$C$8:$C$17,SMALL(IF("Página Web"='03.Muestra'!$D$8:$D$17,ROW('03.Muestra'!$C$8:$C$17)-MIN(ROW('03.Muestra'!$D$8:$D$17))+1,""),ROW()-395)),"")</f>
        <v>Home</v>
      </c>
      <c r="C396" s="170" t="str">
        <f t="array" ref="C396">IFERROR(INDEX('03.Muestra'!$F$8:$F$17,SMALL(IF("Página Web"='03.Muestra'!$D$8:$D$17,ROW('03.Muestra'!$F$8:$F$17)-MIN(ROW('03.Muestra'!$D$8:$D$17))+1,""),ROW()-395)),"")</f>
        <v>https://vicengallartandres.com/</v>
      </c>
      <c r="D396" s="143" t="str">
        <f t="shared" ref="D396:D405" si="49">IF(C396="","",$D$18)</f>
        <v>N/A</v>
      </c>
      <c r="E396" s="95" t="str">
        <f t="shared" ref="E396:E405" si="50">IF(D396&lt;&gt;"",IF(AND(B396&lt;&gt;"",C396&lt;&gt;""),"","ERR"),"")</f>
        <v/>
      </c>
      <c r="F396" s="144" t="s">
        <v>95</v>
      </c>
      <c r="G396" s="121" t="s">
        <v>104</v>
      </c>
      <c r="H396" s="116" t="s">
        <v>99</v>
      </c>
      <c r="I396" s="145" t="s">
        <v>97</v>
      </c>
      <c r="J396" s="146" t="s">
        <v>93</v>
      </c>
      <c r="K396" s="171" t="s">
        <v>103</v>
      </c>
      <c r="L396" s="23"/>
      <c r="M396" s="23"/>
      <c r="N396" s="23"/>
      <c r="O396" s="23"/>
      <c r="P396" s="23"/>
      <c r="Q396" s="23"/>
      <c r="R396" s="23"/>
      <c r="S396" s="23"/>
      <c r="T396" s="23"/>
      <c r="U396" s="23"/>
      <c r="V396" s="23"/>
      <c r="W396" s="23"/>
      <c r="X396" s="23"/>
      <c r="Y396" s="23"/>
      <c r="Z396" s="29"/>
      <c r="AA396" s="29"/>
      <c r="AB396" s="29"/>
      <c r="AC396" s="29"/>
      <c r="AD396" s="29"/>
      <c r="AE396" s="29"/>
      <c r="AF396" s="29"/>
      <c r="AG396" s="29"/>
      <c r="AH396" s="29"/>
      <c r="AI396" s="29"/>
      <c r="AJ396" s="29"/>
      <c r="AK396" s="29"/>
      <c r="AL396" s="29"/>
      <c r="AM396" s="29"/>
      <c r="AN396" s="29"/>
      <c r="AO396" s="29"/>
      <c r="AP396" s="29"/>
    </row>
    <row r="397" ht="12.0" customHeight="1">
      <c r="A397" s="133">
        <f t="array" ref="A397">IFERROR(INDEX('03.Muestra'!$B$8:$B$17,SMALL(IF("Página Web"='03.Muestra'!$D$8:$D$17,ROW('03.Muestra'!$B$8:$B$17)-MIN(ROW('03.Muestra'!$D$8:$D$17))+1,""),ROW()-395)),"")</f>
        <v>2</v>
      </c>
      <c r="B397" s="169" t="str">
        <f t="array" ref="B397">IFERROR(INDEX('03.Muestra'!$C$8:$C$17,SMALL(IF("Página Web"='03.Muestra'!$D$8:$D$17,ROW('03.Muestra'!$C$8:$C$17)-MIN(ROW('03.Muestra'!$D$8:$D$17))+1,""),ROW()-395)),"")</f>
        <v>Contacto</v>
      </c>
      <c r="C397" s="170" t="str">
        <f t="array" ref="C397">IFERROR(INDEX('03.Muestra'!$F$8:$F$17,SMALL(IF("Página Web"='03.Muestra'!$D$8:$D$17,ROW('03.Muestra'!$F$8:$F$17)-MIN(ROW('03.Muestra'!$D$8:$D$17))+1,""),ROW()-395)),"")</f>
        <v>https://vicengallartandres.com/contacto/</v>
      </c>
      <c r="D397" s="143" t="str">
        <f t="shared" si="49"/>
        <v>N/A</v>
      </c>
      <c r="E397" s="95" t="str">
        <f t="shared" si="50"/>
        <v/>
      </c>
      <c r="F397" s="147">
        <f>COUNTIF($D396:INDIRECT("$D" &amp;  SUM(ROW()-1,'03.Muestra'!$D$20)-1),F396)</f>
        <v>0</v>
      </c>
      <c r="G397" s="147">
        <f>COUNTIF($D396:INDIRECT("$D" &amp;  SUM(ROW()-1,'03.Muestra'!$D$20)-1),G396)</f>
        <v>0</v>
      </c>
      <c r="H397" s="147">
        <f>COUNTIF($D396:INDIRECT("$D" &amp;  SUM(ROW()-1,'03.Muestra'!$D$20)-1),H396)</f>
        <v>3</v>
      </c>
      <c r="I397" s="147">
        <f>COUNTIF($D396:INDIRECT("$D" &amp;  SUM(ROW()-1,'03.Muestra'!$D$20)-1),I396)</f>
        <v>0</v>
      </c>
      <c r="J397" s="147">
        <f>COUNTIF($D396:INDIRECT("$D" &amp;  SUM(ROW()-1,'03.Muestra'!$D$20)-1),J396)</f>
        <v>0</v>
      </c>
      <c r="K397" s="172">
        <f>IF(COUNTIF('03.Muestra'!$D$8:$D$17,"Página Web")=0,0,COUNTBLANK($D396:INDIRECT("$D" &amp;  SUM(ROW()-1,COUNTIF('03.Muestra'!$D$8:$D$17,"Página Web"))-1)))</f>
        <v>0</v>
      </c>
      <c r="L397" s="23"/>
      <c r="M397" s="23"/>
      <c r="N397" s="23"/>
      <c r="O397" s="23"/>
      <c r="P397" s="23"/>
      <c r="Q397" s="23"/>
      <c r="R397" s="23"/>
      <c r="S397" s="23"/>
      <c r="T397" s="23"/>
      <c r="U397" s="23"/>
      <c r="V397" s="23"/>
      <c r="W397" s="23"/>
      <c r="X397" s="23"/>
      <c r="Y397" s="23"/>
      <c r="Z397" s="29"/>
      <c r="AA397" s="29"/>
      <c r="AB397" s="29"/>
      <c r="AC397" s="29"/>
      <c r="AD397" s="29"/>
      <c r="AE397" s="29"/>
      <c r="AF397" s="29"/>
      <c r="AG397" s="29"/>
      <c r="AH397" s="29"/>
      <c r="AI397" s="29"/>
      <c r="AJ397" s="29"/>
      <c r="AK397" s="29"/>
      <c r="AL397" s="29"/>
      <c r="AM397" s="29"/>
      <c r="AN397" s="29"/>
      <c r="AO397" s="29"/>
      <c r="AP397" s="29"/>
    </row>
    <row r="398" ht="12.0" customHeight="1">
      <c r="A398" s="133">
        <f t="array" ref="A398">IFERROR(INDEX('03.Muestra'!$B$8:$B$17,SMALL(IF("Página Web"='03.Muestra'!$D$8:$D$17,ROW('03.Muestra'!$B$8:$B$17)-MIN(ROW('03.Muestra'!$D$8:$D$17))+1,""),ROW()-395)),"")</f>
        <v>3</v>
      </c>
      <c r="B398" s="169" t="str">
        <f t="array" ref="B398">IFERROR(INDEX('03.Muestra'!$C$8:$C$17,SMALL(IF("Página Web"='03.Muestra'!$D$8:$D$17,ROW('03.Muestra'!$C$8:$C$17)-MIN(ROW('03.Muestra'!$D$8:$D$17))+1,""),ROW()-395)),"")</f>
        <v>Servicios</v>
      </c>
      <c r="C398" s="170" t="str">
        <f t="array" ref="C398">IFERROR(INDEX('03.Muestra'!$F$8:$F$17,SMALL(IF("Página Web"='03.Muestra'!$D$8:$D$17,ROW('03.Muestra'!$F$8:$F$17)-MIN(ROW('03.Muestra'!$D$8:$D$17))+1,""),ROW()-395)),"")</f>
        <v>https://vicengallartandres.com/servicios/</v>
      </c>
      <c r="D398" s="143" t="str">
        <f t="shared" si="49"/>
        <v>N/A</v>
      </c>
      <c r="E398" s="95" t="str">
        <f t="shared" si="50"/>
        <v/>
      </c>
      <c r="F398" s="29"/>
      <c r="G398" s="23"/>
      <c r="H398" s="23"/>
      <c r="I398" s="23"/>
      <c r="J398" s="23"/>
      <c r="K398" s="188"/>
      <c r="L398" s="23"/>
      <c r="M398" s="23"/>
      <c r="N398" s="23"/>
      <c r="O398" s="23"/>
      <c r="P398" s="23"/>
      <c r="Q398" s="23"/>
      <c r="R398" s="23"/>
      <c r="S398" s="23"/>
      <c r="T398" s="23"/>
      <c r="U398" s="23"/>
      <c r="V398" s="23"/>
      <c r="W398" s="23"/>
      <c r="X398" s="23"/>
      <c r="Y398" s="23"/>
      <c r="Z398" s="29"/>
      <c r="AA398" s="29"/>
      <c r="AB398" s="29"/>
      <c r="AC398" s="29"/>
      <c r="AD398" s="29"/>
      <c r="AE398" s="29"/>
      <c r="AF398" s="29"/>
      <c r="AG398" s="29"/>
      <c r="AH398" s="29"/>
      <c r="AI398" s="29"/>
      <c r="AJ398" s="29"/>
      <c r="AK398" s="29"/>
      <c r="AL398" s="29"/>
      <c r="AM398" s="29"/>
      <c r="AN398" s="29"/>
      <c r="AO398" s="29"/>
      <c r="AP398" s="29"/>
    </row>
    <row r="399" ht="12.0" customHeight="1">
      <c r="A399" s="133" t="str">
        <f t="array" ref="A399">IFERROR(INDEX('03.Muestra'!$B$8:$B$17,SMALL(IF("Página Web"='03.Muestra'!$D$8:$D$17,ROW('03.Muestra'!$B$8:$B$17)-MIN(ROW('03.Muestra'!$D$8:$D$17))+1,""),ROW()-395)),"")</f>
        <v/>
      </c>
      <c r="B399" s="169" t="str">
        <f t="array" ref="B399">IFERROR(INDEX('03.Muestra'!$C$8:$C$17,SMALL(IF("Página Web"='03.Muestra'!$D$8:$D$17,ROW('03.Muestra'!$C$8:$C$17)-MIN(ROW('03.Muestra'!$D$8:$D$17))+1,""),ROW()-395)),"")</f>
        <v/>
      </c>
      <c r="C399" s="169" t="str">
        <f t="array" ref="C399">IFERROR(INDEX('03.Muestra'!$F$8:$F$17,SMALL(IF("Página Web"='03.Muestra'!$D$8:$D$17,ROW('03.Muestra'!$F$8:$F$17)-MIN(ROW('03.Muestra'!$D$8:$D$17))+1,""),ROW()-395)),"")</f>
        <v/>
      </c>
      <c r="D399" s="143" t="str">
        <f t="shared" si="49"/>
        <v/>
      </c>
      <c r="E399" s="95" t="str">
        <f t="shared" si="50"/>
        <v/>
      </c>
      <c r="F399" s="29"/>
      <c r="G399" s="23"/>
      <c r="H399" s="23"/>
      <c r="I399" s="23"/>
      <c r="J399" s="23"/>
      <c r="K399" s="188"/>
      <c r="L399" s="23"/>
      <c r="M399" s="23"/>
      <c r="N399" s="23"/>
      <c r="O399" s="23"/>
      <c r="P399" s="23"/>
      <c r="Q399" s="23"/>
      <c r="R399" s="23"/>
      <c r="S399" s="23"/>
      <c r="T399" s="23"/>
      <c r="U399" s="23"/>
      <c r="V399" s="23"/>
      <c r="W399" s="23"/>
      <c r="X399" s="23"/>
      <c r="Y399" s="23"/>
      <c r="Z399" s="29"/>
      <c r="AA399" s="29"/>
      <c r="AB399" s="29"/>
      <c r="AC399" s="29"/>
      <c r="AD399" s="29"/>
      <c r="AE399" s="29"/>
      <c r="AF399" s="29"/>
      <c r="AG399" s="29"/>
      <c r="AH399" s="29"/>
      <c r="AI399" s="29"/>
      <c r="AJ399" s="29"/>
      <c r="AK399" s="29"/>
      <c r="AL399" s="29"/>
      <c r="AM399" s="29"/>
      <c r="AN399" s="29"/>
      <c r="AO399" s="29"/>
      <c r="AP399" s="29"/>
    </row>
    <row r="400" ht="12.0" customHeight="1">
      <c r="A400" s="133" t="str">
        <f t="array" ref="A400">IFERROR(INDEX('03.Muestra'!$B$8:$B$17,SMALL(IF("Página Web"='03.Muestra'!$D$8:$D$17,ROW('03.Muestra'!$B$8:$B$17)-MIN(ROW('03.Muestra'!$D$8:$D$17))+1,""),ROW()-395)),"")</f>
        <v/>
      </c>
      <c r="B400" s="169" t="str">
        <f t="array" ref="B400">IFERROR(INDEX('03.Muestra'!$C$8:$C$17,SMALL(IF("Página Web"='03.Muestra'!$D$8:$D$17,ROW('03.Muestra'!$C$8:$C$17)-MIN(ROW('03.Muestra'!$D$8:$D$17))+1,""),ROW()-395)),"")</f>
        <v/>
      </c>
      <c r="C400" s="169" t="str">
        <f t="array" ref="C400">IFERROR(INDEX('03.Muestra'!$F$8:$F$17,SMALL(IF("Página Web"='03.Muestra'!$D$8:$D$17,ROW('03.Muestra'!$F$8:$F$17)-MIN(ROW('03.Muestra'!$D$8:$D$17))+1,""),ROW()-395)),"")</f>
        <v/>
      </c>
      <c r="D400" s="143" t="str">
        <f t="shared" si="49"/>
        <v/>
      </c>
      <c r="E400" s="95" t="str">
        <f t="shared" si="50"/>
        <v/>
      </c>
      <c r="F400" s="29"/>
      <c r="G400" s="23"/>
      <c r="H400" s="23"/>
      <c r="I400" s="23"/>
      <c r="J400" s="23"/>
      <c r="K400" s="188"/>
      <c r="L400" s="23"/>
      <c r="M400" s="23"/>
      <c r="N400" s="23"/>
      <c r="O400" s="23"/>
      <c r="P400" s="23"/>
      <c r="Q400" s="23"/>
      <c r="R400" s="23"/>
      <c r="S400" s="23"/>
      <c r="T400" s="23"/>
      <c r="U400" s="23"/>
      <c r="V400" s="23"/>
      <c r="W400" s="23"/>
      <c r="X400" s="23"/>
      <c r="Y400" s="23"/>
      <c r="Z400" s="29"/>
      <c r="AA400" s="29"/>
      <c r="AB400" s="29"/>
      <c r="AC400" s="29"/>
      <c r="AD400" s="29"/>
      <c r="AE400" s="29"/>
      <c r="AF400" s="29"/>
      <c r="AG400" s="29"/>
      <c r="AH400" s="29"/>
      <c r="AI400" s="29"/>
      <c r="AJ400" s="29"/>
      <c r="AK400" s="29"/>
      <c r="AL400" s="29"/>
      <c r="AM400" s="29"/>
      <c r="AN400" s="29"/>
      <c r="AO400" s="29"/>
      <c r="AP400" s="29"/>
    </row>
    <row r="401" ht="12.0" customHeight="1">
      <c r="A401" s="133" t="str">
        <f t="array" ref="A401">IFERROR(INDEX('03.Muestra'!$B$8:$B$17,SMALL(IF("Página Web"='03.Muestra'!$D$8:$D$17,ROW('03.Muestra'!$B$8:$B$17)-MIN(ROW('03.Muestra'!$D$8:$D$17))+1,""),ROW()-395)),"")</f>
        <v/>
      </c>
      <c r="B401" s="169" t="str">
        <f t="array" ref="B401">IFERROR(INDEX('03.Muestra'!$C$8:$C$17,SMALL(IF("Página Web"='03.Muestra'!$D$8:$D$17,ROW('03.Muestra'!$C$8:$C$17)-MIN(ROW('03.Muestra'!$D$8:$D$17))+1,""),ROW()-395)),"")</f>
        <v/>
      </c>
      <c r="C401" s="169" t="str">
        <f t="array" ref="C401">IFERROR(INDEX('03.Muestra'!$F$8:$F$17,SMALL(IF("Página Web"='03.Muestra'!$D$8:$D$17,ROW('03.Muestra'!$F$8:$F$17)-MIN(ROW('03.Muestra'!$D$8:$D$17))+1,""),ROW()-395)),"")</f>
        <v/>
      </c>
      <c r="D401" s="143" t="str">
        <f t="shared" si="49"/>
        <v/>
      </c>
      <c r="E401" s="95" t="str">
        <f t="shared" si="50"/>
        <v/>
      </c>
      <c r="F401" s="29"/>
      <c r="G401" s="23"/>
      <c r="H401" s="23"/>
      <c r="I401" s="23"/>
      <c r="J401" s="23"/>
      <c r="K401" s="188"/>
      <c r="L401" s="23"/>
      <c r="M401" s="23"/>
      <c r="N401" s="23"/>
      <c r="O401" s="23"/>
      <c r="P401" s="23"/>
      <c r="Q401" s="23"/>
      <c r="R401" s="23"/>
      <c r="S401" s="23"/>
      <c r="T401" s="23"/>
      <c r="U401" s="23"/>
      <c r="V401" s="23"/>
      <c r="W401" s="23"/>
      <c r="X401" s="23"/>
      <c r="Y401" s="23"/>
      <c r="Z401" s="29"/>
      <c r="AA401" s="29"/>
      <c r="AB401" s="29"/>
      <c r="AC401" s="29"/>
      <c r="AD401" s="29"/>
      <c r="AE401" s="29"/>
      <c r="AF401" s="29"/>
      <c r="AG401" s="29"/>
      <c r="AH401" s="29"/>
      <c r="AI401" s="29"/>
      <c r="AJ401" s="29"/>
      <c r="AK401" s="29"/>
      <c r="AL401" s="29"/>
      <c r="AM401" s="29"/>
      <c r="AN401" s="29"/>
      <c r="AO401" s="29"/>
      <c r="AP401" s="29"/>
    </row>
    <row r="402" ht="12.0" customHeight="1">
      <c r="A402" s="133" t="str">
        <f t="array" ref="A402">IFERROR(INDEX('03.Muestra'!$B$8:$B$17,SMALL(IF("Página Web"='03.Muestra'!$D$8:$D$17,ROW('03.Muestra'!$B$8:$B$17)-MIN(ROW('03.Muestra'!$D$8:$D$17))+1,""),ROW()-395)),"")</f>
        <v/>
      </c>
      <c r="B402" s="169" t="str">
        <f t="array" ref="B402">IFERROR(INDEX('03.Muestra'!$C$8:$C$17,SMALL(IF("Página Web"='03.Muestra'!$D$8:$D$17,ROW('03.Muestra'!$C$8:$C$17)-MIN(ROW('03.Muestra'!$D$8:$D$17))+1,""),ROW()-395)),"")</f>
        <v/>
      </c>
      <c r="C402" s="169" t="str">
        <f t="array" ref="C402">IFERROR(INDEX('03.Muestra'!$F$8:$F$17,SMALL(IF("Página Web"='03.Muestra'!$D$8:$D$17,ROW('03.Muestra'!$F$8:$F$17)-MIN(ROW('03.Muestra'!$D$8:$D$17))+1,""),ROW()-395)),"")</f>
        <v/>
      </c>
      <c r="D402" s="143" t="str">
        <f t="shared" si="49"/>
        <v/>
      </c>
      <c r="E402" s="95" t="str">
        <f t="shared" si="50"/>
        <v/>
      </c>
      <c r="F402" s="23"/>
      <c r="G402" s="23"/>
      <c r="H402" s="23"/>
      <c r="I402" s="23"/>
      <c r="J402" s="23"/>
      <c r="K402" s="188"/>
      <c r="L402" s="23"/>
      <c r="M402" s="23"/>
      <c r="N402" s="23"/>
      <c r="O402" s="23"/>
      <c r="P402" s="23"/>
      <c r="Q402" s="23"/>
      <c r="R402" s="23"/>
      <c r="S402" s="23"/>
      <c r="T402" s="23"/>
      <c r="U402" s="23"/>
      <c r="V402" s="23"/>
      <c r="W402" s="23"/>
      <c r="X402" s="23"/>
      <c r="Y402" s="23"/>
      <c r="Z402" s="29"/>
      <c r="AA402" s="29"/>
      <c r="AB402" s="29"/>
      <c r="AC402" s="29"/>
      <c r="AD402" s="29"/>
      <c r="AE402" s="29"/>
      <c r="AF402" s="29"/>
      <c r="AG402" s="29"/>
      <c r="AH402" s="29"/>
      <c r="AI402" s="29"/>
      <c r="AJ402" s="29"/>
      <c r="AK402" s="29"/>
      <c r="AL402" s="29"/>
      <c r="AM402" s="29"/>
      <c r="AN402" s="29"/>
      <c r="AO402" s="29"/>
      <c r="AP402" s="29"/>
    </row>
    <row r="403" ht="12.0" customHeight="1">
      <c r="A403" s="133" t="str">
        <f t="array" ref="A403">IFERROR(INDEX('03.Muestra'!$B$8:$B$17,SMALL(IF("Página Web"='03.Muestra'!$D$8:$D$17,ROW('03.Muestra'!$B$8:$B$17)-MIN(ROW('03.Muestra'!$D$8:$D$17))+1,""),ROW()-395)),"")</f>
        <v/>
      </c>
      <c r="B403" s="169" t="str">
        <f t="array" ref="B403">IFERROR(INDEX('03.Muestra'!$C$8:$C$17,SMALL(IF("Página Web"='03.Muestra'!$D$8:$D$17,ROW('03.Muestra'!$C$8:$C$17)-MIN(ROW('03.Muestra'!$D$8:$D$17))+1,""),ROW()-395)),"")</f>
        <v/>
      </c>
      <c r="C403" s="169" t="str">
        <f t="array" ref="C403">IFERROR(INDEX('03.Muestra'!$F$8:$F$17,SMALL(IF("Página Web"='03.Muestra'!$D$8:$D$17,ROW('03.Muestra'!$F$8:$F$17)-MIN(ROW('03.Muestra'!$D$8:$D$17))+1,""),ROW()-395)),"")</f>
        <v/>
      </c>
      <c r="D403" s="143" t="str">
        <f t="shared" si="49"/>
        <v/>
      </c>
      <c r="E403" s="95" t="str">
        <f t="shared" si="50"/>
        <v/>
      </c>
      <c r="F403" s="23"/>
      <c r="G403" s="23"/>
      <c r="H403" s="23"/>
      <c r="I403" s="23"/>
      <c r="J403" s="23"/>
      <c r="K403" s="188"/>
      <c r="L403" s="23"/>
      <c r="M403" s="23"/>
      <c r="N403" s="23"/>
      <c r="O403" s="23"/>
      <c r="P403" s="23"/>
      <c r="Q403" s="23"/>
      <c r="R403" s="23"/>
      <c r="S403" s="23"/>
      <c r="T403" s="23"/>
      <c r="U403" s="23"/>
      <c r="V403" s="23"/>
      <c r="W403" s="23"/>
      <c r="X403" s="23"/>
      <c r="Y403" s="23"/>
      <c r="Z403" s="29"/>
      <c r="AA403" s="29"/>
      <c r="AB403" s="29"/>
      <c r="AC403" s="29"/>
      <c r="AD403" s="29"/>
      <c r="AE403" s="29"/>
      <c r="AF403" s="29"/>
      <c r="AG403" s="29"/>
      <c r="AH403" s="29"/>
      <c r="AI403" s="29"/>
      <c r="AJ403" s="29"/>
      <c r="AK403" s="29"/>
      <c r="AL403" s="29"/>
      <c r="AM403" s="29"/>
      <c r="AN403" s="29"/>
      <c r="AO403" s="29"/>
      <c r="AP403" s="29"/>
    </row>
    <row r="404" ht="12.0" customHeight="1">
      <c r="A404" s="133" t="str">
        <f t="array" ref="A404">IFERROR(INDEX('03.Muestra'!$B$8:$B$17,SMALL(IF("Página Web"='03.Muestra'!$D$8:$D$17,ROW('03.Muestra'!$B$8:$B$17)-MIN(ROW('03.Muestra'!$D$8:$D$17))+1,""),ROW()-395)),"")</f>
        <v/>
      </c>
      <c r="B404" s="169" t="str">
        <f t="array" ref="B404">IFERROR(INDEX('03.Muestra'!$C$8:$C$17,SMALL(IF("Página Web"='03.Muestra'!$D$8:$D$17,ROW('03.Muestra'!$C$8:$C$17)-MIN(ROW('03.Muestra'!$D$8:$D$17))+1,""),ROW()-395)),"")</f>
        <v/>
      </c>
      <c r="C404" s="169" t="str">
        <f t="array" ref="C404">IFERROR(INDEX('03.Muestra'!$F$8:$F$17,SMALL(IF("Página Web"='03.Muestra'!$D$8:$D$17,ROW('03.Muestra'!$F$8:$F$17)-MIN(ROW('03.Muestra'!$D$8:$D$17))+1,""),ROW()-395)),"")</f>
        <v/>
      </c>
      <c r="D404" s="143" t="str">
        <f t="shared" si="49"/>
        <v/>
      </c>
      <c r="E404" s="95" t="str">
        <f t="shared" si="50"/>
        <v/>
      </c>
      <c r="F404" s="23"/>
      <c r="G404" s="23"/>
      <c r="H404" s="23"/>
      <c r="I404" s="23"/>
      <c r="J404" s="23"/>
      <c r="K404" s="188"/>
      <c r="L404" s="23"/>
      <c r="M404" s="23"/>
      <c r="N404" s="23"/>
      <c r="O404" s="23"/>
      <c r="P404" s="23"/>
      <c r="Q404" s="23"/>
      <c r="R404" s="23"/>
      <c r="S404" s="23"/>
      <c r="T404" s="23"/>
      <c r="U404" s="23"/>
      <c r="V404" s="23"/>
      <c r="W404" s="23"/>
      <c r="X404" s="23"/>
      <c r="Y404" s="23"/>
      <c r="Z404" s="29"/>
      <c r="AA404" s="29"/>
      <c r="AB404" s="29"/>
      <c r="AC404" s="29"/>
      <c r="AD404" s="29"/>
      <c r="AE404" s="29"/>
      <c r="AF404" s="29"/>
      <c r="AG404" s="29"/>
      <c r="AH404" s="29"/>
      <c r="AI404" s="29"/>
      <c r="AJ404" s="29"/>
      <c r="AK404" s="29"/>
      <c r="AL404" s="29"/>
      <c r="AM404" s="29"/>
      <c r="AN404" s="29"/>
      <c r="AO404" s="29"/>
      <c r="AP404" s="29"/>
    </row>
    <row r="405" ht="12.0" customHeight="1">
      <c r="A405" s="133" t="str">
        <f t="array" ref="A405">IFERROR(INDEX('03.Muestra'!$B$8:$B$17,SMALL(IF("Página Web"='03.Muestra'!$D$8:$D$17,ROW('03.Muestra'!$B$8:$B$17)-MIN(ROW('03.Muestra'!$D$8:$D$17))+1,""),ROW()-395)),"")</f>
        <v/>
      </c>
      <c r="B405" s="169" t="str">
        <f t="array" ref="B405">IFERROR(INDEX('03.Muestra'!$C$8:$C$17,SMALL(IF("Página Web"='03.Muestra'!$D$8:$D$17,ROW('03.Muestra'!$C$8:$C$17)-MIN(ROW('03.Muestra'!$D$8:$D$17))+1,""),ROW()-395)),"")</f>
        <v/>
      </c>
      <c r="C405" s="169" t="str">
        <f t="array" ref="C405">IFERROR(INDEX('03.Muestra'!$F$8:$F$17,SMALL(IF("Página Web"='03.Muestra'!$D$8:$D$17,ROW('03.Muestra'!$F$8:$F$17)-MIN(ROW('03.Muestra'!$D$8:$D$17))+1,""),ROW()-395)),"")</f>
        <v/>
      </c>
      <c r="D405" s="143" t="str">
        <f t="shared" si="49"/>
        <v/>
      </c>
      <c r="E405" s="95" t="str">
        <f t="shared" si="50"/>
        <v/>
      </c>
      <c r="F405" s="23"/>
      <c r="G405" s="23"/>
      <c r="H405" s="23"/>
      <c r="I405" s="23"/>
      <c r="J405" s="23"/>
      <c r="K405" s="188"/>
      <c r="L405" s="23"/>
      <c r="M405" s="23"/>
      <c r="N405" s="23"/>
      <c r="O405" s="23"/>
      <c r="P405" s="23"/>
      <c r="Q405" s="23"/>
      <c r="R405" s="23"/>
      <c r="S405" s="23"/>
      <c r="T405" s="23"/>
      <c r="U405" s="23"/>
      <c r="V405" s="23"/>
      <c r="W405" s="23"/>
      <c r="X405" s="23"/>
      <c r="Y405" s="23"/>
      <c r="Z405" s="29"/>
      <c r="AA405" s="29"/>
      <c r="AB405" s="29"/>
      <c r="AC405" s="29"/>
      <c r="AD405" s="29"/>
      <c r="AE405" s="29"/>
      <c r="AF405" s="29"/>
      <c r="AG405" s="29"/>
      <c r="AH405" s="29"/>
      <c r="AI405" s="29"/>
      <c r="AJ405" s="29"/>
      <c r="AK405" s="29"/>
      <c r="AL405" s="29"/>
      <c r="AM405" s="29"/>
      <c r="AN405" s="29"/>
      <c r="AO405" s="29"/>
      <c r="AP405" s="29"/>
    </row>
    <row r="406" ht="12.0" customHeight="1">
      <c r="A406" s="92"/>
      <c r="B406" s="173"/>
      <c r="C406" s="173"/>
      <c r="D406" s="174"/>
      <c r="E406" s="95"/>
      <c r="F406" s="23"/>
      <c r="G406" s="23"/>
      <c r="H406" s="23"/>
      <c r="I406" s="23"/>
      <c r="J406" s="23"/>
      <c r="K406" s="188"/>
      <c r="L406" s="23"/>
      <c r="M406" s="23"/>
      <c r="N406" s="23"/>
      <c r="O406" s="23"/>
      <c r="P406" s="23"/>
      <c r="Q406" s="23"/>
      <c r="R406" s="23"/>
      <c r="S406" s="23"/>
      <c r="T406" s="23"/>
      <c r="U406" s="23"/>
      <c r="V406" s="23"/>
      <c r="W406" s="23"/>
      <c r="X406" s="23"/>
      <c r="Y406" s="23"/>
      <c r="Z406" s="29"/>
      <c r="AA406" s="29"/>
      <c r="AB406" s="29"/>
      <c r="AC406" s="29"/>
      <c r="AD406" s="29"/>
      <c r="AE406" s="29"/>
      <c r="AF406" s="29"/>
      <c r="AG406" s="29"/>
      <c r="AH406" s="29"/>
      <c r="AI406" s="29"/>
      <c r="AJ406" s="29"/>
      <c r="AK406" s="29"/>
      <c r="AL406" s="29"/>
      <c r="AM406" s="29"/>
      <c r="AN406" s="29"/>
      <c r="AO406" s="29"/>
      <c r="AP406" s="29"/>
    </row>
    <row r="407" ht="12.0" customHeight="1">
      <c r="A407" s="29"/>
      <c r="B407" s="23"/>
      <c r="C407" s="23"/>
      <c r="D407" s="167"/>
      <c r="E407" s="95"/>
      <c r="F407" s="23"/>
      <c r="G407" s="23"/>
      <c r="H407" s="23"/>
      <c r="I407" s="23"/>
      <c r="J407" s="23"/>
      <c r="K407" s="188"/>
      <c r="L407" s="23"/>
      <c r="M407" s="23"/>
      <c r="N407" s="23"/>
      <c r="O407" s="23"/>
      <c r="P407" s="23"/>
      <c r="Q407" s="23"/>
      <c r="R407" s="23"/>
      <c r="S407" s="23"/>
      <c r="T407" s="23"/>
      <c r="U407" s="23"/>
      <c r="V407" s="23"/>
      <c r="W407" s="23"/>
      <c r="X407" s="23"/>
      <c r="Y407" s="23"/>
      <c r="Z407" s="29"/>
      <c r="AA407" s="29"/>
      <c r="AB407" s="29"/>
      <c r="AC407" s="29"/>
      <c r="AD407" s="29"/>
      <c r="AE407" s="29"/>
      <c r="AF407" s="29"/>
      <c r="AG407" s="29"/>
      <c r="AH407" s="29"/>
      <c r="AI407" s="29"/>
      <c r="AJ407" s="29"/>
      <c r="AK407" s="29"/>
      <c r="AL407" s="29"/>
      <c r="AM407" s="29"/>
      <c r="AN407" s="29"/>
      <c r="AO407" s="29"/>
      <c r="AP407" s="29"/>
    </row>
    <row r="408" ht="12.75" customHeight="1">
      <c r="A408" s="151"/>
      <c r="B408" s="152"/>
      <c r="C408" s="151"/>
      <c r="D408" s="175"/>
      <c r="E408" s="153"/>
      <c r="F408" s="23"/>
      <c r="G408" s="23"/>
      <c r="H408" s="23"/>
      <c r="I408" s="23"/>
      <c r="J408" s="23"/>
      <c r="K408" s="188"/>
      <c r="L408" s="23"/>
      <c r="M408" s="23"/>
      <c r="N408" s="23"/>
      <c r="O408" s="23"/>
      <c r="P408" s="23"/>
      <c r="Q408" s="23"/>
      <c r="R408" s="23"/>
      <c r="S408" s="23"/>
      <c r="T408" s="23"/>
      <c r="U408" s="23"/>
      <c r="V408" s="23"/>
      <c r="W408" s="23"/>
      <c r="X408" s="23"/>
      <c r="Y408" s="23"/>
      <c r="Z408" s="29"/>
      <c r="AA408" s="29"/>
      <c r="AB408" s="29"/>
      <c r="AC408" s="29"/>
      <c r="AD408" s="29"/>
      <c r="AE408" s="29"/>
      <c r="AF408" s="29"/>
      <c r="AG408" s="29"/>
      <c r="AH408" s="29"/>
      <c r="AI408" s="29"/>
      <c r="AJ408" s="29"/>
      <c r="AK408" s="29"/>
      <c r="AL408" s="29"/>
      <c r="AM408" s="29"/>
      <c r="AN408" s="29"/>
      <c r="AO408" s="29"/>
      <c r="AP408" s="29"/>
    </row>
    <row r="409" ht="12.0" customHeight="1">
      <c r="A409" s="149"/>
      <c r="B409" s="149"/>
      <c r="C409" s="149"/>
      <c r="D409" s="176"/>
      <c r="E409" s="149"/>
      <c r="F409" s="124"/>
      <c r="G409" s="23"/>
      <c r="H409" s="23"/>
      <c r="I409" s="23"/>
      <c r="J409" s="23"/>
      <c r="K409" s="188"/>
      <c r="L409" s="23"/>
      <c r="M409" s="23"/>
      <c r="N409" s="23"/>
      <c r="O409" s="23"/>
      <c r="P409" s="23"/>
      <c r="Q409" s="23"/>
      <c r="R409" s="23"/>
      <c r="S409" s="23"/>
      <c r="T409" s="23"/>
      <c r="U409" s="23"/>
      <c r="V409" s="23"/>
      <c r="W409" s="23"/>
      <c r="X409" s="23"/>
      <c r="Y409" s="23"/>
      <c r="Z409" s="29"/>
      <c r="AA409" s="29"/>
      <c r="AB409" s="29"/>
      <c r="AC409" s="29"/>
      <c r="AD409" s="29"/>
      <c r="AE409" s="29"/>
      <c r="AF409" s="29"/>
      <c r="AG409" s="29"/>
      <c r="AH409" s="29"/>
      <c r="AI409" s="29"/>
      <c r="AJ409" s="29"/>
      <c r="AK409" s="29"/>
      <c r="AL409" s="29"/>
      <c r="AM409" s="29"/>
      <c r="AN409" s="29"/>
      <c r="AO409" s="29"/>
      <c r="AP409" s="29"/>
    </row>
    <row r="410" ht="12.0" customHeight="1">
      <c r="A410" s="29"/>
      <c r="B410" s="23"/>
      <c r="C410" s="23"/>
      <c r="D410" s="166"/>
      <c r="E410" s="23"/>
      <c r="F410" s="23"/>
      <c r="G410" s="23"/>
      <c r="H410" s="23"/>
      <c r="I410" s="23"/>
      <c r="J410" s="23"/>
      <c r="K410" s="188"/>
      <c r="L410" s="23"/>
      <c r="M410" s="23"/>
      <c r="N410" s="23"/>
      <c r="O410" s="23"/>
      <c r="P410" s="23"/>
      <c r="Q410" s="23"/>
      <c r="R410" s="23"/>
      <c r="S410" s="23"/>
      <c r="T410" s="23"/>
      <c r="U410" s="23"/>
      <c r="V410" s="23"/>
      <c r="W410" s="23"/>
      <c r="X410" s="23"/>
      <c r="Y410" s="23"/>
      <c r="Z410" s="29"/>
      <c r="AA410" s="29"/>
      <c r="AB410" s="29"/>
      <c r="AC410" s="29"/>
      <c r="AD410" s="29"/>
      <c r="AE410" s="29"/>
      <c r="AF410" s="29"/>
      <c r="AG410" s="29"/>
      <c r="AH410" s="29"/>
      <c r="AI410" s="29"/>
      <c r="AJ410" s="29"/>
      <c r="AK410" s="29"/>
      <c r="AL410" s="29"/>
      <c r="AM410" s="29"/>
      <c r="AN410" s="29"/>
      <c r="AO410" s="29"/>
      <c r="AP410" s="29"/>
    </row>
    <row r="411" ht="12.0" customHeight="1">
      <c r="A411" s="29"/>
      <c r="B411" s="193"/>
      <c r="C411" s="23"/>
      <c r="D411" s="167"/>
      <c r="E411" s="137"/>
      <c r="F411" s="23"/>
      <c r="G411" s="23"/>
      <c r="H411" s="23"/>
      <c r="I411" s="23"/>
      <c r="J411" s="23"/>
      <c r="K411" s="188"/>
      <c r="L411" s="23"/>
      <c r="M411" s="23"/>
      <c r="N411" s="23"/>
      <c r="O411" s="23"/>
      <c r="P411" s="23"/>
      <c r="Q411" s="23"/>
      <c r="R411" s="23"/>
      <c r="S411" s="23"/>
      <c r="T411" s="23"/>
      <c r="U411" s="23"/>
      <c r="V411" s="23"/>
      <c r="W411" s="23"/>
      <c r="X411" s="23"/>
      <c r="Y411" s="23"/>
      <c r="Z411" s="29"/>
      <c r="AA411" s="29"/>
      <c r="AB411" s="29"/>
      <c r="AC411" s="29"/>
      <c r="AD411" s="29"/>
      <c r="AE411" s="29"/>
      <c r="AF411" s="29"/>
      <c r="AG411" s="29"/>
      <c r="AH411" s="29"/>
      <c r="AI411" s="29"/>
      <c r="AJ411" s="29"/>
      <c r="AK411" s="29"/>
      <c r="AL411" s="29"/>
      <c r="AM411" s="29"/>
      <c r="AN411" s="29"/>
      <c r="AO411" s="29"/>
      <c r="AP411" s="29"/>
    </row>
    <row r="412" ht="29.25" customHeight="1">
      <c r="A412" s="126" t="s">
        <v>106</v>
      </c>
      <c r="B412" s="127" t="s">
        <v>92</v>
      </c>
      <c r="C412" s="128" t="s">
        <v>173</v>
      </c>
      <c r="D412" s="168" t="s">
        <v>112</v>
      </c>
      <c r="E412" s="154"/>
      <c r="F412" s="29"/>
      <c r="G412" s="29"/>
      <c r="H412" s="29"/>
      <c r="I412" s="29"/>
      <c r="J412" s="29"/>
      <c r="K412" s="188"/>
      <c r="L412" s="23"/>
      <c r="M412" s="23"/>
      <c r="N412" s="23"/>
      <c r="O412" s="23"/>
      <c r="P412" s="23"/>
      <c r="Q412" s="23"/>
      <c r="R412" s="23"/>
      <c r="S412" s="23"/>
      <c r="T412" s="23"/>
      <c r="U412" s="23"/>
      <c r="V412" s="23"/>
      <c r="W412" s="23"/>
      <c r="X412" s="23"/>
      <c r="Y412" s="23"/>
      <c r="Z412" s="29"/>
      <c r="AA412" s="29"/>
      <c r="AB412" s="29"/>
      <c r="AC412" s="29"/>
      <c r="AD412" s="29"/>
      <c r="AE412" s="29"/>
      <c r="AF412" s="29"/>
      <c r="AG412" s="29"/>
      <c r="AH412" s="29"/>
      <c r="AI412" s="29"/>
      <c r="AJ412" s="29"/>
      <c r="AK412" s="29"/>
      <c r="AL412" s="29"/>
      <c r="AM412" s="29"/>
      <c r="AN412" s="29"/>
      <c r="AO412" s="29"/>
      <c r="AP412" s="29"/>
    </row>
    <row r="413" ht="12.0" customHeight="1">
      <c r="A413" s="133">
        <f t="array" ref="A413">IFERROR(INDEX('03.Muestra'!$B$8:$B$17,SMALL(IF("Página Web"='03.Muestra'!$D$8:$D$17,ROW('03.Muestra'!$B$8:$B$17)-MIN(ROW('03.Muestra'!$D$8:$D$17))+1,""),ROW()-412)),"")</f>
        <v>1</v>
      </c>
      <c r="B413" s="169" t="str">
        <f t="array" ref="B413">IFERROR(INDEX('03.Muestra'!$C$8:$C$17,SMALL(IF("Página Web"='03.Muestra'!$D$8:$D$17,ROW('03.Muestra'!$C$8:$C$17)-MIN(ROW('03.Muestra'!$D$8:$D$17))+1,""),ROW()-412)),"")</f>
        <v>Home</v>
      </c>
      <c r="C413" s="170" t="str">
        <f t="array" ref="C413">IFERROR(INDEX('03.Muestra'!$F$8:$F$17,SMALL(IF("Página Web"='03.Muestra'!$D$8:$D$17,ROW('03.Muestra'!$F$8:$F$17)-MIN(ROW('03.Muestra'!$D$8:$D$17))+1,""),ROW()-412)),"")</f>
        <v>https://vicengallartandres.com/</v>
      </c>
      <c r="D413" s="143" t="s">
        <v>93</v>
      </c>
      <c r="E413" s="95" t="str">
        <f t="shared" ref="E413:E422" si="51">IF(D413&lt;&gt;"",IF(AND(B413&lt;&gt;"",C413&lt;&gt;""),"","ERR"),"")</f>
        <v/>
      </c>
      <c r="F413" s="144" t="s">
        <v>95</v>
      </c>
      <c r="G413" s="121" t="s">
        <v>104</v>
      </c>
      <c r="H413" s="116" t="s">
        <v>99</v>
      </c>
      <c r="I413" s="145" t="s">
        <v>97</v>
      </c>
      <c r="J413" s="146" t="s">
        <v>93</v>
      </c>
      <c r="K413" s="171" t="s">
        <v>103</v>
      </c>
      <c r="L413" s="23"/>
      <c r="M413" s="23"/>
      <c r="N413" s="23"/>
      <c r="O413" s="23"/>
      <c r="P413" s="23"/>
      <c r="Q413" s="23"/>
      <c r="R413" s="23"/>
      <c r="S413" s="23"/>
      <c r="T413" s="23"/>
      <c r="U413" s="23"/>
      <c r="V413" s="23"/>
      <c r="W413" s="23"/>
      <c r="X413" s="23"/>
      <c r="Y413" s="23"/>
      <c r="Z413" s="29"/>
      <c r="AA413" s="29"/>
      <c r="AB413" s="29"/>
      <c r="AC413" s="29"/>
      <c r="AD413" s="29"/>
      <c r="AE413" s="29"/>
      <c r="AF413" s="29"/>
      <c r="AG413" s="29"/>
      <c r="AH413" s="29"/>
      <c r="AI413" s="29"/>
      <c r="AJ413" s="29"/>
      <c r="AK413" s="29"/>
      <c r="AL413" s="29"/>
      <c r="AM413" s="29"/>
      <c r="AN413" s="29"/>
      <c r="AO413" s="29"/>
      <c r="AP413" s="29"/>
    </row>
    <row r="414" ht="12.0" customHeight="1">
      <c r="A414" s="133">
        <f t="array" ref="A414">IFERROR(INDEX('03.Muestra'!$B$8:$B$17,SMALL(IF("Página Web"='03.Muestra'!$D$8:$D$17,ROW('03.Muestra'!$B$8:$B$17)-MIN(ROW('03.Muestra'!$D$8:$D$17))+1,""),ROW()-412)),"")</f>
        <v>2</v>
      </c>
      <c r="B414" s="169" t="str">
        <f t="array" ref="B414">IFERROR(INDEX('03.Muestra'!$C$8:$C$17,SMALL(IF("Página Web"='03.Muestra'!$D$8:$D$17,ROW('03.Muestra'!$C$8:$C$17)-MIN(ROW('03.Muestra'!$D$8:$D$17))+1,""),ROW()-412)),"")</f>
        <v>Contacto</v>
      </c>
      <c r="C414" s="170" t="str">
        <f t="array" ref="C414">IFERROR(INDEX('03.Muestra'!$F$8:$F$17,SMALL(IF("Página Web"='03.Muestra'!$D$8:$D$17,ROW('03.Muestra'!$F$8:$F$17)-MIN(ROW('03.Muestra'!$D$8:$D$17))+1,""),ROW()-412)),"")</f>
        <v>https://vicengallartandres.com/contacto/</v>
      </c>
      <c r="D414" s="143" t="s">
        <v>93</v>
      </c>
      <c r="E414" s="95" t="str">
        <f t="shared" si="51"/>
        <v/>
      </c>
      <c r="F414" s="147">
        <f>COUNTIF($D413:INDIRECT("$D" &amp;  SUM(ROW()-1,'03.Muestra'!$D$20)-1),F413)</f>
        <v>0</v>
      </c>
      <c r="G414" s="147">
        <f>COUNTIF($D413:INDIRECT("$D" &amp;  SUM(ROW()-1,'03.Muestra'!$D$20)-1),G413)</f>
        <v>0</v>
      </c>
      <c r="H414" s="147">
        <f>COUNTIF($D413:INDIRECT("$D" &amp;  SUM(ROW()-1,'03.Muestra'!$D$20)-1),H413)</f>
        <v>0</v>
      </c>
      <c r="I414" s="147">
        <f>COUNTIF($D413:INDIRECT("$D" &amp;  SUM(ROW()-1,'03.Muestra'!$D$20)-1),I413)</f>
        <v>0</v>
      </c>
      <c r="J414" s="147">
        <f>COUNTIF($D413:INDIRECT("$D" &amp;  SUM(ROW()-1,'03.Muestra'!$D$20)-1),J413)</f>
        <v>3</v>
      </c>
      <c r="K414" s="172">
        <f>IF(COUNTIF('03.Muestra'!$D$8:$D$17,"Página Web")=0,0,COUNTBLANK($D413:INDIRECT("$D" &amp;  SUM(ROW()-1,COUNTIF('03.Muestra'!$D$8:$D$17,"Página Web"))-1)))</f>
        <v>0</v>
      </c>
      <c r="L414" s="23"/>
      <c r="M414" s="23"/>
      <c r="N414" s="23"/>
      <c r="O414" s="23"/>
      <c r="P414" s="23"/>
      <c r="Q414" s="23"/>
      <c r="R414" s="23"/>
      <c r="S414" s="23"/>
      <c r="T414" s="23"/>
      <c r="U414" s="23"/>
      <c r="V414" s="23"/>
      <c r="W414" s="23"/>
      <c r="X414" s="23"/>
      <c r="Y414" s="23"/>
      <c r="Z414" s="29"/>
      <c r="AA414" s="29"/>
      <c r="AB414" s="29"/>
      <c r="AC414" s="29"/>
      <c r="AD414" s="29"/>
      <c r="AE414" s="29"/>
      <c r="AF414" s="29"/>
      <c r="AG414" s="29"/>
      <c r="AH414" s="29"/>
      <c r="AI414" s="29"/>
      <c r="AJ414" s="29"/>
      <c r="AK414" s="29"/>
      <c r="AL414" s="29"/>
      <c r="AM414" s="29"/>
      <c r="AN414" s="29"/>
      <c r="AO414" s="29"/>
      <c r="AP414" s="29"/>
    </row>
    <row r="415" ht="12.0" customHeight="1">
      <c r="A415" s="133">
        <f t="array" ref="A415">IFERROR(INDEX('03.Muestra'!$B$8:$B$17,SMALL(IF("Página Web"='03.Muestra'!$D$8:$D$17,ROW('03.Muestra'!$B$8:$B$17)-MIN(ROW('03.Muestra'!$D$8:$D$17))+1,""),ROW()-412)),"")</f>
        <v>3</v>
      </c>
      <c r="B415" s="169" t="str">
        <f t="array" ref="B415">IFERROR(INDEX('03.Muestra'!$C$8:$C$17,SMALL(IF("Página Web"='03.Muestra'!$D$8:$D$17,ROW('03.Muestra'!$C$8:$C$17)-MIN(ROW('03.Muestra'!$D$8:$D$17))+1,""),ROW()-412)),"")</f>
        <v>Servicios</v>
      </c>
      <c r="C415" s="170" t="str">
        <f t="array" ref="C415">IFERROR(INDEX('03.Muestra'!$F$8:$F$17,SMALL(IF("Página Web"='03.Muestra'!$D$8:$D$17,ROW('03.Muestra'!$F$8:$F$17)-MIN(ROW('03.Muestra'!$D$8:$D$17))+1,""),ROW()-412)),"")</f>
        <v>https://vicengallartandres.com/servicios/</v>
      </c>
      <c r="D415" s="143" t="s">
        <v>93</v>
      </c>
      <c r="E415" s="95" t="str">
        <f t="shared" si="51"/>
        <v/>
      </c>
      <c r="F415" s="29"/>
      <c r="G415" s="23"/>
      <c r="H415" s="23"/>
      <c r="I415" s="23"/>
      <c r="J415" s="23"/>
      <c r="K415" s="188"/>
      <c r="L415" s="23"/>
      <c r="M415" s="23"/>
      <c r="N415" s="23"/>
      <c r="O415" s="23"/>
      <c r="P415" s="23"/>
      <c r="Q415" s="23"/>
      <c r="R415" s="23"/>
      <c r="S415" s="23"/>
      <c r="T415" s="23"/>
      <c r="U415" s="23"/>
      <c r="V415" s="23"/>
      <c r="W415" s="23"/>
      <c r="X415" s="23"/>
      <c r="Y415" s="23"/>
      <c r="Z415" s="29"/>
      <c r="AA415" s="29"/>
      <c r="AB415" s="29"/>
      <c r="AC415" s="29"/>
      <c r="AD415" s="29"/>
      <c r="AE415" s="29"/>
      <c r="AF415" s="29"/>
      <c r="AG415" s="29"/>
      <c r="AH415" s="29"/>
      <c r="AI415" s="29"/>
      <c r="AJ415" s="29"/>
      <c r="AK415" s="29"/>
      <c r="AL415" s="29"/>
      <c r="AM415" s="29"/>
      <c r="AN415" s="29"/>
      <c r="AO415" s="29"/>
      <c r="AP415" s="29"/>
    </row>
    <row r="416" ht="12.0" customHeight="1">
      <c r="A416" s="133" t="str">
        <f t="array" ref="A416">IFERROR(INDEX('03.Muestra'!$B$8:$B$17,SMALL(IF("Página Web"='03.Muestra'!$D$8:$D$17,ROW('03.Muestra'!$B$8:$B$17)-MIN(ROW('03.Muestra'!$D$8:$D$17))+1,""),ROW()-412)),"")</f>
        <v/>
      </c>
      <c r="B416" s="169" t="str">
        <f t="array" ref="B416">IFERROR(INDEX('03.Muestra'!$C$8:$C$17,SMALL(IF("Página Web"='03.Muestra'!$D$8:$D$17,ROW('03.Muestra'!$C$8:$C$17)-MIN(ROW('03.Muestra'!$D$8:$D$17))+1,""),ROW()-412)),"")</f>
        <v/>
      </c>
      <c r="C416" s="169" t="str">
        <f t="array" ref="C416">IFERROR(INDEX('03.Muestra'!$F$8:$F$17,SMALL(IF("Página Web"='03.Muestra'!$D$8:$D$17,ROW('03.Muestra'!$F$8:$F$17)-MIN(ROW('03.Muestra'!$D$8:$D$17))+1,""),ROW()-412)),"")</f>
        <v/>
      </c>
      <c r="D416" s="143" t="str">
        <f t="shared" ref="D416:D422" si="52">IF(C416="","",$D$18)</f>
        <v/>
      </c>
      <c r="E416" s="95" t="str">
        <f t="shared" si="51"/>
        <v/>
      </c>
      <c r="F416" s="29"/>
      <c r="G416" s="23"/>
      <c r="H416" s="23"/>
      <c r="I416" s="23"/>
      <c r="J416" s="23"/>
      <c r="K416" s="188"/>
      <c r="L416" s="23"/>
      <c r="M416" s="23"/>
      <c r="N416" s="23"/>
      <c r="O416" s="23"/>
      <c r="P416" s="23"/>
      <c r="Q416" s="23"/>
      <c r="R416" s="23"/>
      <c r="S416" s="23"/>
      <c r="T416" s="23"/>
      <c r="U416" s="23"/>
      <c r="V416" s="23"/>
      <c r="W416" s="23"/>
      <c r="X416" s="23"/>
      <c r="Y416" s="23"/>
      <c r="Z416" s="29"/>
      <c r="AA416" s="29"/>
      <c r="AB416" s="29"/>
      <c r="AC416" s="29"/>
      <c r="AD416" s="29"/>
      <c r="AE416" s="29"/>
      <c r="AF416" s="29"/>
      <c r="AG416" s="29"/>
      <c r="AH416" s="29"/>
      <c r="AI416" s="29"/>
      <c r="AJ416" s="29"/>
      <c r="AK416" s="29"/>
      <c r="AL416" s="29"/>
      <c r="AM416" s="29"/>
      <c r="AN416" s="29"/>
      <c r="AO416" s="29"/>
      <c r="AP416" s="29"/>
    </row>
    <row r="417" ht="12.0" customHeight="1">
      <c r="A417" s="133" t="str">
        <f t="array" ref="A417">IFERROR(INDEX('03.Muestra'!$B$8:$B$17,SMALL(IF("Página Web"='03.Muestra'!$D$8:$D$17,ROW('03.Muestra'!$B$8:$B$17)-MIN(ROW('03.Muestra'!$D$8:$D$17))+1,""),ROW()-412)),"")</f>
        <v/>
      </c>
      <c r="B417" s="169" t="str">
        <f t="array" ref="B417">IFERROR(INDEX('03.Muestra'!$C$8:$C$17,SMALL(IF("Página Web"='03.Muestra'!$D$8:$D$17,ROW('03.Muestra'!$C$8:$C$17)-MIN(ROW('03.Muestra'!$D$8:$D$17))+1,""),ROW()-412)),"")</f>
        <v/>
      </c>
      <c r="C417" s="169" t="str">
        <f t="array" ref="C417">IFERROR(INDEX('03.Muestra'!$F$8:$F$17,SMALL(IF("Página Web"='03.Muestra'!$D$8:$D$17,ROW('03.Muestra'!$F$8:$F$17)-MIN(ROW('03.Muestra'!$D$8:$D$17))+1,""),ROW()-412)),"")</f>
        <v/>
      </c>
      <c r="D417" s="143" t="str">
        <f t="shared" si="52"/>
        <v/>
      </c>
      <c r="E417" s="95" t="str">
        <f t="shared" si="51"/>
        <v/>
      </c>
      <c r="F417" s="29"/>
      <c r="G417" s="23"/>
      <c r="H417" s="23"/>
      <c r="I417" s="23"/>
      <c r="J417" s="23"/>
      <c r="K417" s="188"/>
      <c r="L417" s="23"/>
      <c r="M417" s="23"/>
      <c r="N417" s="23"/>
      <c r="O417" s="23"/>
      <c r="P417" s="23"/>
      <c r="Q417" s="23"/>
      <c r="R417" s="23"/>
      <c r="S417" s="23"/>
      <c r="T417" s="23"/>
      <c r="U417" s="23"/>
      <c r="V417" s="23"/>
      <c r="W417" s="23"/>
      <c r="X417" s="23"/>
      <c r="Y417" s="23"/>
      <c r="Z417" s="29"/>
      <c r="AA417" s="29"/>
      <c r="AB417" s="29"/>
      <c r="AC417" s="29"/>
      <c r="AD417" s="29"/>
      <c r="AE417" s="29"/>
      <c r="AF417" s="29"/>
      <c r="AG417" s="29"/>
      <c r="AH417" s="29"/>
      <c r="AI417" s="29"/>
      <c r="AJ417" s="29"/>
      <c r="AK417" s="29"/>
      <c r="AL417" s="29"/>
      <c r="AM417" s="29"/>
      <c r="AN417" s="29"/>
      <c r="AO417" s="29"/>
      <c r="AP417" s="29"/>
    </row>
    <row r="418" ht="12.0" customHeight="1">
      <c r="A418" s="133" t="str">
        <f t="array" ref="A418">IFERROR(INDEX('03.Muestra'!$B$8:$B$17,SMALL(IF("Página Web"='03.Muestra'!$D$8:$D$17,ROW('03.Muestra'!$B$8:$B$17)-MIN(ROW('03.Muestra'!$D$8:$D$17))+1,""),ROW()-412)),"")</f>
        <v/>
      </c>
      <c r="B418" s="169" t="str">
        <f t="array" ref="B418">IFERROR(INDEX('03.Muestra'!$C$8:$C$17,SMALL(IF("Página Web"='03.Muestra'!$D$8:$D$17,ROW('03.Muestra'!$C$8:$C$17)-MIN(ROW('03.Muestra'!$D$8:$D$17))+1,""),ROW()-412)),"")</f>
        <v/>
      </c>
      <c r="C418" s="169" t="str">
        <f t="array" ref="C418">IFERROR(INDEX('03.Muestra'!$F$8:$F$17,SMALL(IF("Página Web"='03.Muestra'!$D$8:$D$17,ROW('03.Muestra'!$F$8:$F$17)-MIN(ROW('03.Muestra'!$D$8:$D$17))+1,""),ROW()-412)),"")</f>
        <v/>
      </c>
      <c r="D418" s="143" t="str">
        <f t="shared" si="52"/>
        <v/>
      </c>
      <c r="E418" s="95" t="str">
        <f t="shared" si="51"/>
        <v/>
      </c>
      <c r="F418" s="29"/>
      <c r="G418" s="23"/>
      <c r="H418" s="23"/>
      <c r="I418" s="23"/>
      <c r="J418" s="23"/>
      <c r="K418" s="188"/>
      <c r="L418" s="23"/>
      <c r="M418" s="23"/>
      <c r="N418" s="23"/>
      <c r="O418" s="23"/>
      <c r="P418" s="23"/>
      <c r="Q418" s="23"/>
      <c r="R418" s="23"/>
      <c r="S418" s="23"/>
      <c r="T418" s="23"/>
      <c r="U418" s="23"/>
      <c r="V418" s="23"/>
      <c r="W418" s="23"/>
      <c r="X418" s="23"/>
      <c r="Y418" s="23"/>
      <c r="Z418" s="29"/>
      <c r="AA418" s="29"/>
      <c r="AB418" s="29"/>
      <c r="AC418" s="29"/>
      <c r="AD418" s="29"/>
      <c r="AE418" s="29"/>
      <c r="AF418" s="29"/>
      <c r="AG418" s="29"/>
      <c r="AH418" s="29"/>
      <c r="AI418" s="29"/>
      <c r="AJ418" s="29"/>
      <c r="AK418" s="29"/>
      <c r="AL418" s="29"/>
      <c r="AM418" s="29"/>
      <c r="AN418" s="29"/>
      <c r="AO418" s="29"/>
      <c r="AP418" s="29"/>
    </row>
    <row r="419" ht="12.0" customHeight="1">
      <c r="A419" s="133" t="str">
        <f t="array" ref="A419">IFERROR(INDEX('03.Muestra'!$B$8:$B$17,SMALL(IF("Página Web"='03.Muestra'!$D$8:$D$17,ROW('03.Muestra'!$B$8:$B$17)-MIN(ROW('03.Muestra'!$D$8:$D$17))+1,""),ROW()-412)),"")</f>
        <v/>
      </c>
      <c r="B419" s="169" t="str">
        <f t="array" ref="B419">IFERROR(INDEX('03.Muestra'!$C$8:$C$17,SMALL(IF("Página Web"='03.Muestra'!$D$8:$D$17,ROW('03.Muestra'!$C$8:$C$17)-MIN(ROW('03.Muestra'!$D$8:$D$17))+1,""),ROW()-412)),"")</f>
        <v/>
      </c>
      <c r="C419" s="169" t="str">
        <f t="array" ref="C419">IFERROR(INDEX('03.Muestra'!$F$8:$F$17,SMALL(IF("Página Web"='03.Muestra'!$D$8:$D$17,ROW('03.Muestra'!$F$8:$F$17)-MIN(ROW('03.Muestra'!$D$8:$D$17))+1,""),ROW()-412)),"")</f>
        <v/>
      </c>
      <c r="D419" s="143" t="str">
        <f t="shared" si="52"/>
        <v/>
      </c>
      <c r="E419" s="95" t="str">
        <f t="shared" si="51"/>
        <v/>
      </c>
      <c r="F419" s="23"/>
      <c r="G419" s="23"/>
      <c r="H419" s="23"/>
      <c r="I419" s="23"/>
      <c r="J419" s="23"/>
      <c r="K419" s="188"/>
      <c r="L419" s="23"/>
      <c r="M419" s="23"/>
      <c r="N419" s="23"/>
      <c r="O419" s="23"/>
      <c r="P419" s="23"/>
      <c r="Q419" s="23"/>
      <c r="R419" s="23"/>
      <c r="S419" s="23"/>
      <c r="T419" s="23"/>
      <c r="U419" s="23"/>
      <c r="V419" s="23"/>
      <c r="W419" s="23"/>
      <c r="X419" s="23"/>
      <c r="Y419" s="23"/>
      <c r="Z419" s="29"/>
      <c r="AA419" s="29"/>
      <c r="AB419" s="29"/>
      <c r="AC419" s="29"/>
      <c r="AD419" s="29"/>
      <c r="AE419" s="29"/>
      <c r="AF419" s="29"/>
      <c r="AG419" s="29"/>
      <c r="AH419" s="29"/>
      <c r="AI419" s="29"/>
      <c r="AJ419" s="29"/>
      <c r="AK419" s="29"/>
      <c r="AL419" s="29"/>
      <c r="AM419" s="29"/>
      <c r="AN419" s="29"/>
      <c r="AO419" s="29"/>
      <c r="AP419" s="29"/>
    </row>
    <row r="420" ht="12.0" customHeight="1">
      <c r="A420" s="133" t="str">
        <f t="array" ref="A420">IFERROR(INDEX('03.Muestra'!$B$8:$B$17,SMALL(IF("Página Web"='03.Muestra'!$D$8:$D$17,ROW('03.Muestra'!$B$8:$B$17)-MIN(ROW('03.Muestra'!$D$8:$D$17))+1,""),ROW()-412)),"")</f>
        <v/>
      </c>
      <c r="B420" s="169" t="str">
        <f t="array" ref="B420">IFERROR(INDEX('03.Muestra'!$C$8:$C$17,SMALL(IF("Página Web"='03.Muestra'!$D$8:$D$17,ROW('03.Muestra'!$C$8:$C$17)-MIN(ROW('03.Muestra'!$D$8:$D$17))+1,""),ROW()-412)),"")</f>
        <v/>
      </c>
      <c r="C420" s="169" t="str">
        <f t="array" ref="C420">IFERROR(INDEX('03.Muestra'!$F$8:$F$17,SMALL(IF("Página Web"='03.Muestra'!$D$8:$D$17,ROW('03.Muestra'!$F$8:$F$17)-MIN(ROW('03.Muestra'!$D$8:$D$17))+1,""),ROW()-412)),"")</f>
        <v/>
      </c>
      <c r="D420" s="143" t="str">
        <f t="shared" si="52"/>
        <v/>
      </c>
      <c r="E420" s="95" t="str">
        <f t="shared" si="51"/>
        <v/>
      </c>
      <c r="F420" s="23"/>
      <c r="G420" s="23"/>
      <c r="H420" s="23"/>
      <c r="I420" s="23"/>
      <c r="J420" s="23"/>
      <c r="K420" s="188"/>
      <c r="L420" s="23"/>
      <c r="M420" s="23"/>
      <c r="N420" s="23"/>
      <c r="O420" s="23"/>
      <c r="P420" s="23"/>
      <c r="Q420" s="23"/>
      <c r="R420" s="23"/>
      <c r="S420" s="23"/>
      <c r="T420" s="23"/>
      <c r="U420" s="23"/>
      <c r="V420" s="23"/>
      <c r="W420" s="23"/>
      <c r="X420" s="23"/>
      <c r="Y420" s="23"/>
      <c r="Z420" s="29"/>
      <c r="AA420" s="29"/>
      <c r="AB420" s="29"/>
      <c r="AC420" s="29"/>
      <c r="AD420" s="29"/>
      <c r="AE420" s="29"/>
      <c r="AF420" s="29"/>
      <c r="AG420" s="29"/>
      <c r="AH420" s="29"/>
      <c r="AI420" s="29"/>
      <c r="AJ420" s="29"/>
      <c r="AK420" s="29"/>
      <c r="AL420" s="29"/>
      <c r="AM420" s="29"/>
      <c r="AN420" s="29"/>
      <c r="AO420" s="29"/>
      <c r="AP420" s="29"/>
    </row>
    <row r="421" ht="12.0" customHeight="1">
      <c r="A421" s="133" t="str">
        <f t="array" ref="A421">IFERROR(INDEX('03.Muestra'!$B$8:$B$17,SMALL(IF("Página Web"='03.Muestra'!$D$8:$D$17,ROW('03.Muestra'!$B$8:$B$17)-MIN(ROW('03.Muestra'!$D$8:$D$17))+1,""),ROW()-412)),"")</f>
        <v/>
      </c>
      <c r="B421" s="169" t="str">
        <f t="array" ref="B421">IFERROR(INDEX('03.Muestra'!$C$8:$C$17,SMALL(IF("Página Web"='03.Muestra'!$D$8:$D$17,ROW('03.Muestra'!$C$8:$C$17)-MIN(ROW('03.Muestra'!$D$8:$D$17))+1,""),ROW()-412)),"")</f>
        <v/>
      </c>
      <c r="C421" s="169" t="str">
        <f t="array" ref="C421">IFERROR(INDEX('03.Muestra'!$F$8:$F$17,SMALL(IF("Página Web"='03.Muestra'!$D$8:$D$17,ROW('03.Muestra'!$F$8:$F$17)-MIN(ROW('03.Muestra'!$D$8:$D$17))+1,""),ROW()-412)),"")</f>
        <v/>
      </c>
      <c r="D421" s="143" t="str">
        <f t="shared" si="52"/>
        <v/>
      </c>
      <c r="E421" s="95" t="str">
        <f t="shared" si="51"/>
        <v/>
      </c>
      <c r="F421" s="23"/>
      <c r="G421" s="23"/>
      <c r="H421" s="23"/>
      <c r="I421" s="23"/>
      <c r="J421" s="23"/>
      <c r="K421" s="188"/>
      <c r="L421" s="23"/>
      <c r="M421" s="23"/>
      <c r="N421" s="23"/>
      <c r="O421" s="23"/>
      <c r="P421" s="23"/>
      <c r="Q421" s="23"/>
      <c r="R421" s="23"/>
      <c r="S421" s="23"/>
      <c r="T421" s="23"/>
      <c r="U421" s="23"/>
      <c r="V421" s="23"/>
      <c r="W421" s="23"/>
      <c r="X421" s="23"/>
      <c r="Y421" s="23"/>
      <c r="Z421" s="29"/>
      <c r="AA421" s="29"/>
      <c r="AB421" s="29"/>
      <c r="AC421" s="29"/>
      <c r="AD421" s="29"/>
      <c r="AE421" s="29"/>
      <c r="AF421" s="29"/>
      <c r="AG421" s="29"/>
      <c r="AH421" s="29"/>
      <c r="AI421" s="29"/>
      <c r="AJ421" s="29"/>
      <c r="AK421" s="29"/>
      <c r="AL421" s="29"/>
      <c r="AM421" s="29"/>
      <c r="AN421" s="29"/>
      <c r="AO421" s="29"/>
      <c r="AP421" s="29"/>
    </row>
    <row r="422" ht="12.0" customHeight="1">
      <c r="A422" s="133" t="str">
        <f t="array" ref="A422">IFERROR(INDEX('03.Muestra'!$B$8:$B$17,SMALL(IF("Página Web"='03.Muestra'!$D$8:$D$17,ROW('03.Muestra'!$B$8:$B$17)-MIN(ROW('03.Muestra'!$D$8:$D$17))+1,""),ROW()-412)),"")</f>
        <v/>
      </c>
      <c r="B422" s="169" t="str">
        <f t="array" ref="B422">IFERROR(INDEX('03.Muestra'!$C$8:$C$17,SMALL(IF("Página Web"='03.Muestra'!$D$8:$D$17,ROW('03.Muestra'!$C$8:$C$17)-MIN(ROW('03.Muestra'!$D$8:$D$17))+1,""),ROW()-412)),"")</f>
        <v/>
      </c>
      <c r="C422" s="169" t="str">
        <f t="array" ref="C422">IFERROR(INDEX('03.Muestra'!$F$8:$F$17,SMALL(IF("Página Web"='03.Muestra'!$D$8:$D$17,ROW('03.Muestra'!$F$8:$F$17)-MIN(ROW('03.Muestra'!$D$8:$D$17))+1,""),ROW()-412)),"")</f>
        <v/>
      </c>
      <c r="D422" s="143" t="str">
        <f t="shared" si="52"/>
        <v/>
      </c>
      <c r="E422" s="95" t="str">
        <f t="shared" si="51"/>
        <v/>
      </c>
      <c r="F422" s="23"/>
      <c r="G422" s="23"/>
      <c r="H422" s="23"/>
      <c r="I422" s="23"/>
      <c r="J422" s="23"/>
      <c r="K422" s="188"/>
      <c r="L422" s="23"/>
      <c r="M422" s="23"/>
      <c r="N422" s="23"/>
      <c r="O422" s="23"/>
      <c r="P422" s="23"/>
      <c r="Q422" s="23"/>
      <c r="R422" s="23"/>
      <c r="S422" s="23"/>
      <c r="T422" s="23"/>
      <c r="U422" s="23"/>
      <c r="V422" s="23"/>
      <c r="W422" s="23"/>
      <c r="X422" s="23"/>
      <c r="Y422" s="23"/>
      <c r="Z422" s="29"/>
      <c r="AA422" s="29"/>
      <c r="AB422" s="29"/>
      <c r="AC422" s="29"/>
      <c r="AD422" s="29"/>
      <c r="AE422" s="29"/>
      <c r="AF422" s="29"/>
      <c r="AG422" s="29"/>
      <c r="AH422" s="29"/>
      <c r="AI422" s="29"/>
      <c r="AJ422" s="29"/>
      <c r="AK422" s="29"/>
      <c r="AL422" s="29"/>
      <c r="AM422" s="29"/>
      <c r="AN422" s="29"/>
      <c r="AO422" s="29"/>
      <c r="AP422" s="29"/>
    </row>
    <row r="423" ht="12.0" customHeight="1">
      <c r="A423" s="92"/>
      <c r="B423" s="173"/>
      <c r="C423" s="173"/>
      <c r="D423" s="174"/>
      <c r="E423" s="95"/>
      <c r="F423" s="23"/>
      <c r="G423" s="23"/>
      <c r="H423" s="23"/>
      <c r="I423" s="23"/>
      <c r="J423" s="23"/>
      <c r="K423" s="188"/>
      <c r="L423" s="23"/>
      <c r="M423" s="23"/>
      <c r="N423" s="23"/>
      <c r="O423" s="23"/>
      <c r="P423" s="23"/>
      <c r="Q423" s="23"/>
      <c r="R423" s="23"/>
      <c r="S423" s="23"/>
      <c r="T423" s="23"/>
      <c r="U423" s="23"/>
      <c r="V423" s="23"/>
      <c r="W423" s="23"/>
      <c r="X423" s="23"/>
      <c r="Y423" s="23"/>
      <c r="Z423" s="29"/>
      <c r="AA423" s="29"/>
      <c r="AB423" s="29"/>
      <c r="AC423" s="29"/>
      <c r="AD423" s="29"/>
      <c r="AE423" s="29"/>
      <c r="AF423" s="29"/>
      <c r="AG423" s="29"/>
      <c r="AH423" s="29"/>
      <c r="AI423" s="29"/>
      <c r="AJ423" s="29"/>
      <c r="AK423" s="29"/>
      <c r="AL423" s="29"/>
      <c r="AM423" s="29"/>
      <c r="AN423" s="29"/>
      <c r="AO423" s="29"/>
      <c r="AP423" s="29"/>
    </row>
    <row r="424" ht="12.0" customHeight="1">
      <c r="A424" s="29"/>
      <c r="B424" s="23"/>
      <c r="C424" s="23"/>
      <c r="D424" s="167"/>
      <c r="E424" s="95"/>
      <c r="F424" s="23"/>
      <c r="G424" s="23"/>
      <c r="H424" s="23"/>
      <c r="I424" s="23"/>
      <c r="J424" s="23"/>
      <c r="K424" s="188"/>
      <c r="L424" s="23"/>
      <c r="M424" s="23"/>
      <c r="N424" s="23"/>
      <c r="O424" s="23"/>
      <c r="P424" s="23"/>
      <c r="Q424" s="23"/>
      <c r="R424" s="23"/>
      <c r="S424" s="23"/>
      <c r="T424" s="23"/>
      <c r="U424" s="23"/>
      <c r="V424" s="23"/>
      <c r="W424" s="23"/>
      <c r="X424" s="23"/>
      <c r="Y424" s="23"/>
      <c r="Z424" s="29"/>
      <c r="AA424" s="29"/>
      <c r="AB424" s="29"/>
      <c r="AC424" s="29"/>
      <c r="AD424" s="29"/>
      <c r="AE424" s="29"/>
      <c r="AF424" s="29"/>
      <c r="AG424" s="29"/>
      <c r="AH424" s="29"/>
      <c r="AI424" s="29"/>
      <c r="AJ424" s="29"/>
      <c r="AK424" s="29"/>
      <c r="AL424" s="29"/>
      <c r="AM424" s="29"/>
      <c r="AN424" s="29"/>
      <c r="AO424" s="29"/>
      <c r="AP424" s="29"/>
    </row>
    <row r="425" ht="12.75" customHeight="1">
      <c r="A425" s="151"/>
      <c r="B425" s="152"/>
      <c r="C425" s="151"/>
      <c r="D425" s="175"/>
      <c r="E425" s="153"/>
      <c r="F425" s="23"/>
      <c r="G425" s="23"/>
      <c r="H425" s="23"/>
      <c r="I425" s="23"/>
      <c r="J425" s="23"/>
      <c r="K425" s="188"/>
      <c r="L425" s="23"/>
      <c r="M425" s="23"/>
      <c r="N425" s="23"/>
      <c r="O425" s="23"/>
      <c r="P425" s="23"/>
      <c r="Q425" s="23"/>
      <c r="R425" s="23"/>
      <c r="S425" s="23"/>
      <c r="T425" s="23"/>
      <c r="U425" s="23"/>
      <c r="V425" s="23"/>
      <c r="W425" s="23"/>
      <c r="X425" s="23"/>
      <c r="Y425" s="23"/>
      <c r="Z425" s="29"/>
      <c r="AA425" s="29"/>
      <c r="AB425" s="29"/>
      <c r="AC425" s="29"/>
      <c r="AD425" s="29"/>
      <c r="AE425" s="29"/>
      <c r="AF425" s="29"/>
      <c r="AG425" s="29"/>
      <c r="AH425" s="29"/>
      <c r="AI425" s="29"/>
      <c r="AJ425" s="29"/>
      <c r="AK425" s="29"/>
      <c r="AL425" s="29"/>
      <c r="AM425" s="29"/>
      <c r="AN425" s="29"/>
      <c r="AO425" s="29"/>
      <c r="AP425" s="29"/>
    </row>
    <row r="426" ht="12.0" customHeight="1">
      <c r="A426" s="149"/>
      <c r="B426" s="149"/>
      <c r="C426" s="149"/>
      <c r="D426" s="176"/>
      <c r="E426" s="149"/>
      <c r="F426" s="124"/>
      <c r="G426" s="23"/>
      <c r="H426" s="23"/>
      <c r="I426" s="23"/>
      <c r="J426" s="23"/>
      <c r="K426" s="188"/>
      <c r="L426" s="23"/>
      <c r="M426" s="23"/>
      <c r="N426" s="23"/>
      <c r="O426" s="23"/>
      <c r="P426" s="23"/>
      <c r="Q426" s="23"/>
      <c r="R426" s="23"/>
      <c r="S426" s="23"/>
      <c r="T426" s="23"/>
      <c r="U426" s="23"/>
      <c r="V426" s="23"/>
      <c r="W426" s="23"/>
      <c r="X426" s="23"/>
      <c r="Y426" s="23"/>
      <c r="Z426" s="29"/>
      <c r="AA426" s="29"/>
      <c r="AB426" s="29"/>
      <c r="AC426" s="29"/>
      <c r="AD426" s="29"/>
      <c r="AE426" s="29"/>
      <c r="AF426" s="29"/>
      <c r="AG426" s="29"/>
      <c r="AH426" s="29"/>
      <c r="AI426" s="29"/>
      <c r="AJ426" s="29"/>
      <c r="AK426" s="29"/>
      <c r="AL426" s="29"/>
      <c r="AM426" s="29"/>
      <c r="AN426" s="29"/>
      <c r="AO426" s="29"/>
      <c r="AP426" s="29"/>
    </row>
    <row r="427" ht="12.0" customHeight="1">
      <c r="A427" s="29"/>
      <c r="B427" s="23"/>
      <c r="C427" s="23"/>
      <c r="D427" s="167"/>
      <c r="E427" s="23"/>
      <c r="F427" s="23"/>
      <c r="G427" s="23"/>
      <c r="H427" s="23"/>
      <c r="I427" s="23"/>
      <c r="J427" s="23"/>
      <c r="K427" s="188"/>
      <c r="L427" s="23"/>
      <c r="M427" s="23"/>
      <c r="N427" s="23"/>
      <c r="O427" s="23"/>
      <c r="P427" s="23"/>
      <c r="Q427" s="23"/>
      <c r="R427" s="23"/>
      <c r="S427" s="23"/>
      <c r="T427" s="23"/>
      <c r="U427" s="23"/>
      <c r="V427" s="23"/>
      <c r="W427" s="23"/>
      <c r="X427" s="23"/>
      <c r="Y427" s="23"/>
      <c r="Z427" s="29"/>
      <c r="AA427" s="29"/>
      <c r="AB427" s="29"/>
      <c r="AC427" s="29"/>
      <c r="AD427" s="29"/>
      <c r="AE427" s="29"/>
      <c r="AF427" s="29"/>
      <c r="AG427" s="29"/>
      <c r="AH427" s="29"/>
      <c r="AI427" s="29"/>
      <c r="AJ427" s="29"/>
      <c r="AK427" s="29"/>
      <c r="AL427" s="29"/>
      <c r="AM427" s="29"/>
      <c r="AN427" s="29"/>
      <c r="AO427" s="29"/>
      <c r="AP427" s="29"/>
    </row>
    <row r="428" ht="12.0" customHeight="1">
      <c r="A428" s="29"/>
      <c r="B428" s="193"/>
      <c r="C428" s="23"/>
      <c r="D428" s="167"/>
      <c r="E428" s="137"/>
      <c r="F428" s="23"/>
      <c r="G428" s="23"/>
      <c r="H428" s="23"/>
      <c r="I428" s="23"/>
      <c r="J428" s="23"/>
      <c r="K428" s="188"/>
      <c r="L428" s="23"/>
      <c r="M428" s="23"/>
      <c r="N428" s="23"/>
      <c r="O428" s="23"/>
      <c r="P428" s="23"/>
      <c r="Q428" s="23"/>
      <c r="R428" s="23"/>
      <c r="S428" s="23"/>
      <c r="T428" s="23"/>
      <c r="U428" s="23"/>
      <c r="V428" s="23"/>
      <c r="W428" s="23"/>
      <c r="X428" s="23"/>
      <c r="Y428" s="23"/>
      <c r="Z428" s="29"/>
      <c r="AA428" s="29"/>
      <c r="AB428" s="29"/>
      <c r="AC428" s="29"/>
      <c r="AD428" s="29"/>
      <c r="AE428" s="29"/>
      <c r="AF428" s="29"/>
      <c r="AG428" s="29"/>
      <c r="AH428" s="29"/>
      <c r="AI428" s="29"/>
      <c r="AJ428" s="29"/>
      <c r="AK428" s="29"/>
      <c r="AL428" s="29"/>
      <c r="AM428" s="29"/>
      <c r="AN428" s="29"/>
      <c r="AO428" s="29"/>
      <c r="AP428" s="29"/>
    </row>
    <row r="429" ht="29.25" customHeight="1">
      <c r="A429" s="126" t="s">
        <v>106</v>
      </c>
      <c r="B429" s="127" t="s">
        <v>92</v>
      </c>
      <c r="C429" s="128" t="s">
        <v>174</v>
      </c>
      <c r="D429" s="168" t="s">
        <v>112</v>
      </c>
      <c r="E429" s="154"/>
      <c r="F429" s="29"/>
      <c r="G429" s="29"/>
      <c r="H429" s="29"/>
      <c r="I429" s="29"/>
      <c r="J429" s="29"/>
      <c r="K429" s="188"/>
      <c r="L429" s="23"/>
      <c r="M429" s="23"/>
      <c r="N429" s="23"/>
      <c r="O429" s="23"/>
      <c r="P429" s="23"/>
      <c r="Q429" s="23"/>
      <c r="R429" s="23"/>
      <c r="S429" s="23"/>
      <c r="T429" s="23"/>
      <c r="U429" s="23"/>
      <c r="V429" s="23"/>
      <c r="W429" s="23"/>
      <c r="X429" s="23"/>
      <c r="Y429" s="23"/>
      <c r="Z429" s="29"/>
      <c r="AA429" s="29"/>
      <c r="AB429" s="29"/>
      <c r="AC429" s="29"/>
      <c r="AD429" s="29"/>
      <c r="AE429" s="29"/>
      <c r="AF429" s="29"/>
      <c r="AG429" s="29"/>
      <c r="AH429" s="29"/>
      <c r="AI429" s="29"/>
      <c r="AJ429" s="29"/>
      <c r="AK429" s="29"/>
      <c r="AL429" s="29"/>
      <c r="AM429" s="29"/>
      <c r="AN429" s="29"/>
      <c r="AO429" s="29"/>
      <c r="AP429" s="29"/>
    </row>
    <row r="430" ht="12.0" customHeight="1">
      <c r="A430" s="133">
        <f t="array" ref="A430">IFERROR(INDEX('03.Muestra'!$B$8:$B$17,SMALL(IF("Página Web"='03.Muestra'!$D$8:$D$17,ROW('03.Muestra'!$B$8:$B$17)-MIN(ROW('03.Muestra'!$D$8:$D$17))+1,""),ROW()-429)),"")</f>
        <v>1</v>
      </c>
      <c r="B430" s="169" t="str">
        <f t="array" ref="B430">IFERROR(INDEX('03.Muestra'!$C$8:$C$17,SMALL(IF("Página Web"='03.Muestra'!$D$8:$D$17,ROW('03.Muestra'!$C$8:$C$17)-MIN(ROW('03.Muestra'!$D$8:$D$17))+1,""),ROW()-429)),"")</f>
        <v>Home</v>
      </c>
      <c r="C430" s="170" t="str">
        <f t="array" ref="C430">IFERROR(INDEX('03.Muestra'!$F$8:$F$17,SMALL(IF("Página Web"='03.Muestra'!$D$8:$D$17,ROW('03.Muestra'!$F$8:$F$17)-MIN(ROW('03.Muestra'!$D$8:$D$17))+1,""),ROW()-429)),"")</f>
        <v>https://vicengallartandres.com/</v>
      </c>
      <c r="D430" s="143" t="s">
        <v>93</v>
      </c>
      <c r="E430" s="95" t="str">
        <f t="shared" ref="E430:E439" si="53">IF(D430&lt;&gt;"",IF(AND(B430&lt;&gt;"",C430&lt;&gt;""),"","ERR"),"")</f>
        <v/>
      </c>
      <c r="F430" s="144" t="s">
        <v>95</v>
      </c>
      <c r="G430" s="121" t="s">
        <v>104</v>
      </c>
      <c r="H430" s="116" t="s">
        <v>99</v>
      </c>
      <c r="I430" s="145" t="s">
        <v>97</v>
      </c>
      <c r="J430" s="146" t="s">
        <v>93</v>
      </c>
      <c r="K430" s="171" t="s">
        <v>103</v>
      </c>
      <c r="L430" s="23"/>
      <c r="M430" s="23"/>
      <c r="N430" s="23"/>
      <c r="O430" s="23"/>
      <c r="P430" s="23"/>
      <c r="Q430" s="23"/>
      <c r="R430" s="23"/>
      <c r="S430" s="23"/>
      <c r="T430" s="23"/>
      <c r="U430" s="23"/>
      <c r="V430" s="23"/>
      <c r="W430" s="23"/>
      <c r="X430" s="23"/>
      <c r="Y430" s="23"/>
      <c r="Z430" s="29"/>
      <c r="AA430" s="29"/>
      <c r="AB430" s="29"/>
      <c r="AC430" s="29"/>
      <c r="AD430" s="29"/>
      <c r="AE430" s="29"/>
      <c r="AF430" s="29"/>
      <c r="AG430" s="29"/>
      <c r="AH430" s="29"/>
      <c r="AI430" s="29"/>
      <c r="AJ430" s="29"/>
      <c r="AK430" s="29"/>
      <c r="AL430" s="29"/>
      <c r="AM430" s="29"/>
      <c r="AN430" s="29"/>
      <c r="AO430" s="29"/>
      <c r="AP430" s="29"/>
    </row>
    <row r="431" ht="12.0" customHeight="1">
      <c r="A431" s="133">
        <f t="array" ref="A431">IFERROR(INDEX('03.Muestra'!$B$8:$B$17,SMALL(IF("Página Web"='03.Muestra'!$D$8:$D$17,ROW('03.Muestra'!$B$8:$B$17)-MIN(ROW('03.Muestra'!$D$8:$D$17))+1,""),ROW()-429)),"")</f>
        <v>2</v>
      </c>
      <c r="B431" s="169" t="str">
        <f t="array" ref="B431">IFERROR(INDEX('03.Muestra'!$C$8:$C$17,SMALL(IF("Página Web"='03.Muestra'!$D$8:$D$17,ROW('03.Muestra'!$C$8:$C$17)-MIN(ROW('03.Muestra'!$D$8:$D$17))+1,""),ROW()-429)),"")</f>
        <v>Contacto</v>
      </c>
      <c r="C431" s="170" t="str">
        <f t="array" ref="C431">IFERROR(INDEX('03.Muestra'!$F$8:$F$17,SMALL(IF("Página Web"='03.Muestra'!$D$8:$D$17,ROW('03.Muestra'!$F$8:$F$17)-MIN(ROW('03.Muestra'!$D$8:$D$17))+1,""),ROW()-429)),"")</f>
        <v>https://vicengallartandres.com/contacto/</v>
      </c>
      <c r="D431" s="143" t="s">
        <v>93</v>
      </c>
      <c r="E431" s="95" t="str">
        <f t="shared" si="53"/>
        <v/>
      </c>
      <c r="F431" s="147">
        <f>COUNTIF($D430:INDIRECT("$D" &amp;  SUM(ROW()-1,'03.Muestra'!$D$20)-1),F430)</f>
        <v>0</v>
      </c>
      <c r="G431" s="147">
        <f>COUNTIF($D430:INDIRECT("$D" &amp;  SUM(ROW()-1,'03.Muestra'!$D$20)-1),G430)</f>
        <v>0</v>
      </c>
      <c r="H431" s="147">
        <f>COUNTIF($D430:INDIRECT("$D" &amp;  SUM(ROW()-1,'03.Muestra'!$D$20)-1),H430)</f>
        <v>0</v>
      </c>
      <c r="I431" s="147">
        <f>COUNTIF($D430:INDIRECT("$D" &amp;  SUM(ROW()-1,'03.Muestra'!$D$20)-1),I430)</f>
        <v>0</v>
      </c>
      <c r="J431" s="147">
        <f>COUNTIF($D430:INDIRECT("$D" &amp;  SUM(ROW()-1,'03.Muestra'!$D$20)-1),J430)</f>
        <v>3</v>
      </c>
      <c r="K431" s="172">
        <f>IF(COUNTIF('03.Muestra'!$D$8:$D$17,"Página Web")=0,0,COUNTBLANK($D430:INDIRECT("$D" &amp;  SUM(ROW()-1,COUNTIF('03.Muestra'!$D$8:$D$17,"Página Web"))-1)))</f>
        <v>0</v>
      </c>
      <c r="L431" s="23"/>
      <c r="M431" s="23"/>
      <c r="N431" s="23"/>
      <c r="O431" s="23"/>
      <c r="P431" s="23"/>
      <c r="Q431" s="23"/>
      <c r="R431" s="23"/>
      <c r="S431" s="23"/>
      <c r="T431" s="23"/>
      <c r="U431" s="23"/>
      <c r="V431" s="23"/>
      <c r="W431" s="23"/>
      <c r="X431" s="23"/>
      <c r="Y431" s="23"/>
      <c r="Z431" s="29"/>
      <c r="AA431" s="29"/>
      <c r="AB431" s="29"/>
      <c r="AC431" s="29"/>
      <c r="AD431" s="29"/>
      <c r="AE431" s="29"/>
      <c r="AF431" s="29"/>
      <c r="AG431" s="29"/>
      <c r="AH431" s="29"/>
      <c r="AI431" s="29"/>
      <c r="AJ431" s="29"/>
      <c r="AK431" s="29"/>
      <c r="AL431" s="29"/>
      <c r="AM431" s="29"/>
      <c r="AN431" s="29"/>
      <c r="AO431" s="29"/>
      <c r="AP431" s="29"/>
    </row>
    <row r="432" ht="12.0" customHeight="1">
      <c r="A432" s="133">
        <f t="array" ref="A432">IFERROR(INDEX('03.Muestra'!$B$8:$B$17,SMALL(IF("Página Web"='03.Muestra'!$D$8:$D$17,ROW('03.Muestra'!$B$8:$B$17)-MIN(ROW('03.Muestra'!$D$8:$D$17))+1,""),ROW()-429)),"")</f>
        <v>3</v>
      </c>
      <c r="B432" s="169" t="str">
        <f t="array" ref="B432">IFERROR(INDEX('03.Muestra'!$C$8:$C$17,SMALL(IF("Página Web"='03.Muestra'!$D$8:$D$17,ROW('03.Muestra'!$C$8:$C$17)-MIN(ROW('03.Muestra'!$D$8:$D$17))+1,""),ROW()-429)),"")</f>
        <v>Servicios</v>
      </c>
      <c r="C432" s="170" t="str">
        <f t="array" ref="C432">IFERROR(INDEX('03.Muestra'!$F$8:$F$17,SMALL(IF("Página Web"='03.Muestra'!$D$8:$D$17,ROW('03.Muestra'!$F$8:$F$17)-MIN(ROW('03.Muestra'!$D$8:$D$17))+1,""),ROW()-429)),"")</f>
        <v>https://vicengallartandres.com/servicios/</v>
      </c>
      <c r="D432" s="143" t="s">
        <v>93</v>
      </c>
      <c r="E432" s="95" t="str">
        <f t="shared" si="53"/>
        <v/>
      </c>
      <c r="F432" s="29"/>
      <c r="G432" s="23"/>
      <c r="H432" s="23"/>
      <c r="I432" s="23"/>
      <c r="J432" s="23"/>
      <c r="K432" s="188"/>
      <c r="L432" s="23"/>
      <c r="M432" s="23"/>
      <c r="N432" s="23"/>
      <c r="O432" s="23"/>
      <c r="P432" s="23"/>
      <c r="Q432" s="23"/>
      <c r="R432" s="23"/>
      <c r="S432" s="23"/>
      <c r="T432" s="23"/>
      <c r="U432" s="23"/>
      <c r="V432" s="23"/>
      <c r="W432" s="23"/>
      <c r="X432" s="23"/>
      <c r="Y432" s="23"/>
      <c r="Z432" s="29"/>
      <c r="AA432" s="29"/>
      <c r="AB432" s="29"/>
      <c r="AC432" s="29"/>
      <c r="AD432" s="29"/>
      <c r="AE432" s="29"/>
      <c r="AF432" s="29"/>
      <c r="AG432" s="29"/>
      <c r="AH432" s="29"/>
      <c r="AI432" s="29"/>
      <c r="AJ432" s="29"/>
      <c r="AK432" s="29"/>
      <c r="AL432" s="29"/>
      <c r="AM432" s="29"/>
      <c r="AN432" s="29"/>
      <c r="AO432" s="29"/>
      <c r="AP432" s="29"/>
    </row>
    <row r="433" ht="12.0" customHeight="1">
      <c r="A433" s="133" t="str">
        <f t="array" ref="A433">IFERROR(INDEX('03.Muestra'!$B$8:$B$17,SMALL(IF("Página Web"='03.Muestra'!$D$8:$D$17,ROW('03.Muestra'!$B$8:$B$17)-MIN(ROW('03.Muestra'!$D$8:$D$17))+1,""),ROW()-429)),"")</f>
        <v/>
      </c>
      <c r="B433" s="169" t="str">
        <f t="array" ref="B433">IFERROR(INDEX('03.Muestra'!$C$8:$C$17,SMALL(IF("Página Web"='03.Muestra'!$D$8:$D$17,ROW('03.Muestra'!$C$8:$C$17)-MIN(ROW('03.Muestra'!$D$8:$D$17))+1,""),ROW()-429)),"")</f>
        <v/>
      </c>
      <c r="C433" s="169" t="str">
        <f t="array" ref="C433">IFERROR(INDEX('03.Muestra'!$F$8:$F$17,SMALL(IF("Página Web"='03.Muestra'!$D$8:$D$17,ROW('03.Muestra'!$F$8:$F$17)-MIN(ROW('03.Muestra'!$D$8:$D$17))+1,""),ROW()-429)),"")</f>
        <v/>
      </c>
      <c r="D433" s="143" t="str">
        <f t="shared" ref="D433:D439" si="54">IF(C433="","",$D$18)</f>
        <v/>
      </c>
      <c r="E433" s="95" t="str">
        <f t="shared" si="53"/>
        <v/>
      </c>
      <c r="F433" s="29"/>
      <c r="G433" s="23"/>
      <c r="H433" s="23"/>
      <c r="I433" s="23"/>
      <c r="J433" s="23"/>
      <c r="K433" s="188"/>
      <c r="L433" s="23"/>
      <c r="M433" s="23"/>
      <c r="N433" s="23"/>
      <c r="O433" s="23"/>
      <c r="P433" s="23"/>
      <c r="Q433" s="23"/>
      <c r="R433" s="23"/>
      <c r="S433" s="23"/>
      <c r="T433" s="23"/>
      <c r="U433" s="23"/>
      <c r="V433" s="23"/>
      <c r="W433" s="23"/>
      <c r="X433" s="23"/>
      <c r="Y433" s="23"/>
      <c r="Z433" s="29"/>
      <c r="AA433" s="29"/>
      <c r="AB433" s="29"/>
      <c r="AC433" s="29"/>
      <c r="AD433" s="29"/>
      <c r="AE433" s="29"/>
      <c r="AF433" s="29"/>
      <c r="AG433" s="29"/>
      <c r="AH433" s="29"/>
      <c r="AI433" s="29"/>
      <c r="AJ433" s="29"/>
      <c r="AK433" s="29"/>
      <c r="AL433" s="29"/>
      <c r="AM433" s="29"/>
      <c r="AN433" s="29"/>
      <c r="AO433" s="29"/>
      <c r="AP433" s="29"/>
    </row>
    <row r="434" ht="12.0" customHeight="1">
      <c r="A434" s="133" t="str">
        <f t="array" ref="A434">IFERROR(INDEX('03.Muestra'!$B$8:$B$17,SMALL(IF("Página Web"='03.Muestra'!$D$8:$D$17,ROW('03.Muestra'!$B$8:$B$17)-MIN(ROW('03.Muestra'!$D$8:$D$17))+1,""),ROW()-429)),"")</f>
        <v/>
      </c>
      <c r="B434" s="169" t="str">
        <f t="array" ref="B434">IFERROR(INDEX('03.Muestra'!$C$8:$C$17,SMALL(IF("Página Web"='03.Muestra'!$D$8:$D$17,ROW('03.Muestra'!$C$8:$C$17)-MIN(ROW('03.Muestra'!$D$8:$D$17))+1,""),ROW()-429)),"")</f>
        <v/>
      </c>
      <c r="C434" s="169" t="str">
        <f t="array" ref="C434">IFERROR(INDEX('03.Muestra'!$F$8:$F$17,SMALL(IF("Página Web"='03.Muestra'!$D$8:$D$17,ROW('03.Muestra'!$F$8:$F$17)-MIN(ROW('03.Muestra'!$D$8:$D$17))+1,""),ROW()-429)),"")</f>
        <v/>
      </c>
      <c r="D434" s="143" t="str">
        <f t="shared" si="54"/>
        <v/>
      </c>
      <c r="E434" s="95" t="str">
        <f t="shared" si="53"/>
        <v/>
      </c>
      <c r="F434" s="29"/>
      <c r="G434" s="23"/>
      <c r="H434" s="23"/>
      <c r="I434" s="23"/>
      <c r="J434" s="23"/>
      <c r="K434" s="188"/>
      <c r="L434" s="23"/>
      <c r="M434" s="23"/>
      <c r="N434" s="23"/>
      <c r="O434" s="23"/>
      <c r="P434" s="23"/>
      <c r="Q434" s="23"/>
      <c r="R434" s="23"/>
      <c r="S434" s="23"/>
      <c r="T434" s="23"/>
      <c r="U434" s="23"/>
      <c r="V434" s="23"/>
      <c r="W434" s="23"/>
      <c r="X434" s="23"/>
      <c r="Y434" s="23"/>
      <c r="Z434" s="29"/>
      <c r="AA434" s="29"/>
      <c r="AB434" s="29"/>
      <c r="AC434" s="29"/>
      <c r="AD434" s="29"/>
      <c r="AE434" s="29"/>
      <c r="AF434" s="29"/>
      <c r="AG434" s="29"/>
      <c r="AH434" s="29"/>
      <c r="AI434" s="29"/>
      <c r="AJ434" s="29"/>
      <c r="AK434" s="29"/>
      <c r="AL434" s="29"/>
      <c r="AM434" s="29"/>
      <c r="AN434" s="29"/>
      <c r="AO434" s="29"/>
      <c r="AP434" s="29"/>
    </row>
    <row r="435" ht="12.0" customHeight="1">
      <c r="A435" s="133" t="str">
        <f t="array" ref="A435">IFERROR(INDEX('03.Muestra'!$B$8:$B$17,SMALL(IF("Página Web"='03.Muestra'!$D$8:$D$17,ROW('03.Muestra'!$B$8:$B$17)-MIN(ROW('03.Muestra'!$D$8:$D$17))+1,""),ROW()-429)),"")</f>
        <v/>
      </c>
      <c r="B435" s="169" t="str">
        <f t="array" ref="B435">IFERROR(INDEX('03.Muestra'!$C$8:$C$17,SMALL(IF("Página Web"='03.Muestra'!$D$8:$D$17,ROW('03.Muestra'!$C$8:$C$17)-MIN(ROW('03.Muestra'!$D$8:$D$17))+1,""),ROW()-429)),"")</f>
        <v/>
      </c>
      <c r="C435" s="169" t="str">
        <f t="array" ref="C435">IFERROR(INDEX('03.Muestra'!$F$8:$F$17,SMALL(IF("Página Web"='03.Muestra'!$D$8:$D$17,ROW('03.Muestra'!$F$8:$F$17)-MIN(ROW('03.Muestra'!$D$8:$D$17))+1,""),ROW()-429)),"")</f>
        <v/>
      </c>
      <c r="D435" s="143" t="str">
        <f t="shared" si="54"/>
        <v/>
      </c>
      <c r="E435" s="95" t="str">
        <f t="shared" si="53"/>
        <v/>
      </c>
      <c r="F435" s="29"/>
      <c r="G435" s="23"/>
      <c r="H435" s="23"/>
      <c r="I435" s="23"/>
      <c r="J435" s="23"/>
      <c r="K435" s="188"/>
      <c r="L435" s="23"/>
      <c r="M435" s="23"/>
      <c r="N435" s="23"/>
      <c r="O435" s="23"/>
      <c r="P435" s="23"/>
      <c r="Q435" s="23"/>
      <c r="R435" s="23"/>
      <c r="S435" s="23"/>
      <c r="T435" s="23"/>
      <c r="U435" s="23"/>
      <c r="V435" s="23"/>
      <c r="W435" s="23"/>
      <c r="X435" s="23"/>
      <c r="Y435" s="23"/>
      <c r="Z435" s="29"/>
      <c r="AA435" s="29"/>
      <c r="AB435" s="29"/>
      <c r="AC435" s="29"/>
      <c r="AD435" s="29"/>
      <c r="AE435" s="29"/>
      <c r="AF435" s="29"/>
      <c r="AG435" s="29"/>
      <c r="AH435" s="29"/>
      <c r="AI435" s="29"/>
      <c r="AJ435" s="29"/>
      <c r="AK435" s="29"/>
      <c r="AL435" s="29"/>
      <c r="AM435" s="29"/>
      <c r="AN435" s="29"/>
      <c r="AO435" s="29"/>
      <c r="AP435" s="29"/>
    </row>
    <row r="436" ht="12.0" customHeight="1">
      <c r="A436" s="133" t="str">
        <f t="array" ref="A436">IFERROR(INDEX('03.Muestra'!$B$8:$B$17,SMALL(IF("Página Web"='03.Muestra'!$D$8:$D$17,ROW('03.Muestra'!$B$8:$B$17)-MIN(ROW('03.Muestra'!$D$8:$D$17))+1,""),ROW()-429)),"")</f>
        <v/>
      </c>
      <c r="B436" s="169" t="str">
        <f t="array" ref="B436">IFERROR(INDEX('03.Muestra'!$C$8:$C$17,SMALL(IF("Página Web"='03.Muestra'!$D$8:$D$17,ROW('03.Muestra'!$C$8:$C$17)-MIN(ROW('03.Muestra'!$D$8:$D$17))+1,""),ROW()-429)),"")</f>
        <v/>
      </c>
      <c r="C436" s="169" t="str">
        <f t="array" ref="C436">IFERROR(INDEX('03.Muestra'!$F$8:$F$17,SMALL(IF("Página Web"='03.Muestra'!$D$8:$D$17,ROW('03.Muestra'!$F$8:$F$17)-MIN(ROW('03.Muestra'!$D$8:$D$17))+1,""),ROW()-429)),"")</f>
        <v/>
      </c>
      <c r="D436" s="143" t="str">
        <f t="shared" si="54"/>
        <v/>
      </c>
      <c r="E436" s="95" t="str">
        <f t="shared" si="53"/>
        <v/>
      </c>
      <c r="F436" s="23"/>
      <c r="G436" s="23"/>
      <c r="H436" s="23"/>
      <c r="I436" s="23"/>
      <c r="J436" s="23"/>
      <c r="K436" s="188"/>
      <c r="L436" s="23"/>
      <c r="M436" s="23"/>
      <c r="N436" s="23"/>
      <c r="O436" s="23"/>
      <c r="P436" s="23"/>
      <c r="Q436" s="23"/>
      <c r="R436" s="23"/>
      <c r="S436" s="23"/>
      <c r="T436" s="23"/>
      <c r="U436" s="23"/>
      <c r="V436" s="23"/>
      <c r="W436" s="23"/>
      <c r="X436" s="23"/>
      <c r="Y436" s="23"/>
      <c r="Z436" s="29"/>
      <c r="AA436" s="29"/>
      <c r="AB436" s="29"/>
      <c r="AC436" s="29"/>
      <c r="AD436" s="29"/>
      <c r="AE436" s="29"/>
      <c r="AF436" s="29"/>
      <c r="AG436" s="29"/>
      <c r="AH436" s="29"/>
      <c r="AI436" s="29"/>
      <c r="AJ436" s="29"/>
      <c r="AK436" s="29"/>
      <c r="AL436" s="29"/>
      <c r="AM436" s="29"/>
      <c r="AN436" s="29"/>
      <c r="AO436" s="29"/>
      <c r="AP436" s="29"/>
    </row>
    <row r="437" ht="12.0" customHeight="1">
      <c r="A437" s="133" t="str">
        <f t="array" ref="A437">IFERROR(INDEX('03.Muestra'!$B$8:$B$17,SMALL(IF("Página Web"='03.Muestra'!$D$8:$D$17,ROW('03.Muestra'!$B$8:$B$17)-MIN(ROW('03.Muestra'!$D$8:$D$17))+1,""),ROW()-429)),"")</f>
        <v/>
      </c>
      <c r="B437" s="169" t="str">
        <f t="array" ref="B437">IFERROR(INDEX('03.Muestra'!$C$8:$C$17,SMALL(IF("Página Web"='03.Muestra'!$D$8:$D$17,ROW('03.Muestra'!$C$8:$C$17)-MIN(ROW('03.Muestra'!$D$8:$D$17))+1,""),ROW()-429)),"")</f>
        <v/>
      </c>
      <c r="C437" s="169" t="str">
        <f t="array" ref="C437">IFERROR(INDEX('03.Muestra'!$F$8:$F$17,SMALL(IF("Página Web"='03.Muestra'!$D$8:$D$17,ROW('03.Muestra'!$F$8:$F$17)-MIN(ROW('03.Muestra'!$D$8:$D$17))+1,""),ROW()-429)),"")</f>
        <v/>
      </c>
      <c r="D437" s="143" t="str">
        <f t="shared" si="54"/>
        <v/>
      </c>
      <c r="E437" s="95" t="str">
        <f t="shared" si="53"/>
        <v/>
      </c>
      <c r="F437" s="23"/>
      <c r="G437" s="23"/>
      <c r="H437" s="23"/>
      <c r="I437" s="23"/>
      <c r="J437" s="23"/>
      <c r="K437" s="188"/>
      <c r="L437" s="23"/>
      <c r="M437" s="23"/>
      <c r="N437" s="23"/>
      <c r="O437" s="23"/>
      <c r="P437" s="23"/>
      <c r="Q437" s="23"/>
      <c r="R437" s="23"/>
      <c r="S437" s="23"/>
      <c r="T437" s="23"/>
      <c r="U437" s="23"/>
      <c r="V437" s="23"/>
      <c r="W437" s="23"/>
      <c r="X437" s="23"/>
      <c r="Y437" s="23"/>
      <c r="Z437" s="29"/>
      <c r="AA437" s="29"/>
      <c r="AB437" s="29"/>
      <c r="AC437" s="29"/>
      <c r="AD437" s="29"/>
      <c r="AE437" s="29"/>
      <c r="AF437" s="29"/>
      <c r="AG437" s="29"/>
      <c r="AH437" s="29"/>
      <c r="AI437" s="29"/>
      <c r="AJ437" s="29"/>
      <c r="AK437" s="29"/>
      <c r="AL437" s="29"/>
      <c r="AM437" s="29"/>
      <c r="AN437" s="29"/>
      <c r="AO437" s="29"/>
      <c r="AP437" s="29"/>
    </row>
    <row r="438" ht="12.0" customHeight="1">
      <c r="A438" s="133" t="str">
        <f t="array" ref="A438">IFERROR(INDEX('03.Muestra'!$B$8:$B$17,SMALL(IF("Página Web"='03.Muestra'!$D$8:$D$17,ROW('03.Muestra'!$B$8:$B$17)-MIN(ROW('03.Muestra'!$D$8:$D$17))+1,""),ROW()-429)),"")</f>
        <v/>
      </c>
      <c r="B438" s="169" t="str">
        <f t="array" ref="B438">IFERROR(INDEX('03.Muestra'!$C$8:$C$17,SMALL(IF("Página Web"='03.Muestra'!$D$8:$D$17,ROW('03.Muestra'!$C$8:$C$17)-MIN(ROW('03.Muestra'!$D$8:$D$17))+1,""),ROW()-429)),"")</f>
        <v/>
      </c>
      <c r="C438" s="169" t="str">
        <f t="array" ref="C438">IFERROR(INDEX('03.Muestra'!$F$8:$F$17,SMALL(IF("Página Web"='03.Muestra'!$D$8:$D$17,ROW('03.Muestra'!$F$8:$F$17)-MIN(ROW('03.Muestra'!$D$8:$D$17))+1,""),ROW()-429)),"")</f>
        <v/>
      </c>
      <c r="D438" s="143" t="str">
        <f t="shared" si="54"/>
        <v/>
      </c>
      <c r="E438" s="95" t="str">
        <f t="shared" si="53"/>
        <v/>
      </c>
      <c r="F438" s="23"/>
      <c r="G438" s="23"/>
      <c r="H438" s="23"/>
      <c r="I438" s="23"/>
      <c r="J438" s="23"/>
      <c r="K438" s="188"/>
      <c r="L438" s="23"/>
      <c r="M438" s="23"/>
      <c r="N438" s="23"/>
      <c r="O438" s="23"/>
      <c r="P438" s="23"/>
      <c r="Q438" s="23"/>
      <c r="R438" s="23"/>
      <c r="S438" s="23"/>
      <c r="T438" s="23"/>
      <c r="U438" s="23"/>
      <c r="V438" s="23"/>
      <c r="W438" s="23"/>
      <c r="X438" s="23"/>
      <c r="Y438" s="23"/>
      <c r="Z438" s="29"/>
      <c r="AA438" s="29"/>
      <c r="AB438" s="29"/>
      <c r="AC438" s="29"/>
      <c r="AD438" s="29"/>
      <c r="AE438" s="29"/>
      <c r="AF438" s="29"/>
      <c r="AG438" s="29"/>
      <c r="AH438" s="29"/>
      <c r="AI438" s="29"/>
      <c r="AJ438" s="29"/>
      <c r="AK438" s="29"/>
      <c r="AL438" s="29"/>
      <c r="AM438" s="29"/>
      <c r="AN438" s="29"/>
      <c r="AO438" s="29"/>
      <c r="AP438" s="29"/>
    </row>
    <row r="439" ht="12.0" customHeight="1">
      <c r="A439" s="133" t="str">
        <f t="array" ref="A439">IFERROR(INDEX('03.Muestra'!$B$8:$B$17,SMALL(IF("Página Web"='03.Muestra'!$D$8:$D$17,ROW('03.Muestra'!$B$8:$B$17)-MIN(ROW('03.Muestra'!$D$8:$D$17))+1,""),ROW()-429)),"")</f>
        <v/>
      </c>
      <c r="B439" s="169" t="str">
        <f t="array" ref="B439">IFERROR(INDEX('03.Muestra'!$C$8:$C$17,SMALL(IF("Página Web"='03.Muestra'!$D$8:$D$17,ROW('03.Muestra'!$C$8:$C$17)-MIN(ROW('03.Muestra'!$D$8:$D$17))+1,""),ROW()-429)),"")</f>
        <v/>
      </c>
      <c r="C439" s="169" t="str">
        <f t="array" ref="C439">IFERROR(INDEX('03.Muestra'!$F$8:$F$17,SMALL(IF("Página Web"='03.Muestra'!$D$8:$D$17,ROW('03.Muestra'!$F$8:$F$17)-MIN(ROW('03.Muestra'!$D$8:$D$17))+1,""),ROW()-429)),"")</f>
        <v/>
      </c>
      <c r="D439" s="143" t="str">
        <f t="shared" si="54"/>
        <v/>
      </c>
      <c r="E439" s="95" t="str">
        <f t="shared" si="53"/>
        <v/>
      </c>
      <c r="F439" s="23"/>
      <c r="G439" s="23"/>
      <c r="H439" s="23"/>
      <c r="I439" s="23"/>
      <c r="J439" s="23"/>
      <c r="K439" s="188"/>
      <c r="L439" s="23"/>
      <c r="M439" s="23"/>
      <c r="N439" s="23"/>
      <c r="O439" s="23"/>
      <c r="P439" s="23"/>
      <c r="Q439" s="23"/>
      <c r="R439" s="23"/>
      <c r="S439" s="23"/>
      <c r="T439" s="23"/>
      <c r="U439" s="23"/>
      <c r="V439" s="23"/>
      <c r="W439" s="23"/>
      <c r="X439" s="23"/>
      <c r="Y439" s="23"/>
      <c r="Z439" s="29"/>
      <c r="AA439" s="29"/>
      <c r="AB439" s="29"/>
      <c r="AC439" s="29"/>
      <c r="AD439" s="29"/>
      <c r="AE439" s="29"/>
      <c r="AF439" s="29"/>
      <c r="AG439" s="29"/>
      <c r="AH439" s="29"/>
      <c r="AI439" s="29"/>
      <c r="AJ439" s="29"/>
      <c r="AK439" s="29"/>
      <c r="AL439" s="29"/>
      <c r="AM439" s="29"/>
      <c r="AN439" s="29"/>
      <c r="AO439" s="29"/>
      <c r="AP439" s="29"/>
    </row>
    <row r="440" ht="12.0" customHeight="1">
      <c r="A440" s="92"/>
      <c r="B440" s="173"/>
      <c r="C440" s="173"/>
      <c r="D440" s="174"/>
      <c r="E440" s="95"/>
      <c r="F440" s="23"/>
      <c r="G440" s="23"/>
      <c r="H440" s="23"/>
      <c r="I440" s="23"/>
      <c r="J440" s="23"/>
      <c r="K440" s="188"/>
      <c r="L440" s="23"/>
      <c r="M440" s="23"/>
      <c r="N440" s="23"/>
      <c r="O440" s="23"/>
      <c r="P440" s="23"/>
      <c r="Q440" s="23"/>
      <c r="R440" s="23"/>
      <c r="S440" s="23"/>
      <c r="T440" s="23"/>
      <c r="U440" s="23"/>
      <c r="V440" s="23"/>
      <c r="W440" s="23"/>
      <c r="X440" s="23"/>
      <c r="Y440" s="23"/>
      <c r="Z440" s="29"/>
      <c r="AA440" s="29"/>
      <c r="AB440" s="29"/>
      <c r="AC440" s="29"/>
      <c r="AD440" s="29"/>
      <c r="AE440" s="29"/>
      <c r="AF440" s="29"/>
      <c r="AG440" s="29"/>
      <c r="AH440" s="29"/>
      <c r="AI440" s="29"/>
      <c r="AJ440" s="29"/>
      <c r="AK440" s="29"/>
      <c r="AL440" s="29"/>
      <c r="AM440" s="29"/>
      <c r="AN440" s="29"/>
      <c r="AO440" s="29"/>
      <c r="AP440" s="29"/>
    </row>
    <row r="441" ht="12.0" customHeight="1">
      <c r="A441" s="29"/>
      <c r="B441" s="23"/>
      <c r="C441" s="23"/>
      <c r="D441" s="167"/>
      <c r="E441" s="95"/>
      <c r="F441" s="23"/>
      <c r="G441" s="23"/>
      <c r="H441" s="23"/>
      <c r="I441" s="23"/>
      <c r="J441" s="23"/>
      <c r="K441" s="188"/>
      <c r="L441" s="23"/>
      <c r="M441" s="23"/>
      <c r="N441" s="23"/>
      <c r="O441" s="23"/>
      <c r="P441" s="23"/>
      <c r="Q441" s="23"/>
      <c r="R441" s="23"/>
      <c r="S441" s="23"/>
      <c r="T441" s="23"/>
      <c r="U441" s="23"/>
      <c r="V441" s="23"/>
      <c r="W441" s="23"/>
      <c r="X441" s="23"/>
      <c r="Y441" s="23"/>
      <c r="Z441" s="29"/>
      <c r="AA441" s="29"/>
      <c r="AB441" s="29"/>
      <c r="AC441" s="29"/>
      <c r="AD441" s="29"/>
      <c r="AE441" s="29"/>
      <c r="AF441" s="29"/>
      <c r="AG441" s="29"/>
      <c r="AH441" s="29"/>
      <c r="AI441" s="29"/>
      <c r="AJ441" s="29"/>
      <c r="AK441" s="29"/>
      <c r="AL441" s="29"/>
      <c r="AM441" s="29"/>
      <c r="AN441" s="29"/>
      <c r="AO441" s="29"/>
      <c r="AP441" s="29"/>
    </row>
    <row r="442" ht="12.75" customHeight="1">
      <c r="A442" s="151"/>
      <c r="B442" s="152"/>
      <c r="C442" s="151"/>
      <c r="D442" s="175"/>
      <c r="E442" s="153"/>
      <c r="F442" s="23"/>
      <c r="G442" s="23"/>
      <c r="H442" s="23"/>
      <c r="I442" s="23"/>
      <c r="J442" s="23"/>
      <c r="K442" s="188"/>
      <c r="L442" s="23"/>
      <c r="M442" s="23"/>
      <c r="N442" s="23"/>
      <c r="O442" s="23"/>
      <c r="P442" s="23"/>
      <c r="Q442" s="23"/>
      <c r="R442" s="23"/>
      <c r="S442" s="23"/>
      <c r="T442" s="23"/>
      <c r="U442" s="23"/>
      <c r="V442" s="23"/>
      <c r="W442" s="23"/>
      <c r="X442" s="23"/>
      <c r="Y442" s="23"/>
      <c r="Z442" s="29"/>
      <c r="AA442" s="29"/>
      <c r="AB442" s="29"/>
      <c r="AC442" s="29"/>
      <c r="AD442" s="29"/>
      <c r="AE442" s="29"/>
      <c r="AF442" s="29"/>
      <c r="AG442" s="29"/>
      <c r="AH442" s="29"/>
      <c r="AI442" s="29"/>
      <c r="AJ442" s="29"/>
      <c r="AK442" s="29"/>
      <c r="AL442" s="29"/>
      <c r="AM442" s="29"/>
      <c r="AN442" s="29"/>
      <c r="AO442" s="29"/>
      <c r="AP442" s="29"/>
    </row>
    <row r="443" ht="12.0" customHeight="1">
      <c r="A443" s="149"/>
      <c r="B443" s="149"/>
      <c r="C443" s="149"/>
      <c r="D443" s="176"/>
      <c r="E443" s="149"/>
      <c r="F443" s="124"/>
      <c r="G443" s="23"/>
      <c r="H443" s="23"/>
      <c r="I443" s="23"/>
      <c r="J443" s="23"/>
      <c r="K443" s="188"/>
      <c r="L443" s="23"/>
      <c r="M443" s="23"/>
      <c r="N443" s="23"/>
      <c r="O443" s="23"/>
      <c r="P443" s="23"/>
      <c r="Q443" s="23"/>
      <c r="R443" s="23"/>
      <c r="S443" s="23"/>
      <c r="T443" s="23"/>
      <c r="U443" s="23"/>
      <c r="V443" s="23"/>
      <c r="W443" s="23"/>
      <c r="X443" s="23"/>
      <c r="Y443" s="23"/>
      <c r="Z443" s="29"/>
      <c r="AA443" s="29"/>
      <c r="AB443" s="29"/>
      <c r="AC443" s="29"/>
      <c r="AD443" s="29"/>
      <c r="AE443" s="29"/>
      <c r="AF443" s="29"/>
      <c r="AG443" s="29"/>
      <c r="AH443" s="29"/>
      <c r="AI443" s="29"/>
      <c r="AJ443" s="29"/>
      <c r="AK443" s="29"/>
      <c r="AL443" s="29"/>
      <c r="AM443" s="29"/>
      <c r="AN443" s="29"/>
      <c r="AO443" s="29"/>
      <c r="AP443" s="29"/>
    </row>
    <row r="444" ht="12.0" customHeight="1">
      <c r="A444" s="29"/>
      <c r="B444" s="23"/>
      <c r="C444" s="23"/>
      <c r="D444" s="167"/>
      <c r="E444" s="23"/>
      <c r="F444" s="23"/>
      <c r="G444" s="23"/>
      <c r="H444" s="23"/>
      <c r="I444" s="23"/>
      <c r="J444" s="23"/>
      <c r="K444" s="188"/>
      <c r="L444" s="23"/>
      <c r="M444" s="23"/>
      <c r="N444" s="23"/>
      <c r="O444" s="23"/>
      <c r="P444" s="23"/>
      <c r="Q444" s="23"/>
      <c r="R444" s="23"/>
      <c r="S444" s="23"/>
      <c r="T444" s="23"/>
      <c r="U444" s="23"/>
      <c r="V444" s="23"/>
      <c r="W444" s="23"/>
      <c r="X444" s="23"/>
      <c r="Y444" s="23"/>
      <c r="Z444" s="29"/>
      <c r="AA444" s="29"/>
      <c r="AB444" s="29"/>
      <c r="AC444" s="29"/>
      <c r="AD444" s="29"/>
      <c r="AE444" s="29"/>
      <c r="AF444" s="29"/>
      <c r="AG444" s="29"/>
      <c r="AH444" s="29"/>
      <c r="AI444" s="29"/>
      <c r="AJ444" s="29"/>
      <c r="AK444" s="29"/>
      <c r="AL444" s="29"/>
      <c r="AM444" s="29"/>
      <c r="AN444" s="29"/>
      <c r="AO444" s="29"/>
      <c r="AP444" s="29"/>
    </row>
    <row r="445" ht="12.0" customHeight="1">
      <c r="A445" s="29"/>
      <c r="B445" s="193"/>
      <c r="C445" s="23"/>
      <c r="D445" s="167"/>
      <c r="E445" s="137"/>
      <c r="F445" s="23"/>
      <c r="G445" s="23"/>
      <c r="H445" s="23"/>
      <c r="I445" s="23"/>
      <c r="J445" s="23"/>
      <c r="K445" s="188"/>
      <c r="L445" s="23"/>
      <c r="M445" s="23"/>
      <c r="N445" s="23"/>
      <c r="O445" s="23"/>
      <c r="P445" s="23"/>
      <c r="Q445" s="23"/>
      <c r="R445" s="23"/>
      <c r="S445" s="23"/>
      <c r="T445" s="23"/>
      <c r="U445" s="23"/>
      <c r="V445" s="23"/>
      <c r="W445" s="23"/>
      <c r="X445" s="23"/>
      <c r="Y445" s="23"/>
      <c r="Z445" s="29"/>
      <c r="AA445" s="29"/>
      <c r="AB445" s="29"/>
      <c r="AC445" s="29"/>
      <c r="AD445" s="29"/>
      <c r="AE445" s="29"/>
      <c r="AF445" s="29"/>
      <c r="AG445" s="29"/>
      <c r="AH445" s="29"/>
      <c r="AI445" s="29"/>
      <c r="AJ445" s="29"/>
      <c r="AK445" s="29"/>
      <c r="AL445" s="29"/>
      <c r="AM445" s="29"/>
      <c r="AN445" s="29"/>
      <c r="AO445" s="29"/>
      <c r="AP445" s="29"/>
    </row>
    <row r="446" ht="29.25" customHeight="1">
      <c r="A446" s="126" t="s">
        <v>106</v>
      </c>
      <c r="B446" s="127" t="s">
        <v>92</v>
      </c>
      <c r="C446" s="128" t="s">
        <v>175</v>
      </c>
      <c r="D446" s="168" t="s">
        <v>112</v>
      </c>
      <c r="E446" s="154"/>
      <c r="F446" s="29"/>
      <c r="G446" s="29"/>
      <c r="H446" s="29"/>
      <c r="I446" s="29"/>
      <c r="J446" s="29"/>
      <c r="K446" s="188"/>
      <c r="L446" s="23"/>
      <c r="M446" s="23"/>
      <c r="N446" s="23"/>
      <c r="O446" s="23"/>
      <c r="P446" s="23"/>
      <c r="Q446" s="23"/>
      <c r="R446" s="23"/>
      <c r="S446" s="23"/>
      <c r="T446" s="23"/>
      <c r="U446" s="23"/>
      <c r="V446" s="23"/>
      <c r="W446" s="23"/>
      <c r="X446" s="23"/>
      <c r="Y446" s="23"/>
      <c r="Z446" s="29"/>
      <c r="AA446" s="29"/>
      <c r="AB446" s="29"/>
      <c r="AC446" s="29"/>
      <c r="AD446" s="29"/>
      <c r="AE446" s="29"/>
      <c r="AF446" s="29"/>
      <c r="AG446" s="29"/>
      <c r="AH446" s="29"/>
      <c r="AI446" s="29"/>
      <c r="AJ446" s="29"/>
      <c r="AK446" s="29"/>
      <c r="AL446" s="29"/>
      <c r="AM446" s="29"/>
      <c r="AN446" s="29"/>
      <c r="AO446" s="29"/>
      <c r="AP446" s="29"/>
    </row>
    <row r="447" ht="12.0" customHeight="1">
      <c r="A447" s="133">
        <f t="array" ref="A447">IFERROR(INDEX('03.Muestra'!$B$8:$B$17,SMALL(IF("Página Web"='03.Muestra'!$D$8:$D$17,ROW('03.Muestra'!$B$8:$B$17)-MIN(ROW('03.Muestra'!$D$8:$D$17))+1,""),ROW()-446)),"")</f>
        <v>1</v>
      </c>
      <c r="B447" s="169" t="str">
        <f t="array" ref="B447">IFERROR(INDEX('03.Muestra'!$C$8:$C$17,SMALL(IF("Página Web"='03.Muestra'!$D$8:$D$17,ROW('03.Muestra'!$C$8:$C$17)-MIN(ROW('03.Muestra'!$D$8:$D$17))+1,""),ROW()-446)),"")</f>
        <v>Home</v>
      </c>
      <c r="C447" s="170" t="str">
        <f t="array" ref="C447">IFERROR(INDEX('03.Muestra'!$F$8:$F$17,SMALL(IF("Página Web"='03.Muestra'!$D$8:$D$17,ROW('03.Muestra'!$F$8:$F$17)-MIN(ROW('03.Muestra'!$D$8:$D$17))+1,""),ROW()-446)),"")</f>
        <v>https://vicengallartandres.com/</v>
      </c>
      <c r="D447" s="143" t="str">
        <f t="shared" ref="D447:D456" si="55">IF(C447="","",$D$18)</f>
        <v>N/A</v>
      </c>
      <c r="E447" s="95" t="str">
        <f t="shared" ref="E447:E456" si="56">IF(D447&lt;&gt;"",IF(AND(B447&lt;&gt;"",C447&lt;&gt;""),"","ERR"),"")</f>
        <v/>
      </c>
      <c r="F447" s="144" t="s">
        <v>95</v>
      </c>
      <c r="G447" s="121" t="s">
        <v>104</v>
      </c>
      <c r="H447" s="116" t="s">
        <v>99</v>
      </c>
      <c r="I447" s="145" t="s">
        <v>97</v>
      </c>
      <c r="J447" s="146" t="s">
        <v>93</v>
      </c>
      <c r="K447" s="171" t="s">
        <v>103</v>
      </c>
      <c r="L447" s="23"/>
      <c r="M447" s="23"/>
      <c r="N447" s="23"/>
      <c r="O447" s="23"/>
      <c r="P447" s="23"/>
      <c r="Q447" s="23"/>
      <c r="R447" s="23"/>
      <c r="S447" s="23"/>
      <c r="T447" s="23"/>
      <c r="U447" s="23"/>
      <c r="V447" s="23"/>
      <c r="W447" s="23"/>
      <c r="X447" s="23"/>
      <c r="Y447" s="23"/>
      <c r="Z447" s="29"/>
      <c r="AA447" s="29"/>
      <c r="AB447" s="29"/>
      <c r="AC447" s="29"/>
      <c r="AD447" s="29"/>
      <c r="AE447" s="29"/>
      <c r="AF447" s="29"/>
      <c r="AG447" s="29"/>
      <c r="AH447" s="29"/>
      <c r="AI447" s="29"/>
      <c r="AJ447" s="29"/>
      <c r="AK447" s="29"/>
      <c r="AL447" s="29"/>
      <c r="AM447" s="29"/>
      <c r="AN447" s="29"/>
      <c r="AO447" s="29"/>
      <c r="AP447" s="29"/>
    </row>
    <row r="448" ht="12.0" customHeight="1">
      <c r="A448" s="133">
        <f t="array" ref="A448">IFERROR(INDEX('03.Muestra'!$B$8:$B$17,SMALL(IF("Página Web"='03.Muestra'!$D$8:$D$17,ROW('03.Muestra'!$B$8:$B$17)-MIN(ROW('03.Muestra'!$D$8:$D$17))+1,""),ROW()-446)),"")</f>
        <v>2</v>
      </c>
      <c r="B448" s="169" t="str">
        <f t="array" ref="B448">IFERROR(INDEX('03.Muestra'!$C$8:$C$17,SMALL(IF("Página Web"='03.Muestra'!$D$8:$D$17,ROW('03.Muestra'!$C$8:$C$17)-MIN(ROW('03.Muestra'!$D$8:$D$17))+1,""),ROW()-446)),"")</f>
        <v>Contacto</v>
      </c>
      <c r="C448" s="170" t="str">
        <f t="array" ref="C448">IFERROR(INDEX('03.Muestra'!$F$8:$F$17,SMALL(IF("Página Web"='03.Muestra'!$D$8:$D$17,ROW('03.Muestra'!$F$8:$F$17)-MIN(ROW('03.Muestra'!$D$8:$D$17))+1,""),ROW()-446)),"")</f>
        <v>https://vicengallartandres.com/contacto/</v>
      </c>
      <c r="D448" s="143" t="str">
        <f t="shared" si="55"/>
        <v>N/A</v>
      </c>
      <c r="E448" s="95" t="str">
        <f t="shared" si="56"/>
        <v/>
      </c>
      <c r="F448" s="147">
        <f>COUNTIF($D447:INDIRECT("$D" &amp;  SUM(ROW()-1,'03.Muestra'!$D$20)-1),F447)</f>
        <v>0</v>
      </c>
      <c r="G448" s="147">
        <f>COUNTIF($D447:INDIRECT("$D" &amp;  SUM(ROW()-1,'03.Muestra'!$D$20)-1),G447)</f>
        <v>0</v>
      </c>
      <c r="H448" s="147">
        <f>COUNTIF($D447:INDIRECT("$D" &amp;  SUM(ROW()-1,'03.Muestra'!$D$20)-1),H447)</f>
        <v>3</v>
      </c>
      <c r="I448" s="147">
        <f>COUNTIF($D447:INDIRECT("$D" &amp;  SUM(ROW()-1,'03.Muestra'!$D$20)-1),I447)</f>
        <v>0</v>
      </c>
      <c r="J448" s="147">
        <f>COUNTIF($D447:INDIRECT("$D" &amp;  SUM(ROW()-1,'03.Muestra'!$D$20)-1),J447)</f>
        <v>0</v>
      </c>
      <c r="K448" s="172">
        <f>IF(COUNTIF('03.Muestra'!$D$8:$D$17,"Página Web")=0,0,COUNTBLANK($D447:INDIRECT("$D" &amp;  SUM(ROW()-1,COUNTIF('03.Muestra'!$D$8:$D$17,"Página Web"))-1)))</f>
        <v>0</v>
      </c>
      <c r="L448" s="23"/>
      <c r="M448" s="23"/>
      <c r="N448" s="23"/>
      <c r="O448" s="23"/>
      <c r="P448" s="23"/>
      <c r="Q448" s="23"/>
      <c r="R448" s="23"/>
      <c r="S448" s="23"/>
      <c r="T448" s="23"/>
      <c r="U448" s="23"/>
      <c r="V448" s="23"/>
      <c r="W448" s="23"/>
      <c r="X448" s="23"/>
      <c r="Y448" s="23"/>
      <c r="Z448" s="29"/>
      <c r="AA448" s="29"/>
      <c r="AB448" s="29"/>
      <c r="AC448" s="29"/>
      <c r="AD448" s="29"/>
      <c r="AE448" s="29"/>
      <c r="AF448" s="29"/>
      <c r="AG448" s="29"/>
      <c r="AH448" s="29"/>
      <c r="AI448" s="29"/>
      <c r="AJ448" s="29"/>
      <c r="AK448" s="29"/>
      <c r="AL448" s="29"/>
      <c r="AM448" s="29"/>
      <c r="AN448" s="29"/>
      <c r="AO448" s="29"/>
      <c r="AP448" s="29"/>
    </row>
    <row r="449" ht="12.0" customHeight="1">
      <c r="A449" s="133">
        <f t="array" ref="A449">IFERROR(INDEX('03.Muestra'!$B$8:$B$17,SMALL(IF("Página Web"='03.Muestra'!$D$8:$D$17,ROW('03.Muestra'!$B$8:$B$17)-MIN(ROW('03.Muestra'!$D$8:$D$17))+1,""),ROW()-446)),"")</f>
        <v>3</v>
      </c>
      <c r="B449" s="169" t="str">
        <f t="array" ref="B449">IFERROR(INDEX('03.Muestra'!$C$8:$C$17,SMALL(IF("Página Web"='03.Muestra'!$D$8:$D$17,ROW('03.Muestra'!$C$8:$C$17)-MIN(ROW('03.Muestra'!$D$8:$D$17))+1,""),ROW()-446)),"")</f>
        <v>Servicios</v>
      </c>
      <c r="C449" s="170" t="str">
        <f t="array" ref="C449">IFERROR(INDEX('03.Muestra'!$F$8:$F$17,SMALL(IF("Página Web"='03.Muestra'!$D$8:$D$17,ROW('03.Muestra'!$F$8:$F$17)-MIN(ROW('03.Muestra'!$D$8:$D$17))+1,""),ROW()-446)),"")</f>
        <v>https://vicengallartandres.com/servicios/</v>
      </c>
      <c r="D449" s="143" t="str">
        <f t="shared" si="55"/>
        <v>N/A</v>
      </c>
      <c r="E449" s="95" t="str">
        <f t="shared" si="56"/>
        <v/>
      </c>
      <c r="F449" s="29"/>
      <c r="G449" s="29"/>
      <c r="H449" s="29"/>
      <c r="I449" s="29"/>
      <c r="J449" s="29"/>
      <c r="K449" s="188"/>
      <c r="L449" s="23"/>
      <c r="M449" s="23"/>
      <c r="N449" s="23"/>
      <c r="O449" s="23"/>
      <c r="P449" s="23"/>
      <c r="Q449" s="23"/>
      <c r="R449" s="23"/>
      <c r="S449" s="23"/>
      <c r="T449" s="23"/>
      <c r="U449" s="23"/>
      <c r="V449" s="23"/>
      <c r="W449" s="23"/>
      <c r="X449" s="23"/>
      <c r="Y449" s="23"/>
      <c r="Z449" s="29"/>
      <c r="AA449" s="29"/>
      <c r="AB449" s="29"/>
      <c r="AC449" s="29"/>
      <c r="AD449" s="29"/>
      <c r="AE449" s="29"/>
      <c r="AF449" s="29"/>
      <c r="AG449" s="29"/>
      <c r="AH449" s="29"/>
      <c r="AI449" s="29"/>
      <c r="AJ449" s="29"/>
      <c r="AK449" s="29"/>
      <c r="AL449" s="29"/>
      <c r="AM449" s="29"/>
      <c r="AN449" s="29"/>
      <c r="AO449" s="29"/>
      <c r="AP449" s="29"/>
    </row>
    <row r="450" ht="12.0" customHeight="1">
      <c r="A450" s="133" t="str">
        <f t="array" ref="A450">IFERROR(INDEX('03.Muestra'!$B$8:$B$17,SMALL(IF("Página Web"='03.Muestra'!$D$8:$D$17,ROW('03.Muestra'!$B$8:$B$17)-MIN(ROW('03.Muestra'!$D$8:$D$17))+1,""),ROW()-446)),"")</f>
        <v/>
      </c>
      <c r="B450" s="169" t="str">
        <f t="array" ref="B450">IFERROR(INDEX('03.Muestra'!$C$8:$C$17,SMALL(IF("Página Web"='03.Muestra'!$D$8:$D$17,ROW('03.Muestra'!$C$8:$C$17)-MIN(ROW('03.Muestra'!$D$8:$D$17))+1,""),ROW()-446)),"")</f>
        <v/>
      </c>
      <c r="C450" s="169" t="str">
        <f t="array" ref="C450">IFERROR(INDEX('03.Muestra'!$F$8:$F$17,SMALL(IF("Página Web"='03.Muestra'!$D$8:$D$17,ROW('03.Muestra'!$F$8:$F$17)-MIN(ROW('03.Muestra'!$D$8:$D$17))+1,""),ROW()-446)),"")</f>
        <v/>
      </c>
      <c r="D450" s="143" t="str">
        <f t="shared" si="55"/>
        <v/>
      </c>
      <c r="E450" s="95" t="str">
        <f t="shared" si="56"/>
        <v/>
      </c>
      <c r="F450" s="29"/>
      <c r="G450" s="23"/>
      <c r="H450" s="23"/>
      <c r="I450" s="23"/>
      <c r="J450" s="23"/>
      <c r="K450" s="188"/>
      <c r="L450" s="23"/>
      <c r="M450" s="23"/>
      <c r="N450" s="23"/>
      <c r="O450" s="23"/>
      <c r="P450" s="23"/>
      <c r="Q450" s="23"/>
      <c r="R450" s="23"/>
      <c r="S450" s="23"/>
      <c r="T450" s="23"/>
      <c r="U450" s="23"/>
      <c r="V450" s="23"/>
      <c r="W450" s="23"/>
      <c r="X450" s="23"/>
      <c r="Y450" s="23"/>
      <c r="Z450" s="29"/>
      <c r="AA450" s="29"/>
      <c r="AB450" s="29"/>
      <c r="AC450" s="29"/>
      <c r="AD450" s="29"/>
      <c r="AE450" s="29"/>
      <c r="AF450" s="29"/>
      <c r="AG450" s="29"/>
      <c r="AH450" s="29"/>
      <c r="AI450" s="29"/>
      <c r="AJ450" s="29"/>
      <c r="AK450" s="29"/>
      <c r="AL450" s="29"/>
      <c r="AM450" s="29"/>
      <c r="AN450" s="29"/>
      <c r="AO450" s="29"/>
      <c r="AP450" s="29"/>
    </row>
    <row r="451" ht="12.0" customHeight="1">
      <c r="A451" s="133" t="str">
        <f t="array" ref="A451">IFERROR(INDEX('03.Muestra'!$B$8:$B$17,SMALL(IF("Página Web"='03.Muestra'!$D$8:$D$17,ROW('03.Muestra'!$B$8:$B$17)-MIN(ROW('03.Muestra'!$D$8:$D$17))+1,""),ROW()-446)),"")</f>
        <v/>
      </c>
      <c r="B451" s="169" t="str">
        <f t="array" ref="B451">IFERROR(INDEX('03.Muestra'!$C$8:$C$17,SMALL(IF("Página Web"='03.Muestra'!$D$8:$D$17,ROW('03.Muestra'!$C$8:$C$17)-MIN(ROW('03.Muestra'!$D$8:$D$17))+1,""),ROW()-446)),"")</f>
        <v/>
      </c>
      <c r="C451" s="169" t="str">
        <f t="array" ref="C451">IFERROR(INDEX('03.Muestra'!$F$8:$F$17,SMALL(IF("Página Web"='03.Muestra'!$D$8:$D$17,ROW('03.Muestra'!$F$8:$F$17)-MIN(ROW('03.Muestra'!$D$8:$D$17))+1,""),ROW()-446)),"")</f>
        <v/>
      </c>
      <c r="D451" s="143" t="str">
        <f t="shared" si="55"/>
        <v/>
      </c>
      <c r="E451" s="95" t="str">
        <f t="shared" si="56"/>
        <v/>
      </c>
      <c r="F451" s="29"/>
      <c r="G451" s="23"/>
      <c r="H451" s="23"/>
      <c r="I451" s="23"/>
      <c r="J451" s="23"/>
      <c r="K451" s="188"/>
      <c r="L451" s="23"/>
      <c r="M451" s="23"/>
      <c r="N451" s="23"/>
      <c r="O451" s="23"/>
      <c r="P451" s="23"/>
      <c r="Q451" s="23"/>
      <c r="R451" s="23"/>
      <c r="S451" s="23"/>
      <c r="T451" s="23"/>
      <c r="U451" s="23"/>
      <c r="V451" s="23"/>
      <c r="W451" s="23"/>
      <c r="X451" s="23"/>
      <c r="Y451" s="23"/>
      <c r="Z451" s="29"/>
      <c r="AA451" s="29"/>
      <c r="AB451" s="29"/>
      <c r="AC451" s="29"/>
      <c r="AD451" s="29"/>
      <c r="AE451" s="29"/>
      <c r="AF451" s="29"/>
      <c r="AG451" s="29"/>
      <c r="AH451" s="29"/>
      <c r="AI451" s="29"/>
      <c r="AJ451" s="29"/>
      <c r="AK451" s="29"/>
      <c r="AL451" s="29"/>
      <c r="AM451" s="29"/>
      <c r="AN451" s="29"/>
      <c r="AO451" s="29"/>
      <c r="AP451" s="29"/>
    </row>
    <row r="452" ht="12.0" customHeight="1">
      <c r="A452" s="133" t="str">
        <f t="array" ref="A452">IFERROR(INDEX('03.Muestra'!$B$8:$B$17,SMALL(IF("Página Web"='03.Muestra'!$D$8:$D$17,ROW('03.Muestra'!$B$8:$B$17)-MIN(ROW('03.Muestra'!$D$8:$D$17))+1,""),ROW()-446)),"")</f>
        <v/>
      </c>
      <c r="B452" s="169" t="str">
        <f t="array" ref="B452">IFERROR(INDEX('03.Muestra'!$C$8:$C$17,SMALL(IF("Página Web"='03.Muestra'!$D$8:$D$17,ROW('03.Muestra'!$C$8:$C$17)-MIN(ROW('03.Muestra'!$D$8:$D$17))+1,""),ROW()-446)),"")</f>
        <v/>
      </c>
      <c r="C452" s="169" t="str">
        <f t="array" ref="C452">IFERROR(INDEX('03.Muestra'!$F$8:$F$17,SMALL(IF("Página Web"='03.Muestra'!$D$8:$D$17,ROW('03.Muestra'!$F$8:$F$17)-MIN(ROW('03.Muestra'!$D$8:$D$17))+1,""),ROW()-446)),"")</f>
        <v/>
      </c>
      <c r="D452" s="143" t="str">
        <f t="shared" si="55"/>
        <v/>
      </c>
      <c r="E452" s="95" t="str">
        <f t="shared" si="56"/>
        <v/>
      </c>
      <c r="F452" s="29"/>
      <c r="G452" s="23"/>
      <c r="H452" s="23"/>
      <c r="I452" s="23"/>
      <c r="J452" s="23"/>
      <c r="K452" s="188"/>
      <c r="L452" s="23"/>
      <c r="M452" s="23"/>
      <c r="N452" s="23"/>
      <c r="O452" s="23"/>
      <c r="P452" s="23"/>
      <c r="Q452" s="23"/>
      <c r="R452" s="23"/>
      <c r="S452" s="23"/>
      <c r="T452" s="23"/>
      <c r="U452" s="23"/>
      <c r="V452" s="23"/>
      <c r="W452" s="23"/>
      <c r="X452" s="23"/>
      <c r="Y452" s="23"/>
      <c r="Z452" s="29"/>
      <c r="AA452" s="29"/>
      <c r="AB452" s="29"/>
      <c r="AC452" s="29"/>
      <c r="AD452" s="29"/>
      <c r="AE452" s="29"/>
      <c r="AF452" s="29"/>
      <c r="AG452" s="29"/>
      <c r="AH452" s="29"/>
      <c r="AI452" s="29"/>
      <c r="AJ452" s="29"/>
      <c r="AK452" s="29"/>
      <c r="AL452" s="29"/>
      <c r="AM452" s="29"/>
      <c r="AN452" s="29"/>
      <c r="AO452" s="29"/>
      <c r="AP452" s="29"/>
    </row>
    <row r="453" ht="12.0" customHeight="1">
      <c r="A453" s="133" t="str">
        <f t="array" ref="A453">IFERROR(INDEX('03.Muestra'!$B$8:$B$17,SMALL(IF("Página Web"='03.Muestra'!$D$8:$D$17,ROW('03.Muestra'!$B$8:$B$17)-MIN(ROW('03.Muestra'!$D$8:$D$17))+1,""),ROW()-446)),"")</f>
        <v/>
      </c>
      <c r="B453" s="169" t="str">
        <f t="array" ref="B453">IFERROR(INDEX('03.Muestra'!$C$8:$C$17,SMALL(IF("Página Web"='03.Muestra'!$D$8:$D$17,ROW('03.Muestra'!$C$8:$C$17)-MIN(ROW('03.Muestra'!$D$8:$D$17))+1,""),ROW()-446)),"")</f>
        <v/>
      </c>
      <c r="C453" s="169" t="str">
        <f t="array" ref="C453">IFERROR(INDEX('03.Muestra'!$F$8:$F$17,SMALL(IF("Página Web"='03.Muestra'!$D$8:$D$17,ROW('03.Muestra'!$F$8:$F$17)-MIN(ROW('03.Muestra'!$D$8:$D$17))+1,""),ROW()-446)),"")</f>
        <v/>
      </c>
      <c r="D453" s="143" t="str">
        <f t="shared" si="55"/>
        <v/>
      </c>
      <c r="E453" s="95" t="str">
        <f t="shared" si="56"/>
        <v/>
      </c>
      <c r="F453" s="23"/>
      <c r="G453" s="23"/>
      <c r="H453" s="23"/>
      <c r="I453" s="23"/>
      <c r="J453" s="23"/>
      <c r="K453" s="188"/>
      <c r="L453" s="23"/>
      <c r="M453" s="23"/>
      <c r="N453" s="23"/>
      <c r="O453" s="23"/>
      <c r="P453" s="23"/>
      <c r="Q453" s="23"/>
      <c r="R453" s="23"/>
      <c r="S453" s="23"/>
      <c r="T453" s="23"/>
      <c r="U453" s="23"/>
      <c r="V453" s="23"/>
      <c r="W453" s="23"/>
      <c r="X453" s="23"/>
      <c r="Y453" s="23"/>
      <c r="Z453" s="29"/>
      <c r="AA453" s="29"/>
      <c r="AB453" s="29"/>
      <c r="AC453" s="29"/>
      <c r="AD453" s="29"/>
      <c r="AE453" s="29"/>
      <c r="AF453" s="29"/>
      <c r="AG453" s="29"/>
      <c r="AH453" s="29"/>
      <c r="AI453" s="29"/>
      <c r="AJ453" s="29"/>
      <c r="AK453" s="29"/>
      <c r="AL453" s="29"/>
      <c r="AM453" s="29"/>
      <c r="AN453" s="29"/>
      <c r="AO453" s="29"/>
      <c r="AP453" s="29"/>
    </row>
    <row r="454" ht="12.0" customHeight="1">
      <c r="A454" s="133" t="str">
        <f t="array" ref="A454">IFERROR(INDEX('03.Muestra'!$B$8:$B$17,SMALL(IF("Página Web"='03.Muestra'!$D$8:$D$17,ROW('03.Muestra'!$B$8:$B$17)-MIN(ROW('03.Muestra'!$D$8:$D$17))+1,""),ROW()-446)),"")</f>
        <v/>
      </c>
      <c r="B454" s="169" t="str">
        <f t="array" ref="B454">IFERROR(INDEX('03.Muestra'!$C$8:$C$17,SMALL(IF("Página Web"='03.Muestra'!$D$8:$D$17,ROW('03.Muestra'!$C$8:$C$17)-MIN(ROW('03.Muestra'!$D$8:$D$17))+1,""),ROW()-446)),"")</f>
        <v/>
      </c>
      <c r="C454" s="169" t="str">
        <f t="array" ref="C454">IFERROR(INDEX('03.Muestra'!$F$8:$F$17,SMALL(IF("Página Web"='03.Muestra'!$D$8:$D$17,ROW('03.Muestra'!$F$8:$F$17)-MIN(ROW('03.Muestra'!$D$8:$D$17))+1,""),ROW()-446)),"")</f>
        <v/>
      </c>
      <c r="D454" s="143" t="str">
        <f t="shared" si="55"/>
        <v/>
      </c>
      <c r="E454" s="95" t="str">
        <f t="shared" si="56"/>
        <v/>
      </c>
      <c r="F454" s="23"/>
      <c r="G454" s="23"/>
      <c r="H454" s="23"/>
      <c r="I454" s="23"/>
      <c r="J454" s="23"/>
      <c r="K454" s="188"/>
      <c r="L454" s="23"/>
      <c r="M454" s="23"/>
      <c r="N454" s="23"/>
      <c r="O454" s="23"/>
      <c r="P454" s="23"/>
      <c r="Q454" s="23"/>
      <c r="R454" s="23"/>
      <c r="S454" s="23"/>
      <c r="T454" s="23"/>
      <c r="U454" s="23"/>
      <c r="V454" s="23"/>
      <c r="W454" s="23"/>
      <c r="X454" s="23"/>
      <c r="Y454" s="23"/>
      <c r="Z454" s="29"/>
      <c r="AA454" s="29"/>
      <c r="AB454" s="29"/>
      <c r="AC454" s="29"/>
      <c r="AD454" s="29"/>
      <c r="AE454" s="29"/>
      <c r="AF454" s="29"/>
      <c r="AG454" s="29"/>
      <c r="AH454" s="29"/>
      <c r="AI454" s="29"/>
      <c r="AJ454" s="29"/>
      <c r="AK454" s="29"/>
      <c r="AL454" s="29"/>
      <c r="AM454" s="29"/>
      <c r="AN454" s="29"/>
      <c r="AO454" s="29"/>
      <c r="AP454" s="29"/>
    </row>
    <row r="455" ht="12.0" customHeight="1">
      <c r="A455" s="133" t="str">
        <f t="array" ref="A455">IFERROR(INDEX('03.Muestra'!$B$8:$B$17,SMALL(IF("Página Web"='03.Muestra'!$D$8:$D$17,ROW('03.Muestra'!$B$8:$B$17)-MIN(ROW('03.Muestra'!$D$8:$D$17))+1,""),ROW()-446)),"")</f>
        <v/>
      </c>
      <c r="B455" s="169" t="str">
        <f t="array" ref="B455">IFERROR(INDEX('03.Muestra'!$C$8:$C$17,SMALL(IF("Página Web"='03.Muestra'!$D$8:$D$17,ROW('03.Muestra'!$C$8:$C$17)-MIN(ROW('03.Muestra'!$D$8:$D$17))+1,""),ROW()-446)),"")</f>
        <v/>
      </c>
      <c r="C455" s="169" t="str">
        <f t="array" ref="C455">IFERROR(INDEX('03.Muestra'!$F$8:$F$17,SMALL(IF("Página Web"='03.Muestra'!$D$8:$D$17,ROW('03.Muestra'!$F$8:$F$17)-MIN(ROW('03.Muestra'!$D$8:$D$17))+1,""),ROW()-446)),"")</f>
        <v/>
      </c>
      <c r="D455" s="143" t="str">
        <f t="shared" si="55"/>
        <v/>
      </c>
      <c r="E455" s="95" t="str">
        <f t="shared" si="56"/>
        <v/>
      </c>
      <c r="F455" s="23"/>
      <c r="G455" s="23"/>
      <c r="H455" s="23"/>
      <c r="I455" s="23"/>
      <c r="J455" s="23"/>
      <c r="K455" s="188"/>
      <c r="L455" s="23"/>
      <c r="M455" s="23"/>
      <c r="N455" s="23"/>
      <c r="O455" s="23"/>
      <c r="P455" s="23"/>
      <c r="Q455" s="23"/>
      <c r="R455" s="23"/>
      <c r="S455" s="23"/>
      <c r="T455" s="23"/>
      <c r="U455" s="23"/>
      <c r="V455" s="23"/>
      <c r="W455" s="23"/>
      <c r="X455" s="23"/>
      <c r="Y455" s="23"/>
      <c r="Z455" s="29"/>
      <c r="AA455" s="29"/>
      <c r="AB455" s="29"/>
      <c r="AC455" s="29"/>
      <c r="AD455" s="29"/>
      <c r="AE455" s="29"/>
      <c r="AF455" s="29"/>
      <c r="AG455" s="29"/>
      <c r="AH455" s="29"/>
      <c r="AI455" s="29"/>
      <c r="AJ455" s="29"/>
      <c r="AK455" s="29"/>
      <c r="AL455" s="29"/>
      <c r="AM455" s="29"/>
      <c r="AN455" s="29"/>
      <c r="AO455" s="29"/>
      <c r="AP455" s="29"/>
    </row>
    <row r="456" ht="12.0" customHeight="1">
      <c r="A456" s="133" t="str">
        <f t="array" ref="A456">IFERROR(INDEX('03.Muestra'!$B$8:$B$17,SMALL(IF("Página Web"='03.Muestra'!$D$8:$D$17,ROW('03.Muestra'!$B$8:$B$17)-MIN(ROW('03.Muestra'!$D$8:$D$17))+1,""),ROW()-446)),"")</f>
        <v/>
      </c>
      <c r="B456" s="169" t="str">
        <f t="array" ref="B456">IFERROR(INDEX('03.Muestra'!$C$8:$C$17,SMALL(IF("Página Web"='03.Muestra'!$D$8:$D$17,ROW('03.Muestra'!$C$8:$C$17)-MIN(ROW('03.Muestra'!$D$8:$D$17))+1,""),ROW()-446)),"")</f>
        <v/>
      </c>
      <c r="C456" s="169" t="str">
        <f t="array" ref="C456">IFERROR(INDEX('03.Muestra'!$F$8:$F$17,SMALL(IF("Página Web"='03.Muestra'!$D$8:$D$17,ROW('03.Muestra'!$F$8:$F$17)-MIN(ROW('03.Muestra'!$D$8:$D$17))+1,""),ROW()-446)),"")</f>
        <v/>
      </c>
      <c r="D456" s="143" t="str">
        <f t="shared" si="55"/>
        <v/>
      </c>
      <c r="E456" s="95" t="str">
        <f t="shared" si="56"/>
        <v/>
      </c>
      <c r="F456" s="23"/>
      <c r="G456" s="23"/>
      <c r="H456" s="23"/>
      <c r="I456" s="23"/>
      <c r="J456" s="23"/>
      <c r="K456" s="188"/>
      <c r="L456" s="23"/>
      <c r="M456" s="23"/>
      <c r="N456" s="23"/>
      <c r="O456" s="23"/>
      <c r="P456" s="23"/>
      <c r="Q456" s="23"/>
      <c r="R456" s="23"/>
      <c r="S456" s="23"/>
      <c r="T456" s="23"/>
      <c r="U456" s="23"/>
      <c r="V456" s="23"/>
      <c r="W456" s="23"/>
      <c r="X456" s="23"/>
      <c r="Y456" s="23"/>
      <c r="Z456" s="29"/>
      <c r="AA456" s="29"/>
      <c r="AB456" s="29"/>
      <c r="AC456" s="29"/>
      <c r="AD456" s="29"/>
      <c r="AE456" s="29"/>
      <c r="AF456" s="29"/>
      <c r="AG456" s="29"/>
      <c r="AH456" s="29"/>
      <c r="AI456" s="29"/>
      <c r="AJ456" s="29"/>
      <c r="AK456" s="29"/>
      <c r="AL456" s="29"/>
      <c r="AM456" s="29"/>
      <c r="AN456" s="29"/>
      <c r="AO456" s="29"/>
      <c r="AP456" s="29"/>
    </row>
    <row r="457" ht="12.0" customHeight="1">
      <c r="A457" s="92"/>
      <c r="B457" s="173"/>
      <c r="C457" s="173"/>
      <c r="D457" s="174"/>
      <c r="E457" s="95"/>
      <c r="F457" s="23"/>
      <c r="G457" s="23"/>
      <c r="H457" s="23"/>
      <c r="I457" s="23"/>
      <c r="J457" s="23"/>
      <c r="K457" s="188"/>
      <c r="L457" s="23"/>
      <c r="M457" s="23"/>
      <c r="N457" s="23"/>
      <c r="O457" s="23"/>
      <c r="P457" s="23"/>
      <c r="Q457" s="23"/>
      <c r="R457" s="23"/>
      <c r="S457" s="23"/>
      <c r="T457" s="23"/>
      <c r="U457" s="23"/>
      <c r="V457" s="23"/>
      <c r="W457" s="23"/>
      <c r="X457" s="23"/>
      <c r="Y457" s="23"/>
      <c r="Z457" s="29"/>
      <c r="AA457" s="29"/>
      <c r="AB457" s="29"/>
      <c r="AC457" s="29"/>
      <c r="AD457" s="29"/>
      <c r="AE457" s="29"/>
      <c r="AF457" s="29"/>
      <c r="AG457" s="29"/>
      <c r="AH457" s="29"/>
      <c r="AI457" s="29"/>
      <c r="AJ457" s="29"/>
      <c r="AK457" s="29"/>
      <c r="AL457" s="29"/>
      <c r="AM457" s="29"/>
      <c r="AN457" s="29"/>
      <c r="AO457" s="29"/>
      <c r="AP457" s="29"/>
    </row>
    <row r="458" ht="12.0" customHeight="1">
      <c r="A458" s="29"/>
      <c r="B458" s="23"/>
      <c r="C458" s="23"/>
      <c r="D458" s="167"/>
      <c r="E458" s="95"/>
      <c r="F458" s="23"/>
      <c r="G458" s="23"/>
      <c r="H458" s="23"/>
      <c r="I458" s="23"/>
      <c r="J458" s="23"/>
      <c r="K458" s="188"/>
      <c r="L458" s="23"/>
      <c r="M458" s="23"/>
      <c r="N458" s="23"/>
      <c r="O458" s="23"/>
      <c r="P458" s="23"/>
      <c r="Q458" s="23"/>
      <c r="R458" s="23"/>
      <c r="S458" s="23"/>
      <c r="T458" s="23"/>
      <c r="U458" s="23"/>
      <c r="V458" s="23"/>
      <c r="W458" s="23"/>
      <c r="X458" s="23"/>
      <c r="Y458" s="23"/>
      <c r="Z458" s="29"/>
      <c r="AA458" s="29"/>
      <c r="AB458" s="29"/>
      <c r="AC458" s="29"/>
      <c r="AD458" s="29"/>
      <c r="AE458" s="29"/>
      <c r="AF458" s="29"/>
      <c r="AG458" s="29"/>
      <c r="AH458" s="29"/>
      <c r="AI458" s="29"/>
      <c r="AJ458" s="29"/>
      <c r="AK458" s="29"/>
      <c r="AL458" s="29"/>
      <c r="AM458" s="29"/>
      <c r="AN458" s="29"/>
      <c r="AO458" s="29"/>
      <c r="AP458" s="29"/>
    </row>
    <row r="459" ht="12.75" customHeight="1">
      <c r="A459" s="151"/>
      <c r="B459" s="152"/>
      <c r="C459" s="151"/>
      <c r="D459" s="175"/>
      <c r="E459" s="153"/>
      <c r="F459" s="23"/>
      <c r="G459" s="23"/>
      <c r="H459" s="23"/>
      <c r="I459" s="23"/>
      <c r="J459" s="23"/>
      <c r="K459" s="188"/>
      <c r="L459" s="23"/>
      <c r="M459" s="23"/>
      <c r="N459" s="23"/>
      <c r="O459" s="23"/>
      <c r="P459" s="23"/>
      <c r="Q459" s="23"/>
      <c r="R459" s="23"/>
      <c r="S459" s="23"/>
      <c r="T459" s="23"/>
      <c r="U459" s="23"/>
      <c r="V459" s="23"/>
      <c r="W459" s="23"/>
      <c r="X459" s="23"/>
      <c r="Y459" s="23"/>
      <c r="Z459" s="29"/>
      <c r="AA459" s="29"/>
      <c r="AB459" s="29"/>
      <c r="AC459" s="29"/>
      <c r="AD459" s="29"/>
      <c r="AE459" s="29"/>
      <c r="AF459" s="29"/>
      <c r="AG459" s="29"/>
      <c r="AH459" s="29"/>
      <c r="AI459" s="29"/>
      <c r="AJ459" s="29"/>
      <c r="AK459" s="29"/>
      <c r="AL459" s="29"/>
      <c r="AM459" s="29"/>
      <c r="AN459" s="29"/>
      <c r="AO459" s="29"/>
      <c r="AP459" s="29"/>
    </row>
    <row r="460" ht="12.0" customHeight="1">
      <c r="A460" s="149"/>
      <c r="B460" s="149"/>
      <c r="C460" s="149"/>
      <c r="D460" s="176"/>
      <c r="E460" s="149"/>
      <c r="F460" s="124"/>
      <c r="G460" s="23"/>
      <c r="H460" s="23"/>
      <c r="I460" s="23"/>
      <c r="J460" s="23"/>
      <c r="K460" s="188"/>
      <c r="L460" s="23"/>
      <c r="M460" s="23"/>
      <c r="N460" s="23"/>
      <c r="O460" s="23"/>
      <c r="P460" s="23"/>
      <c r="Q460" s="23"/>
      <c r="R460" s="23"/>
      <c r="S460" s="23"/>
      <c r="T460" s="23"/>
      <c r="U460" s="23"/>
      <c r="V460" s="23"/>
      <c r="W460" s="23"/>
      <c r="X460" s="23"/>
      <c r="Y460" s="23"/>
      <c r="Z460" s="29"/>
      <c r="AA460" s="29"/>
      <c r="AB460" s="29"/>
      <c r="AC460" s="29"/>
      <c r="AD460" s="29"/>
      <c r="AE460" s="29"/>
      <c r="AF460" s="29"/>
      <c r="AG460" s="29"/>
      <c r="AH460" s="29"/>
      <c r="AI460" s="29"/>
      <c r="AJ460" s="29"/>
      <c r="AK460" s="29"/>
      <c r="AL460" s="29"/>
      <c r="AM460" s="29"/>
      <c r="AN460" s="29"/>
      <c r="AO460" s="29"/>
      <c r="AP460" s="29"/>
    </row>
    <row r="461" ht="12.0" customHeight="1">
      <c r="A461" s="29"/>
      <c r="B461" s="23"/>
      <c r="C461" s="23"/>
      <c r="D461" s="167"/>
      <c r="E461" s="23"/>
      <c r="F461" s="23"/>
      <c r="G461" s="23"/>
      <c r="H461" s="23"/>
      <c r="I461" s="23"/>
      <c r="J461" s="23"/>
      <c r="K461" s="188"/>
      <c r="L461" s="23"/>
      <c r="M461" s="23"/>
      <c r="N461" s="23"/>
      <c r="O461" s="23"/>
      <c r="P461" s="23"/>
      <c r="Q461" s="23"/>
      <c r="R461" s="23"/>
      <c r="S461" s="23"/>
      <c r="T461" s="23"/>
      <c r="U461" s="23"/>
      <c r="V461" s="23"/>
      <c r="W461" s="23"/>
      <c r="X461" s="23"/>
      <c r="Y461" s="23"/>
      <c r="Z461" s="29"/>
      <c r="AA461" s="29"/>
      <c r="AB461" s="29"/>
      <c r="AC461" s="29"/>
      <c r="AD461" s="29"/>
      <c r="AE461" s="29"/>
      <c r="AF461" s="29"/>
      <c r="AG461" s="29"/>
      <c r="AH461" s="29"/>
      <c r="AI461" s="29"/>
      <c r="AJ461" s="29"/>
      <c r="AK461" s="29"/>
      <c r="AL461" s="29"/>
      <c r="AM461" s="29"/>
      <c r="AN461" s="29"/>
      <c r="AO461" s="29"/>
      <c r="AP461" s="29"/>
    </row>
    <row r="462" ht="12.0" customHeight="1">
      <c r="A462" s="29"/>
      <c r="B462" s="193"/>
      <c r="C462" s="23"/>
      <c r="D462" s="167"/>
      <c r="E462" s="137"/>
      <c r="F462" s="23"/>
      <c r="G462" s="23"/>
      <c r="H462" s="23"/>
      <c r="I462" s="23"/>
      <c r="J462" s="23"/>
      <c r="K462" s="188"/>
      <c r="L462" s="23"/>
      <c r="M462" s="23"/>
      <c r="N462" s="23"/>
      <c r="O462" s="23"/>
      <c r="P462" s="23"/>
      <c r="Q462" s="23"/>
      <c r="R462" s="23"/>
      <c r="S462" s="23"/>
      <c r="T462" s="23"/>
      <c r="U462" s="23"/>
      <c r="V462" s="23"/>
      <c r="W462" s="23"/>
      <c r="X462" s="23"/>
      <c r="Y462" s="23"/>
      <c r="Z462" s="29"/>
      <c r="AA462" s="29"/>
      <c r="AB462" s="29"/>
      <c r="AC462" s="29"/>
      <c r="AD462" s="29"/>
      <c r="AE462" s="29"/>
      <c r="AF462" s="29"/>
      <c r="AG462" s="29"/>
      <c r="AH462" s="29"/>
      <c r="AI462" s="29"/>
      <c r="AJ462" s="29"/>
      <c r="AK462" s="29"/>
      <c r="AL462" s="29"/>
      <c r="AM462" s="29"/>
      <c r="AN462" s="29"/>
      <c r="AO462" s="29"/>
      <c r="AP462" s="29"/>
    </row>
    <row r="463" ht="29.25" customHeight="1">
      <c r="A463" s="126" t="s">
        <v>106</v>
      </c>
      <c r="B463" s="127" t="s">
        <v>92</v>
      </c>
      <c r="C463" s="128" t="s">
        <v>176</v>
      </c>
      <c r="D463" s="168" t="s">
        <v>112</v>
      </c>
      <c r="E463" s="154"/>
      <c r="F463" s="29"/>
      <c r="G463" s="29"/>
      <c r="H463" s="29"/>
      <c r="I463" s="29"/>
      <c r="J463" s="29"/>
      <c r="K463" s="188"/>
      <c r="L463" s="23"/>
      <c r="M463" s="23"/>
      <c r="N463" s="23"/>
      <c r="O463" s="23"/>
      <c r="P463" s="23"/>
      <c r="Q463" s="23"/>
      <c r="R463" s="23"/>
      <c r="S463" s="23"/>
      <c r="T463" s="23"/>
      <c r="U463" s="23"/>
      <c r="V463" s="23"/>
      <c r="W463" s="23"/>
      <c r="X463" s="23"/>
      <c r="Y463" s="23"/>
      <c r="Z463" s="29"/>
      <c r="AA463" s="29"/>
      <c r="AB463" s="29"/>
      <c r="AC463" s="29"/>
      <c r="AD463" s="29"/>
      <c r="AE463" s="29"/>
      <c r="AF463" s="29"/>
      <c r="AG463" s="29"/>
      <c r="AH463" s="29"/>
      <c r="AI463" s="29"/>
      <c r="AJ463" s="29"/>
      <c r="AK463" s="29"/>
      <c r="AL463" s="29"/>
      <c r="AM463" s="29"/>
      <c r="AN463" s="29"/>
      <c r="AO463" s="29"/>
      <c r="AP463" s="29"/>
    </row>
    <row r="464" ht="12.0" customHeight="1">
      <c r="A464" s="133">
        <f t="array" ref="A464">IFERROR(INDEX('03.Muestra'!$B$8:$B$17,SMALL(IF("Página Web"='03.Muestra'!$D$8:$D$17,ROW('03.Muestra'!$B$8:$B$17)-MIN(ROW('03.Muestra'!$D$8:$D$17))+1,""),ROW()-463)),"")</f>
        <v>1</v>
      </c>
      <c r="B464" s="169" t="str">
        <f t="array" ref="B464">IFERROR(INDEX('03.Muestra'!$C$8:$C$17,SMALL(IF("Página Web"='03.Muestra'!$D$8:$D$17,ROW('03.Muestra'!$C$8:$C$17)-MIN(ROW('03.Muestra'!$D$8:$D$17))+1,""),ROW()-463)),"")</f>
        <v>Home</v>
      </c>
      <c r="C464" s="170" t="str">
        <f t="array" ref="C464">IFERROR(INDEX('03.Muestra'!$F$8:$F$17,SMALL(IF("Página Web"='03.Muestra'!$D$8:$D$17,ROW('03.Muestra'!$F$8:$F$17)-MIN(ROW('03.Muestra'!$D$8:$D$17))+1,""),ROW()-463)),"")</f>
        <v>https://vicengallartandres.com/</v>
      </c>
      <c r="D464" s="143" t="s">
        <v>93</v>
      </c>
      <c r="E464" s="95" t="str">
        <f t="shared" ref="E464:E473" si="57">IF(D464&lt;&gt;"",IF(AND(B464&lt;&gt;"",C464&lt;&gt;""),"","ERR"),"")</f>
        <v/>
      </c>
      <c r="F464" s="144" t="s">
        <v>95</v>
      </c>
      <c r="G464" s="121" t="s">
        <v>104</v>
      </c>
      <c r="H464" s="116" t="s">
        <v>99</v>
      </c>
      <c r="I464" s="145" t="s">
        <v>97</v>
      </c>
      <c r="J464" s="146" t="s">
        <v>93</v>
      </c>
      <c r="K464" s="171" t="s">
        <v>103</v>
      </c>
      <c r="L464" s="23"/>
      <c r="M464" s="23"/>
      <c r="N464" s="23"/>
      <c r="O464" s="23"/>
      <c r="P464" s="23"/>
      <c r="Q464" s="23"/>
      <c r="R464" s="23"/>
      <c r="S464" s="23"/>
      <c r="T464" s="23"/>
      <c r="U464" s="23"/>
      <c r="V464" s="23"/>
      <c r="W464" s="23"/>
      <c r="X464" s="23"/>
      <c r="Y464" s="23"/>
      <c r="Z464" s="29"/>
      <c r="AA464" s="29"/>
      <c r="AB464" s="29"/>
      <c r="AC464" s="29"/>
      <c r="AD464" s="29"/>
      <c r="AE464" s="29"/>
      <c r="AF464" s="29"/>
      <c r="AG464" s="29"/>
      <c r="AH464" s="29"/>
      <c r="AI464" s="29"/>
      <c r="AJ464" s="29"/>
      <c r="AK464" s="29"/>
      <c r="AL464" s="29"/>
      <c r="AM464" s="29"/>
      <c r="AN464" s="29"/>
      <c r="AO464" s="29"/>
      <c r="AP464" s="29"/>
    </row>
    <row r="465" ht="12.0" customHeight="1">
      <c r="A465" s="133">
        <f t="array" ref="A465">IFERROR(INDEX('03.Muestra'!$B$8:$B$17,SMALL(IF("Página Web"='03.Muestra'!$D$8:$D$17,ROW('03.Muestra'!$B$8:$B$17)-MIN(ROW('03.Muestra'!$D$8:$D$17))+1,""),ROW()-463)),"")</f>
        <v>2</v>
      </c>
      <c r="B465" s="169" t="str">
        <f t="array" ref="B465">IFERROR(INDEX('03.Muestra'!$C$8:$C$17,SMALL(IF("Página Web"='03.Muestra'!$D$8:$D$17,ROW('03.Muestra'!$C$8:$C$17)-MIN(ROW('03.Muestra'!$D$8:$D$17))+1,""),ROW()-463)),"")</f>
        <v>Contacto</v>
      </c>
      <c r="C465" s="170" t="str">
        <f t="array" ref="C465">IFERROR(INDEX('03.Muestra'!$F$8:$F$17,SMALL(IF("Página Web"='03.Muestra'!$D$8:$D$17,ROW('03.Muestra'!$F$8:$F$17)-MIN(ROW('03.Muestra'!$D$8:$D$17))+1,""),ROW()-463)),"")</f>
        <v>https://vicengallartandres.com/contacto/</v>
      </c>
      <c r="D465" s="143" t="s">
        <v>93</v>
      </c>
      <c r="E465" s="95" t="str">
        <f t="shared" si="57"/>
        <v/>
      </c>
      <c r="F465" s="147">
        <f>COUNTIF($D464:INDIRECT("$D" &amp;  SUM(ROW()-1,'03.Muestra'!$D$20)-1),F464)</f>
        <v>0</v>
      </c>
      <c r="G465" s="147">
        <f>COUNTIF($D464:INDIRECT("$D" &amp;  SUM(ROW()-1,'03.Muestra'!$D$20)-1),G464)</f>
        <v>0</v>
      </c>
      <c r="H465" s="147">
        <f>COUNTIF($D464:INDIRECT("$D" &amp;  SUM(ROW()-1,'03.Muestra'!$D$20)-1),H464)</f>
        <v>0</v>
      </c>
      <c r="I465" s="147">
        <f>COUNTIF($D464:INDIRECT("$D" &amp;  SUM(ROW()-1,'03.Muestra'!$D$20)-1),I464)</f>
        <v>0</v>
      </c>
      <c r="J465" s="147">
        <f>COUNTIF($D464:INDIRECT("$D" &amp;  SUM(ROW()-1,'03.Muestra'!$D$20)-1),J464)</f>
        <v>3</v>
      </c>
      <c r="K465" s="172">
        <f>IF(COUNTIF('03.Muestra'!$D$8:$D$17,"Página Web")=0,0,COUNTBLANK($D464:INDIRECT("$D" &amp;  SUM(ROW()-1,COUNTIF('03.Muestra'!$D$8:$D$17,"Página Web"))-1)))</f>
        <v>0</v>
      </c>
      <c r="L465" s="23"/>
      <c r="M465" s="23"/>
      <c r="N465" s="23"/>
      <c r="O465" s="23"/>
      <c r="P465" s="23"/>
      <c r="Q465" s="23"/>
      <c r="R465" s="23"/>
      <c r="S465" s="23"/>
      <c r="T465" s="23"/>
      <c r="U465" s="23"/>
      <c r="V465" s="23"/>
      <c r="W465" s="23"/>
      <c r="X465" s="23"/>
      <c r="Y465" s="23"/>
      <c r="Z465" s="29"/>
      <c r="AA465" s="29"/>
      <c r="AB465" s="29"/>
      <c r="AC465" s="29"/>
      <c r="AD465" s="29"/>
      <c r="AE465" s="29"/>
      <c r="AF465" s="29"/>
      <c r="AG465" s="29"/>
      <c r="AH465" s="29"/>
      <c r="AI465" s="29"/>
      <c r="AJ465" s="29"/>
      <c r="AK465" s="29"/>
      <c r="AL465" s="29"/>
      <c r="AM465" s="29"/>
      <c r="AN465" s="29"/>
      <c r="AO465" s="29"/>
      <c r="AP465" s="29"/>
    </row>
    <row r="466" ht="12.0" customHeight="1">
      <c r="A466" s="133">
        <f t="array" ref="A466">IFERROR(INDEX('03.Muestra'!$B$8:$B$17,SMALL(IF("Página Web"='03.Muestra'!$D$8:$D$17,ROW('03.Muestra'!$B$8:$B$17)-MIN(ROW('03.Muestra'!$D$8:$D$17))+1,""),ROW()-463)),"")</f>
        <v>3</v>
      </c>
      <c r="B466" s="169" t="str">
        <f t="array" ref="B466">IFERROR(INDEX('03.Muestra'!$C$8:$C$17,SMALL(IF("Página Web"='03.Muestra'!$D$8:$D$17,ROW('03.Muestra'!$C$8:$C$17)-MIN(ROW('03.Muestra'!$D$8:$D$17))+1,""),ROW()-463)),"")</f>
        <v>Servicios</v>
      </c>
      <c r="C466" s="170" t="str">
        <f t="array" ref="C466">IFERROR(INDEX('03.Muestra'!$F$8:$F$17,SMALL(IF("Página Web"='03.Muestra'!$D$8:$D$17,ROW('03.Muestra'!$F$8:$F$17)-MIN(ROW('03.Muestra'!$D$8:$D$17))+1,""),ROW()-463)),"")</f>
        <v>https://vicengallartandres.com/servicios/</v>
      </c>
      <c r="D466" s="143" t="s">
        <v>93</v>
      </c>
      <c r="E466" s="95" t="str">
        <f t="shared" si="57"/>
        <v/>
      </c>
      <c r="F466" s="29"/>
      <c r="G466" s="23"/>
      <c r="H466" s="23"/>
      <c r="I466" s="23"/>
      <c r="J466" s="23"/>
      <c r="K466" s="188"/>
      <c r="L466" s="23"/>
      <c r="M466" s="23"/>
      <c r="N466" s="23"/>
      <c r="O466" s="23"/>
      <c r="P466" s="23"/>
      <c r="Q466" s="23"/>
      <c r="R466" s="23"/>
      <c r="S466" s="23"/>
      <c r="T466" s="23"/>
      <c r="U466" s="23"/>
      <c r="V466" s="23"/>
      <c r="W466" s="23"/>
      <c r="X466" s="23"/>
      <c r="Y466" s="23"/>
      <c r="Z466" s="29"/>
      <c r="AA466" s="29"/>
      <c r="AB466" s="29"/>
      <c r="AC466" s="29"/>
      <c r="AD466" s="29"/>
      <c r="AE466" s="29"/>
      <c r="AF466" s="29"/>
      <c r="AG466" s="29"/>
      <c r="AH466" s="29"/>
      <c r="AI466" s="29"/>
      <c r="AJ466" s="29"/>
      <c r="AK466" s="29"/>
      <c r="AL466" s="29"/>
      <c r="AM466" s="29"/>
      <c r="AN466" s="29"/>
      <c r="AO466" s="29"/>
      <c r="AP466" s="29"/>
    </row>
    <row r="467" ht="12.0" customHeight="1">
      <c r="A467" s="133" t="str">
        <f t="array" ref="A467">IFERROR(INDEX('03.Muestra'!$B$8:$B$17,SMALL(IF("Página Web"='03.Muestra'!$D$8:$D$17,ROW('03.Muestra'!$B$8:$B$17)-MIN(ROW('03.Muestra'!$D$8:$D$17))+1,""),ROW()-463)),"")</f>
        <v/>
      </c>
      <c r="B467" s="169" t="str">
        <f t="array" ref="B467">IFERROR(INDEX('03.Muestra'!$C$8:$C$17,SMALL(IF("Página Web"='03.Muestra'!$D$8:$D$17,ROW('03.Muestra'!$C$8:$C$17)-MIN(ROW('03.Muestra'!$D$8:$D$17))+1,""),ROW()-463)),"")</f>
        <v/>
      </c>
      <c r="C467" s="169" t="str">
        <f t="array" ref="C467">IFERROR(INDEX('03.Muestra'!$F$8:$F$17,SMALL(IF("Página Web"='03.Muestra'!$D$8:$D$17,ROW('03.Muestra'!$F$8:$F$17)-MIN(ROW('03.Muestra'!$D$8:$D$17))+1,""),ROW()-463)),"")</f>
        <v/>
      </c>
      <c r="D467" s="143" t="str">
        <f t="shared" ref="D467:D473" si="58">IF(C467="","",$D$18)</f>
        <v/>
      </c>
      <c r="E467" s="95" t="str">
        <f t="shared" si="57"/>
        <v/>
      </c>
      <c r="F467" s="29"/>
      <c r="G467" s="23"/>
      <c r="H467" s="23"/>
      <c r="I467" s="23"/>
      <c r="J467" s="23"/>
      <c r="K467" s="188"/>
      <c r="L467" s="23"/>
      <c r="M467" s="23"/>
      <c r="N467" s="23"/>
      <c r="O467" s="23"/>
      <c r="P467" s="23"/>
      <c r="Q467" s="23"/>
      <c r="R467" s="23"/>
      <c r="S467" s="23"/>
      <c r="T467" s="23"/>
      <c r="U467" s="23"/>
      <c r="V467" s="23"/>
      <c r="W467" s="23"/>
      <c r="X467" s="23"/>
      <c r="Y467" s="23"/>
      <c r="Z467" s="29"/>
      <c r="AA467" s="29"/>
      <c r="AB467" s="29"/>
      <c r="AC467" s="29"/>
      <c r="AD467" s="29"/>
      <c r="AE467" s="29"/>
      <c r="AF467" s="29"/>
      <c r="AG467" s="29"/>
      <c r="AH467" s="29"/>
      <c r="AI467" s="29"/>
      <c r="AJ467" s="29"/>
      <c r="AK467" s="29"/>
      <c r="AL467" s="29"/>
      <c r="AM467" s="29"/>
      <c r="AN467" s="29"/>
      <c r="AO467" s="29"/>
      <c r="AP467" s="29"/>
    </row>
    <row r="468" ht="12.0" customHeight="1">
      <c r="A468" s="133" t="str">
        <f t="array" ref="A468">IFERROR(INDEX('03.Muestra'!$B$8:$B$17,SMALL(IF("Página Web"='03.Muestra'!$D$8:$D$17,ROW('03.Muestra'!$B$8:$B$17)-MIN(ROW('03.Muestra'!$D$8:$D$17))+1,""),ROW()-463)),"")</f>
        <v/>
      </c>
      <c r="B468" s="169" t="str">
        <f t="array" ref="B468">IFERROR(INDEX('03.Muestra'!$C$8:$C$17,SMALL(IF("Página Web"='03.Muestra'!$D$8:$D$17,ROW('03.Muestra'!$C$8:$C$17)-MIN(ROW('03.Muestra'!$D$8:$D$17))+1,""),ROW()-463)),"")</f>
        <v/>
      </c>
      <c r="C468" s="169" t="str">
        <f t="array" ref="C468">IFERROR(INDEX('03.Muestra'!$F$8:$F$17,SMALL(IF("Página Web"='03.Muestra'!$D$8:$D$17,ROW('03.Muestra'!$F$8:$F$17)-MIN(ROW('03.Muestra'!$D$8:$D$17))+1,""),ROW()-463)),"")</f>
        <v/>
      </c>
      <c r="D468" s="143" t="str">
        <f t="shared" si="58"/>
        <v/>
      </c>
      <c r="E468" s="95" t="str">
        <f t="shared" si="57"/>
        <v/>
      </c>
      <c r="F468" s="29"/>
      <c r="G468" s="23"/>
      <c r="H468" s="23"/>
      <c r="I468" s="23"/>
      <c r="J468" s="23"/>
      <c r="K468" s="188"/>
      <c r="L468" s="23"/>
      <c r="M468" s="23"/>
      <c r="N468" s="23"/>
      <c r="O468" s="23"/>
      <c r="P468" s="23"/>
      <c r="Q468" s="23"/>
      <c r="R468" s="23"/>
      <c r="S468" s="23"/>
      <c r="T468" s="23"/>
      <c r="U468" s="23"/>
      <c r="V468" s="23"/>
      <c r="W468" s="23"/>
      <c r="X468" s="23"/>
      <c r="Y468" s="23"/>
      <c r="Z468" s="29"/>
      <c r="AA468" s="29"/>
      <c r="AB468" s="29"/>
      <c r="AC468" s="29"/>
      <c r="AD468" s="29"/>
      <c r="AE468" s="29"/>
      <c r="AF468" s="29"/>
      <c r="AG468" s="29"/>
      <c r="AH468" s="29"/>
      <c r="AI468" s="29"/>
      <c r="AJ468" s="29"/>
      <c r="AK468" s="29"/>
      <c r="AL468" s="29"/>
      <c r="AM468" s="29"/>
      <c r="AN468" s="29"/>
      <c r="AO468" s="29"/>
      <c r="AP468" s="29"/>
    </row>
    <row r="469" ht="12.0" customHeight="1">
      <c r="A469" s="133" t="str">
        <f t="array" ref="A469">IFERROR(INDEX('03.Muestra'!$B$8:$B$17,SMALL(IF("Página Web"='03.Muestra'!$D$8:$D$17,ROW('03.Muestra'!$B$8:$B$17)-MIN(ROW('03.Muestra'!$D$8:$D$17))+1,""),ROW()-463)),"")</f>
        <v/>
      </c>
      <c r="B469" s="169" t="str">
        <f t="array" ref="B469">IFERROR(INDEX('03.Muestra'!$C$8:$C$17,SMALL(IF("Página Web"='03.Muestra'!$D$8:$D$17,ROW('03.Muestra'!$C$8:$C$17)-MIN(ROW('03.Muestra'!$D$8:$D$17))+1,""),ROW()-463)),"")</f>
        <v/>
      </c>
      <c r="C469" s="169" t="str">
        <f t="array" ref="C469">IFERROR(INDEX('03.Muestra'!$F$8:$F$17,SMALL(IF("Página Web"='03.Muestra'!$D$8:$D$17,ROW('03.Muestra'!$F$8:$F$17)-MIN(ROW('03.Muestra'!$D$8:$D$17))+1,""),ROW()-463)),"")</f>
        <v/>
      </c>
      <c r="D469" s="143" t="str">
        <f t="shared" si="58"/>
        <v/>
      </c>
      <c r="E469" s="95" t="str">
        <f t="shared" si="57"/>
        <v/>
      </c>
      <c r="F469" s="29"/>
      <c r="G469" s="23"/>
      <c r="H469" s="23"/>
      <c r="I469" s="23"/>
      <c r="J469" s="23"/>
      <c r="K469" s="188"/>
      <c r="L469" s="23"/>
      <c r="M469" s="23"/>
      <c r="N469" s="23"/>
      <c r="O469" s="23"/>
      <c r="P469" s="23"/>
      <c r="Q469" s="23"/>
      <c r="R469" s="23"/>
      <c r="S469" s="23"/>
      <c r="T469" s="23"/>
      <c r="U469" s="23"/>
      <c r="V469" s="23"/>
      <c r="W469" s="23"/>
      <c r="X469" s="23"/>
      <c r="Y469" s="23"/>
      <c r="Z469" s="29"/>
      <c r="AA469" s="29"/>
      <c r="AB469" s="29"/>
      <c r="AC469" s="29"/>
      <c r="AD469" s="29"/>
      <c r="AE469" s="29"/>
      <c r="AF469" s="29"/>
      <c r="AG469" s="29"/>
      <c r="AH469" s="29"/>
      <c r="AI469" s="29"/>
      <c r="AJ469" s="29"/>
      <c r="AK469" s="29"/>
      <c r="AL469" s="29"/>
      <c r="AM469" s="29"/>
      <c r="AN469" s="29"/>
      <c r="AO469" s="29"/>
      <c r="AP469" s="29"/>
    </row>
    <row r="470" ht="12.0" customHeight="1">
      <c r="A470" s="133" t="str">
        <f t="array" ref="A470">IFERROR(INDEX('03.Muestra'!$B$8:$B$17,SMALL(IF("Página Web"='03.Muestra'!$D$8:$D$17,ROW('03.Muestra'!$B$8:$B$17)-MIN(ROW('03.Muestra'!$D$8:$D$17))+1,""),ROW()-463)),"")</f>
        <v/>
      </c>
      <c r="B470" s="169" t="str">
        <f t="array" ref="B470">IFERROR(INDEX('03.Muestra'!$C$8:$C$17,SMALL(IF("Página Web"='03.Muestra'!$D$8:$D$17,ROW('03.Muestra'!$C$8:$C$17)-MIN(ROW('03.Muestra'!$D$8:$D$17))+1,""),ROW()-463)),"")</f>
        <v/>
      </c>
      <c r="C470" s="169" t="str">
        <f t="array" ref="C470">IFERROR(INDEX('03.Muestra'!$F$8:$F$17,SMALL(IF("Página Web"='03.Muestra'!$D$8:$D$17,ROW('03.Muestra'!$F$8:$F$17)-MIN(ROW('03.Muestra'!$D$8:$D$17))+1,""),ROW()-463)),"")</f>
        <v/>
      </c>
      <c r="D470" s="143" t="str">
        <f t="shared" si="58"/>
        <v/>
      </c>
      <c r="E470" s="95" t="str">
        <f t="shared" si="57"/>
        <v/>
      </c>
      <c r="F470" s="23"/>
      <c r="G470" s="23"/>
      <c r="H470" s="23"/>
      <c r="I470" s="23"/>
      <c r="J470" s="23"/>
      <c r="K470" s="188"/>
      <c r="L470" s="23"/>
      <c r="M470" s="23"/>
      <c r="N470" s="23"/>
      <c r="O470" s="23"/>
      <c r="P470" s="23"/>
      <c r="Q470" s="23"/>
      <c r="R470" s="23"/>
      <c r="S470" s="23"/>
      <c r="T470" s="23"/>
      <c r="U470" s="23"/>
      <c r="V470" s="23"/>
      <c r="W470" s="23"/>
      <c r="X470" s="23"/>
      <c r="Y470" s="23"/>
      <c r="Z470" s="29"/>
      <c r="AA470" s="29"/>
      <c r="AB470" s="29"/>
      <c r="AC470" s="29"/>
      <c r="AD470" s="29"/>
      <c r="AE470" s="29"/>
      <c r="AF470" s="29"/>
      <c r="AG470" s="29"/>
      <c r="AH470" s="29"/>
      <c r="AI470" s="29"/>
      <c r="AJ470" s="29"/>
      <c r="AK470" s="29"/>
      <c r="AL470" s="29"/>
      <c r="AM470" s="29"/>
      <c r="AN470" s="29"/>
      <c r="AO470" s="29"/>
      <c r="AP470" s="29"/>
    </row>
    <row r="471" ht="12.0" customHeight="1">
      <c r="A471" s="133" t="str">
        <f t="array" ref="A471">IFERROR(INDEX('03.Muestra'!$B$8:$B$17,SMALL(IF("Página Web"='03.Muestra'!$D$8:$D$17,ROW('03.Muestra'!$B$8:$B$17)-MIN(ROW('03.Muestra'!$D$8:$D$17))+1,""),ROW()-463)),"")</f>
        <v/>
      </c>
      <c r="B471" s="169" t="str">
        <f t="array" ref="B471">IFERROR(INDEX('03.Muestra'!$C$8:$C$17,SMALL(IF("Página Web"='03.Muestra'!$D$8:$D$17,ROW('03.Muestra'!$C$8:$C$17)-MIN(ROW('03.Muestra'!$D$8:$D$17))+1,""),ROW()-463)),"")</f>
        <v/>
      </c>
      <c r="C471" s="169" t="str">
        <f t="array" ref="C471">IFERROR(INDEX('03.Muestra'!$F$8:$F$17,SMALL(IF("Página Web"='03.Muestra'!$D$8:$D$17,ROW('03.Muestra'!$F$8:$F$17)-MIN(ROW('03.Muestra'!$D$8:$D$17))+1,""),ROW()-463)),"")</f>
        <v/>
      </c>
      <c r="D471" s="143" t="str">
        <f t="shared" si="58"/>
        <v/>
      </c>
      <c r="E471" s="95" t="str">
        <f t="shared" si="57"/>
        <v/>
      </c>
      <c r="F471" s="23"/>
      <c r="G471" s="23"/>
      <c r="H471" s="23"/>
      <c r="I471" s="23"/>
      <c r="J471" s="23"/>
      <c r="K471" s="188"/>
      <c r="L471" s="23"/>
      <c r="M471" s="23"/>
      <c r="N471" s="23"/>
      <c r="O471" s="23"/>
      <c r="P471" s="23"/>
      <c r="Q471" s="23"/>
      <c r="R471" s="23"/>
      <c r="S471" s="23"/>
      <c r="T471" s="23"/>
      <c r="U471" s="23"/>
      <c r="V471" s="23"/>
      <c r="W471" s="23"/>
      <c r="X471" s="23"/>
      <c r="Y471" s="23"/>
      <c r="Z471" s="29"/>
      <c r="AA471" s="29"/>
      <c r="AB471" s="29"/>
      <c r="AC471" s="29"/>
      <c r="AD471" s="29"/>
      <c r="AE471" s="29"/>
      <c r="AF471" s="29"/>
      <c r="AG471" s="29"/>
      <c r="AH471" s="29"/>
      <c r="AI471" s="29"/>
      <c r="AJ471" s="29"/>
      <c r="AK471" s="29"/>
      <c r="AL471" s="29"/>
      <c r="AM471" s="29"/>
      <c r="AN471" s="29"/>
      <c r="AO471" s="29"/>
      <c r="AP471" s="29"/>
    </row>
    <row r="472" ht="12.0" customHeight="1">
      <c r="A472" s="133" t="str">
        <f t="array" ref="A472">IFERROR(INDEX('03.Muestra'!$B$8:$B$17,SMALL(IF("Página Web"='03.Muestra'!$D$8:$D$17,ROW('03.Muestra'!$B$8:$B$17)-MIN(ROW('03.Muestra'!$D$8:$D$17))+1,""),ROW()-463)),"")</f>
        <v/>
      </c>
      <c r="B472" s="169" t="str">
        <f t="array" ref="B472">IFERROR(INDEX('03.Muestra'!$C$8:$C$17,SMALL(IF("Página Web"='03.Muestra'!$D$8:$D$17,ROW('03.Muestra'!$C$8:$C$17)-MIN(ROW('03.Muestra'!$D$8:$D$17))+1,""),ROW()-463)),"")</f>
        <v/>
      </c>
      <c r="C472" s="169" t="str">
        <f t="array" ref="C472">IFERROR(INDEX('03.Muestra'!$F$8:$F$17,SMALL(IF("Página Web"='03.Muestra'!$D$8:$D$17,ROW('03.Muestra'!$F$8:$F$17)-MIN(ROW('03.Muestra'!$D$8:$D$17))+1,""),ROW()-463)),"")</f>
        <v/>
      </c>
      <c r="D472" s="143" t="str">
        <f t="shared" si="58"/>
        <v/>
      </c>
      <c r="E472" s="95" t="str">
        <f t="shared" si="57"/>
        <v/>
      </c>
      <c r="F472" s="23"/>
      <c r="G472" s="23"/>
      <c r="H472" s="23"/>
      <c r="I472" s="23"/>
      <c r="J472" s="23"/>
      <c r="K472" s="188"/>
      <c r="L472" s="23"/>
      <c r="M472" s="23"/>
      <c r="N472" s="23"/>
      <c r="O472" s="23"/>
      <c r="P472" s="23"/>
      <c r="Q472" s="23"/>
      <c r="R472" s="23"/>
      <c r="S472" s="23"/>
      <c r="T472" s="23"/>
      <c r="U472" s="23"/>
      <c r="V472" s="23"/>
      <c r="W472" s="23"/>
      <c r="X472" s="23"/>
      <c r="Y472" s="23"/>
      <c r="Z472" s="29"/>
      <c r="AA472" s="29"/>
      <c r="AB472" s="29"/>
      <c r="AC472" s="29"/>
      <c r="AD472" s="29"/>
      <c r="AE472" s="29"/>
      <c r="AF472" s="29"/>
      <c r="AG472" s="29"/>
      <c r="AH472" s="29"/>
      <c r="AI472" s="29"/>
      <c r="AJ472" s="29"/>
      <c r="AK472" s="29"/>
      <c r="AL472" s="29"/>
      <c r="AM472" s="29"/>
      <c r="AN472" s="29"/>
      <c r="AO472" s="29"/>
      <c r="AP472" s="29"/>
    </row>
    <row r="473" ht="12.0" customHeight="1">
      <c r="A473" s="133" t="str">
        <f t="array" ref="A473">IFERROR(INDEX('03.Muestra'!$B$8:$B$17,SMALL(IF("Página Web"='03.Muestra'!$D$8:$D$17,ROW('03.Muestra'!$B$8:$B$17)-MIN(ROW('03.Muestra'!$D$8:$D$17))+1,""),ROW()-463)),"")</f>
        <v/>
      </c>
      <c r="B473" s="169" t="str">
        <f t="array" ref="B473">IFERROR(INDEX('03.Muestra'!$C$8:$C$17,SMALL(IF("Página Web"='03.Muestra'!$D$8:$D$17,ROW('03.Muestra'!$C$8:$C$17)-MIN(ROW('03.Muestra'!$D$8:$D$17))+1,""),ROW()-463)),"")</f>
        <v/>
      </c>
      <c r="C473" s="169" t="str">
        <f t="array" ref="C473">IFERROR(INDEX('03.Muestra'!$F$8:$F$17,SMALL(IF("Página Web"='03.Muestra'!$D$8:$D$17,ROW('03.Muestra'!$F$8:$F$17)-MIN(ROW('03.Muestra'!$D$8:$D$17))+1,""),ROW()-463)),"")</f>
        <v/>
      </c>
      <c r="D473" s="143" t="str">
        <f t="shared" si="58"/>
        <v/>
      </c>
      <c r="E473" s="95" t="str">
        <f t="shared" si="57"/>
        <v/>
      </c>
      <c r="F473" s="23"/>
      <c r="G473" s="23"/>
      <c r="H473" s="23"/>
      <c r="I473" s="23"/>
      <c r="J473" s="23"/>
      <c r="K473" s="188"/>
      <c r="L473" s="23"/>
      <c r="M473" s="23"/>
      <c r="N473" s="23"/>
      <c r="O473" s="23"/>
      <c r="P473" s="23"/>
      <c r="Q473" s="23"/>
      <c r="R473" s="23"/>
      <c r="S473" s="23"/>
      <c r="T473" s="23"/>
      <c r="U473" s="23"/>
      <c r="V473" s="23"/>
      <c r="W473" s="23"/>
      <c r="X473" s="23"/>
      <c r="Y473" s="23"/>
      <c r="Z473" s="29"/>
      <c r="AA473" s="29"/>
      <c r="AB473" s="29"/>
      <c r="AC473" s="29"/>
      <c r="AD473" s="29"/>
      <c r="AE473" s="29"/>
      <c r="AF473" s="29"/>
      <c r="AG473" s="29"/>
      <c r="AH473" s="29"/>
      <c r="AI473" s="29"/>
      <c r="AJ473" s="29"/>
      <c r="AK473" s="29"/>
      <c r="AL473" s="29"/>
      <c r="AM473" s="29"/>
      <c r="AN473" s="29"/>
      <c r="AO473" s="29"/>
      <c r="AP473" s="29"/>
    </row>
    <row r="474" ht="12.0" customHeight="1">
      <c r="A474" s="92"/>
      <c r="B474" s="173"/>
      <c r="C474" s="173"/>
      <c r="D474" s="174"/>
      <c r="E474" s="95"/>
      <c r="F474" s="23"/>
      <c r="G474" s="23"/>
      <c r="H474" s="23"/>
      <c r="I474" s="23"/>
      <c r="J474" s="23"/>
      <c r="K474" s="188"/>
      <c r="L474" s="23"/>
      <c r="M474" s="23"/>
      <c r="N474" s="23"/>
      <c r="O474" s="23"/>
      <c r="P474" s="23"/>
      <c r="Q474" s="23"/>
      <c r="R474" s="23"/>
      <c r="S474" s="23"/>
      <c r="T474" s="23"/>
      <c r="U474" s="23"/>
      <c r="V474" s="23"/>
      <c r="W474" s="23"/>
      <c r="X474" s="23"/>
      <c r="Y474" s="23"/>
      <c r="Z474" s="29"/>
      <c r="AA474" s="29"/>
      <c r="AB474" s="29"/>
      <c r="AC474" s="29"/>
      <c r="AD474" s="29"/>
      <c r="AE474" s="29"/>
      <c r="AF474" s="29"/>
      <c r="AG474" s="29"/>
      <c r="AH474" s="29"/>
      <c r="AI474" s="29"/>
      <c r="AJ474" s="29"/>
      <c r="AK474" s="29"/>
      <c r="AL474" s="29"/>
      <c r="AM474" s="29"/>
      <c r="AN474" s="29"/>
      <c r="AO474" s="29"/>
      <c r="AP474" s="29"/>
    </row>
    <row r="475" ht="12.0" customHeight="1">
      <c r="A475" s="29"/>
      <c r="B475" s="23"/>
      <c r="C475" s="23"/>
      <c r="D475" s="167"/>
      <c r="E475" s="95"/>
      <c r="F475" s="23"/>
      <c r="G475" s="23"/>
      <c r="H475" s="23"/>
      <c r="I475" s="23"/>
      <c r="J475" s="23"/>
      <c r="K475" s="188"/>
      <c r="L475" s="23"/>
      <c r="M475" s="23"/>
      <c r="N475" s="23"/>
      <c r="O475" s="23"/>
      <c r="P475" s="23"/>
      <c r="Q475" s="23"/>
      <c r="R475" s="23"/>
      <c r="S475" s="23"/>
      <c r="T475" s="23"/>
      <c r="U475" s="23"/>
      <c r="V475" s="23"/>
      <c r="W475" s="23"/>
      <c r="X475" s="23"/>
      <c r="Y475" s="23"/>
      <c r="Z475" s="29"/>
      <c r="AA475" s="29"/>
      <c r="AB475" s="29"/>
      <c r="AC475" s="29"/>
      <c r="AD475" s="29"/>
      <c r="AE475" s="29"/>
      <c r="AF475" s="29"/>
      <c r="AG475" s="29"/>
      <c r="AH475" s="29"/>
      <c r="AI475" s="29"/>
      <c r="AJ475" s="29"/>
      <c r="AK475" s="29"/>
      <c r="AL475" s="29"/>
      <c r="AM475" s="29"/>
      <c r="AN475" s="29"/>
      <c r="AO475" s="29"/>
      <c r="AP475" s="29"/>
    </row>
    <row r="476" ht="12.75" customHeight="1">
      <c r="A476" s="151"/>
      <c r="B476" s="152"/>
      <c r="C476" s="151"/>
      <c r="D476" s="175"/>
      <c r="E476" s="153"/>
      <c r="F476" s="23"/>
      <c r="G476" s="23"/>
      <c r="H476" s="23"/>
      <c r="I476" s="23"/>
      <c r="J476" s="23"/>
      <c r="K476" s="188"/>
      <c r="L476" s="23"/>
      <c r="M476" s="23"/>
      <c r="N476" s="23"/>
      <c r="O476" s="23"/>
      <c r="P476" s="23"/>
      <c r="Q476" s="23"/>
      <c r="R476" s="23"/>
      <c r="S476" s="23"/>
      <c r="T476" s="23"/>
      <c r="U476" s="23"/>
      <c r="V476" s="23"/>
      <c r="W476" s="23"/>
      <c r="X476" s="23"/>
      <c r="Y476" s="23"/>
      <c r="Z476" s="29"/>
      <c r="AA476" s="29"/>
      <c r="AB476" s="29"/>
      <c r="AC476" s="29"/>
      <c r="AD476" s="29"/>
      <c r="AE476" s="29"/>
      <c r="AF476" s="29"/>
      <c r="AG476" s="29"/>
      <c r="AH476" s="29"/>
      <c r="AI476" s="29"/>
      <c r="AJ476" s="29"/>
      <c r="AK476" s="29"/>
      <c r="AL476" s="29"/>
      <c r="AM476" s="29"/>
      <c r="AN476" s="29"/>
      <c r="AO476" s="29"/>
      <c r="AP476" s="29"/>
    </row>
    <row r="477" ht="12.0" customHeight="1">
      <c r="A477" s="149"/>
      <c r="B477" s="149"/>
      <c r="C477" s="149"/>
      <c r="D477" s="176"/>
      <c r="E477" s="149"/>
      <c r="F477" s="124"/>
      <c r="G477" s="23"/>
      <c r="H477" s="23"/>
      <c r="I477" s="23"/>
      <c r="J477" s="23"/>
      <c r="K477" s="188"/>
      <c r="L477" s="23"/>
      <c r="M477" s="23"/>
      <c r="N477" s="23"/>
      <c r="O477" s="23"/>
      <c r="P477" s="23"/>
      <c r="Q477" s="23"/>
      <c r="R477" s="23"/>
      <c r="S477" s="23"/>
      <c r="T477" s="23"/>
      <c r="U477" s="23"/>
      <c r="V477" s="23"/>
      <c r="W477" s="23"/>
      <c r="X477" s="23"/>
      <c r="Y477" s="23"/>
      <c r="Z477" s="29"/>
      <c r="AA477" s="29"/>
      <c r="AB477" s="29"/>
      <c r="AC477" s="29"/>
      <c r="AD477" s="29"/>
      <c r="AE477" s="29"/>
      <c r="AF477" s="29"/>
      <c r="AG477" s="29"/>
      <c r="AH477" s="29"/>
      <c r="AI477" s="29"/>
      <c r="AJ477" s="29"/>
      <c r="AK477" s="29"/>
      <c r="AL477" s="29"/>
      <c r="AM477" s="29"/>
      <c r="AN477" s="29"/>
      <c r="AO477" s="29"/>
      <c r="AP477" s="29"/>
    </row>
    <row r="478" ht="12.0" customHeight="1">
      <c r="A478" s="29"/>
      <c r="B478" s="173"/>
      <c r="C478" s="173"/>
      <c r="D478" s="174"/>
      <c r="E478" s="95"/>
      <c r="F478" s="23"/>
      <c r="G478" s="23"/>
      <c r="H478" s="23"/>
      <c r="I478" s="23"/>
      <c r="J478" s="23"/>
      <c r="K478" s="188"/>
      <c r="L478" s="23"/>
      <c r="M478" s="23"/>
      <c r="N478" s="23"/>
      <c r="O478" s="23"/>
      <c r="P478" s="23"/>
      <c r="Q478" s="23"/>
      <c r="R478" s="23"/>
      <c r="S478" s="23"/>
      <c r="T478" s="23"/>
      <c r="U478" s="23"/>
      <c r="V478" s="23"/>
      <c r="W478" s="23"/>
      <c r="X478" s="23"/>
      <c r="Y478" s="23"/>
      <c r="Z478" s="29"/>
      <c r="AA478" s="29"/>
      <c r="AB478" s="29"/>
      <c r="AC478" s="29"/>
      <c r="AD478" s="29"/>
      <c r="AE478" s="29"/>
      <c r="AF478" s="29"/>
      <c r="AG478" s="29"/>
      <c r="AH478" s="29"/>
      <c r="AI478" s="29"/>
      <c r="AJ478" s="29"/>
      <c r="AK478" s="29"/>
      <c r="AL478" s="29"/>
      <c r="AM478" s="29"/>
      <c r="AN478" s="29"/>
      <c r="AO478" s="29"/>
      <c r="AP478" s="29"/>
    </row>
    <row r="479" ht="12.0" customHeight="1">
      <c r="A479" s="29"/>
      <c r="B479" s="193"/>
      <c r="C479" s="23"/>
      <c r="D479" s="167"/>
      <c r="E479" s="137"/>
      <c r="F479" s="23"/>
      <c r="G479" s="23"/>
      <c r="H479" s="23"/>
      <c r="I479" s="23"/>
      <c r="J479" s="23"/>
      <c r="K479" s="188"/>
      <c r="L479" s="23"/>
      <c r="M479" s="23"/>
      <c r="N479" s="23"/>
      <c r="O479" s="23"/>
      <c r="P479" s="23"/>
      <c r="Q479" s="23"/>
      <c r="R479" s="23"/>
      <c r="S479" s="23"/>
      <c r="T479" s="23"/>
      <c r="U479" s="23"/>
      <c r="V479" s="23"/>
      <c r="W479" s="23"/>
      <c r="X479" s="23"/>
      <c r="Y479" s="23"/>
      <c r="Z479" s="29"/>
      <c r="AA479" s="29"/>
      <c r="AB479" s="29"/>
      <c r="AC479" s="29"/>
      <c r="AD479" s="29"/>
      <c r="AE479" s="29"/>
      <c r="AF479" s="29"/>
      <c r="AG479" s="29"/>
      <c r="AH479" s="29"/>
      <c r="AI479" s="29"/>
      <c r="AJ479" s="29"/>
      <c r="AK479" s="29"/>
      <c r="AL479" s="29"/>
      <c r="AM479" s="29"/>
      <c r="AN479" s="29"/>
      <c r="AO479" s="29"/>
      <c r="AP479" s="29"/>
    </row>
    <row r="480" ht="29.25" customHeight="1">
      <c r="A480" s="126" t="s">
        <v>106</v>
      </c>
      <c r="B480" s="127" t="s">
        <v>92</v>
      </c>
      <c r="C480" s="128" t="s">
        <v>177</v>
      </c>
      <c r="D480" s="168" t="s">
        <v>112</v>
      </c>
      <c r="E480" s="154"/>
      <c r="F480" s="29"/>
      <c r="G480" s="29"/>
      <c r="H480" s="29"/>
      <c r="I480" s="29"/>
      <c r="J480" s="29"/>
      <c r="K480" s="188"/>
      <c r="L480" s="23"/>
      <c r="M480" s="23"/>
      <c r="N480" s="23"/>
      <c r="O480" s="23"/>
      <c r="P480" s="23"/>
      <c r="Q480" s="23"/>
      <c r="R480" s="23"/>
      <c r="S480" s="23"/>
      <c r="T480" s="23"/>
      <c r="U480" s="23"/>
      <c r="V480" s="23"/>
      <c r="W480" s="23"/>
      <c r="X480" s="23"/>
      <c r="Y480" s="23"/>
      <c r="Z480" s="29"/>
      <c r="AA480" s="29"/>
      <c r="AB480" s="29"/>
      <c r="AC480" s="29"/>
      <c r="AD480" s="29"/>
      <c r="AE480" s="29"/>
      <c r="AF480" s="29"/>
      <c r="AG480" s="29"/>
      <c r="AH480" s="29"/>
      <c r="AI480" s="29"/>
      <c r="AJ480" s="29"/>
      <c r="AK480" s="29"/>
      <c r="AL480" s="29"/>
      <c r="AM480" s="29"/>
      <c r="AN480" s="29"/>
      <c r="AO480" s="29"/>
      <c r="AP480" s="29"/>
    </row>
    <row r="481" ht="12.0" customHeight="1">
      <c r="A481" s="133">
        <f t="array" ref="A481">IFERROR(INDEX('03.Muestra'!$B$8:$B$17,SMALL(IF("Página Web"='03.Muestra'!$D$8:$D$17,ROW('03.Muestra'!$B$8:$B$17)-MIN(ROW('03.Muestra'!$D$8:$D$17))+1,""),ROW()-480)),"")</f>
        <v>1</v>
      </c>
      <c r="B481" s="169" t="str">
        <f t="array" ref="B481">IFERROR(INDEX('03.Muestra'!$C$8:$C$17,SMALL(IF("Página Web"='03.Muestra'!$D$8:$D$17,ROW('03.Muestra'!$C$8:$C$17)-MIN(ROW('03.Muestra'!$D$8:$D$17))+1,""),ROW()-480)),"")</f>
        <v>Home</v>
      </c>
      <c r="C481" s="170" t="str">
        <f t="array" ref="C481">IFERROR(INDEX('03.Muestra'!$F$8:$F$17,SMALL(IF("Página Web"='03.Muestra'!$D$8:$D$17,ROW('03.Muestra'!$F$8:$F$17)-MIN(ROW('03.Muestra'!$D$8:$D$17))+1,""),ROW()-480)),"")</f>
        <v>https://vicengallartandres.com/</v>
      </c>
      <c r="D481" s="143" t="s">
        <v>97</v>
      </c>
      <c r="E481" s="95" t="str">
        <f t="shared" ref="E481:E490" si="59">IF(D481&lt;&gt;"",IF(AND(B481&lt;&gt;"",C481&lt;&gt;""),"","ERR"),"")</f>
        <v/>
      </c>
      <c r="F481" s="144" t="s">
        <v>95</v>
      </c>
      <c r="G481" s="121" t="s">
        <v>104</v>
      </c>
      <c r="H481" s="116" t="s">
        <v>99</v>
      </c>
      <c r="I481" s="145" t="s">
        <v>97</v>
      </c>
      <c r="J481" s="146" t="s">
        <v>93</v>
      </c>
      <c r="K481" s="171" t="s">
        <v>103</v>
      </c>
      <c r="L481" s="23"/>
      <c r="M481" s="23"/>
      <c r="N481" s="23"/>
      <c r="O481" s="23"/>
      <c r="P481" s="23"/>
      <c r="Q481" s="23"/>
      <c r="R481" s="23"/>
      <c r="S481" s="23"/>
      <c r="T481" s="23"/>
      <c r="U481" s="23"/>
      <c r="V481" s="23"/>
      <c r="W481" s="23"/>
      <c r="X481" s="23"/>
      <c r="Y481" s="23"/>
      <c r="Z481" s="29"/>
      <c r="AA481" s="29"/>
      <c r="AB481" s="29"/>
      <c r="AC481" s="29"/>
      <c r="AD481" s="29"/>
      <c r="AE481" s="29"/>
      <c r="AF481" s="29"/>
      <c r="AG481" s="29"/>
      <c r="AH481" s="29"/>
      <c r="AI481" s="29"/>
      <c r="AJ481" s="29"/>
      <c r="AK481" s="29"/>
      <c r="AL481" s="29"/>
      <c r="AM481" s="29"/>
      <c r="AN481" s="29"/>
      <c r="AO481" s="29"/>
      <c r="AP481" s="29"/>
    </row>
    <row r="482" ht="12.0" customHeight="1">
      <c r="A482" s="133">
        <f t="array" ref="A482">IFERROR(INDEX('03.Muestra'!$B$8:$B$17,SMALL(IF("Página Web"='03.Muestra'!$D$8:$D$17,ROW('03.Muestra'!$B$8:$B$17)-MIN(ROW('03.Muestra'!$D$8:$D$17))+1,""),ROW()-480)),"")</f>
        <v>2</v>
      </c>
      <c r="B482" s="169" t="str">
        <f t="array" ref="B482">IFERROR(INDEX('03.Muestra'!$C$8:$C$17,SMALL(IF("Página Web"='03.Muestra'!$D$8:$D$17,ROW('03.Muestra'!$C$8:$C$17)-MIN(ROW('03.Muestra'!$D$8:$D$17))+1,""),ROW()-480)),"")</f>
        <v>Contacto</v>
      </c>
      <c r="C482" s="170" t="str">
        <f t="array" ref="C482">IFERROR(INDEX('03.Muestra'!$F$8:$F$17,SMALL(IF("Página Web"='03.Muestra'!$D$8:$D$17,ROW('03.Muestra'!$F$8:$F$17)-MIN(ROW('03.Muestra'!$D$8:$D$17))+1,""),ROW()-480)),"")</f>
        <v>https://vicengallartandres.com/contacto/</v>
      </c>
      <c r="D482" s="143" t="s">
        <v>97</v>
      </c>
      <c r="E482" s="95" t="str">
        <f t="shared" si="59"/>
        <v/>
      </c>
      <c r="F482" s="147">
        <f>COUNTIF($D481:INDIRECT("$D" &amp;  SUM(ROW()-1,'03.Muestra'!$D$20)-1),F481)</f>
        <v>0</v>
      </c>
      <c r="G482" s="147">
        <f>COUNTIF($D481:INDIRECT("$D" &amp;  SUM(ROW()-1,'03.Muestra'!$D$20)-1),G481)</f>
        <v>0</v>
      </c>
      <c r="H482" s="147">
        <f>COUNTIF($D481:INDIRECT("$D" &amp;  SUM(ROW()-1,'03.Muestra'!$D$20)-1),H481)</f>
        <v>0</v>
      </c>
      <c r="I482" s="147">
        <f>COUNTIF($D481:INDIRECT("$D" &amp;  SUM(ROW()-1,'03.Muestra'!$D$20)-1),I481)</f>
        <v>3</v>
      </c>
      <c r="J482" s="147">
        <f>COUNTIF($D481:INDIRECT("$D" &amp;  SUM(ROW()-1,'03.Muestra'!$D$20)-1),J481)</f>
        <v>0</v>
      </c>
      <c r="K482" s="172">
        <f>IF(COUNTIF('03.Muestra'!$D$8:$D$17,"Página Web")=0,0,COUNTBLANK($D481:INDIRECT("$D" &amp;  SUM(ROW()-1,COUNTIF('03.Muestra'!$D$8:$D$17,"Página Web"))-1)))</f>
        <v>0</v>
      </c>
      <c r="L482" s="23"/>
      <c r="M482" s="23"/>
      <c r="N482" s="23"/>
      <c r="O482" s="23"/>
      <c r="P482" s="23"/>
      <c r="Q482" s="23"/>
      <c r="R482" s="23"/>
      <c r="S482" s="23"/>
      <c r="T482" s="23"/>
      <c r="U482" s="23"/>
      <c r="V482" s="23"/>
      <c r="W482" s="23"/>
      <c r="X482" s="23"/>
      <c r="Y482" s="23"/>
      <c r="Z482" s="29"/>
      <c r="AA482" s="29"/>
      <c r="AB482" s="29"/>
      <c r="AC482" s="29"/>
      <c r="AD482" s="29"/>
      <c r="AE482" s="29"/>
      <c r="AF482" s="29"/>
      <c r="AG482" s="29"/>
      <c r="AH482" s="29"/>
      <c r="AI482" s="29"/>
      <c r="AJ482" s="29"/>
      <c r="AK482" s="29"/>
      <c r="AL482" s="29"/>
      <c r="AM482" s="29"/>
      <c r="AN482" s="29"/>
      <c r="AO482" s="29"/>
      <c r="AP482" s="29"/>
    </row>
    <row r="483" ht="12.0" customHeight="1">
      <c r="A483" s="133">
        <f t="array" ref="A483">IFERROR(INDEX('03.Muestra'!$B$8:$B$17,SMALL(IF("Página Web"='03.Muestra'!$D$8:$D$17,ROW('03.Muestra'!$B$8:$B$17)-MIN(ROW('03.Muestra'!$D$8:$D$17))+1,""),ROW()-480)),"")</f>
        <v>3</v>
      </c>
      <c r="B483" s="169" t="str">
        <f t="array" ref="B483">IFERROR(INDEX('03.Muestra'!$C$8:$C$17,SMALL(IF("Página Web"='03.Muestra'!$D$8:$D$17,ROW('03.Muestra'!$C$8:$C$17)-MIN(ROW('03.Muestra'!$D$8:$D$17))+1,""),ROW()-480)),"")</f>
        <v>Servicios</v>
      </c>
      <c r="C483" s="170" t="str">
        <f t="array" ref="C483">IFERROR(INDEX('03.Muestra'!$F$8:$F$17,SMALL(IF("Página Web"='03.Muestra'!$D$8:$D$17,ROW('03.Muestra'!$F$8:$F$17)-MIN(ROW('03.Muestra'!$D$8:$D$17))+1,""),ROW()-480)),"")</f>
        <v>https://vicengallartandres.com/servicios/</v>
      </c>
      <c r="D483" s="143" t="s">
        <v>97</v>
      </c>
      <c r="E483" s="95" t="str">
        <f t="shared" si="59"/>
        <v/>
      </c>
      <c r="F483" s="29"/>
      <c r="G483" s="23"/>
      <c r="H483" s="23"/>
      <c r="I483" s="23"/>
      <c r="J483" s="23"/>
      <c r="K483" s="188"/>
      <c r="L483" s="23"/>
      <c r="M483" s="23"/>
      <c r="N483" s="23"/>
      <c r="O483" s="23"/>
      <c r="P483" s="23"/>
      <c r="Q483" s="23"/>
      <c r="R483" s="23"/>
      <c r="S483" s="23"/>
      <c r="T483" s="23"/>
      <c r="U483" s="23"/>
      <c r="V483" s="23"/>
      <c r="W483" s="23"/>
      <c r="X483" s="23"/>
      <c r="Y483" s="23"/>
      <c r="Z483" s="29"/>
      <c r="AA483" s="29"/>
      <c r="AB483" s="29"/>
      <c r="AC483" s="29"/>
      <c r="AD483" s="29"/>
      <c r="AE483" s="29"/>
      <c r="AF483" s="29"/>
      <c r="AG483" s="29"/>
      <c r="AH483" s="29"/>
      <c r="AI483" s="29"/>
      <c r="AJ483" s="29"/>
      <c r="AK483" s="29"/>
      <c r="AL483" s="29"/>
      <c r="AM483" s="29"/>
      <c r="AN483" s="29"/>
      <c r="AO483" s="29"/>
      <c r="AP483" s="29"/>
    </row>
    <row r="484" ht="12.0" customHeight="1">
      <c r="A484" s="133" t="str">
        <f t="array" ref="A484">IFERROR(INDEX('03.Muestra'!$B$8:$B$17,SMALL(IF("Página Web"='03.Muestra'!$D$8:$D$17,ROW('03.Muestra'!$B$8:$B$17)-MIN(ROW('03.Muestra'!$D$8:$D$17))+1,""),ROW()-480)),"")</f>
        <v/>
      </c>
      <c r="B484" s="169" t="str">
        <f t="array" ref="B484">IFERROR(INDEX('03.Muestra'!$C$8:$C$17,SMALL(IF("Página Web"='03.Muestra'!$D$8:$D$17,ROW('03.Muestra'!$C$8:$C$17)-MIN(ROW('03.Muestra'!$D$8:$D$17))+1,""),ROW()-480)),"")</f>
        <v/>
      </c>
      <c r="C484" s="169" t="str">
        <f t="array" ref="C484">IFERROR(INDEX('03.Muestra'!$F$8:$F$17,SMALL(IF("Página Web"='03.Muestra'!$D$8:$D$17,ROW('03.Muestra'!$F$8:$F$17)-MIN(ROW('03.Muestra'!$D$8:$D$17))+1,""),ROW()-480)),"")</f>
        <v/>
      </c>
      <c r="D484" s="143" t="str">
        <f t="shared" ref="D484:D490" si="60">IF(C484="","",$D$18)</f>
        <v/>
      </c>
      <c r="E484" s="95" t="str">
        <f t="shared" si="59"/>
        <v/>
      </c>
      <c r="F484" s="29"/>
      <c r="G484" s="23"/>
      <c r="H484" s="23"/>
      <c r="I484" s="23"/>
      <c r="J484" s="23"/>
      <c r="K484" s="188"/>
      <c r="L484" s="23"/>
      <c r="M484" s="23"/>
      <c r="N484" s="23"/>
      <c r="O484" s="23"/>
      <c r="P484" s="23"/>
      <c r="Q484" s="23"/>
      <c r="R484" s="23"/>
      <c r="S484" s="23"/>
      <c r="T484" s="23"/>
      <c r="U484" s="23"/>
      <c r="V484" s="23"/>
      <c r="W484" s="23"/>
      <c r="X484" s="23"/>
      <c r="Y484" s="23"/>
      <c r="Z484" s="29"/>
      <c r="AA484" s="29"/>
      <c r="AB484" s="29"/>
      <c r="AC484" s="29"/>
      <c r="AD484" s="29"/>
      <c r="AE484" s="29"/>
      <c r="AF484" s="29"/>
      <c r="AG484" s="29"/>
      <c r="AH484" s="29"/>
      <c r="AI484" s="29"/>
      <c r="AJ484" s="29"/>
      <c r="AK484" s="29"/>
      <c r="AL484" s="29"/>
      <c r="AM484" s="29"/>
      <c r="AN484" s="29"/>
      <c r="AO484" s="29"/>
      <c r="AP484" s="29"/>
    </row>
    <row r="485" ht="12.0" customHeight="1">
      <c r="A485" s="133" t="str">
        <f t="array" ref="A485">IFERROR(INDEX('03.Muestra'!$B$8:$B$17,SMALL(IF("Página Web"='03.Muestra'!$D$8:$D$17,ROW('03.Muestra'!$B$8:$B$17)-MIN(ROW('03.Muestra'!$D$8:$D$17))+1,""),ROW()-480)),"")</f>
        <v/>
      </c>
      <c r="B485" s="169" t="str">
        <f t="array" ref="B485">IFERROR(INDEX('03.Muestra'!$C$8:$C$17,SMALL(IF("Página Web"='03.Muestra'!$D$8:$D$17,ROW('03.Muestra'!$C$8:$C$17)-MIN(ROW('03.Muestra'!$D$8:$D$17))+1,""),ROW()-480)),"")</f>
        <v/>
      </c>
      <c r="C485" s="169" t="str">
        <f t="array" ref="C485">IFERROR(INDEX('03.Muestra'!$F$8:$F$17,SMALL(IF("Página Web"='03.Muestra'!$D$8:$D$17,ROW('03.Muestra'!$F$8:$F$17)-MIN(ROW('03.Muestra'!$D$8:$D$17))+1,""),ROW()-480)),"")</f>
        <v/>
      </c>
      <c r="D485" s="143" t="str">
        <f t="shared" si="60"/>
        <v/>
      </c>
      <c r="E485" s="95" t="str">
        <f t="shared" si="59"/>
        <v/>
      </c>
      <c r="F485" s="29"/>
      <c r="G485" s="23"/>
      <c r="H485" s="23"/>
      <c r="I485" s="23"/>
      <c r="J485" s="23"/>
      <c r="K485" s="188"/>
      <c r="L485" s="23"/>
      <c r="M485" s="23"/>
      <c r="N485" s="23"/>
      <c r="O485" s="23"/>
      <c r="P485" s="23"/>
      <c r="Q485" s="23"/>
      <c r="R485" s="23"/>
      <c r="S485" s="23"/>
      <c r="T485" s="23"/>
      <c r="U485" s="23"/>
      <c r="V485" s="23"/>
      <c r="W485" s="23"/>
      <c r="X485" s="23"/>
      <c r="Y485" s="23"/>
      <c r="Z485" s="29"/>
      <c r="AA485" s="29"/>
      <c r="AB485" s="29"/>
      <c r="AC485" s="29"/>
      <c r="AD485" s="29"/>
      <c r="AE485" s="29"/>
      <c r="AF485" s="29"/>
      <c r="AG485" s="29"/>
      <c r="AH485" s="29"/>
      <c r="AI485" s="29"/>
      <c r="AJ485" s="29"/>
      <c r="AK485" s="29"/>
      <c r="AL485" s="29"/>
      <c r="AM485" s="29"/>
      <c r="AN485" s="29"/>
      <c r="AO485" s="29"/>
      <c r="AP485" s="29"/>
    </row>
    <row r="486" ht="12.0" customHeight="1">
      <c r="A486" s="133" t="str">
        <f t="array" ref="A486">IFERROR(INDEX('03.Muestra'!$B$8:$B$17,SMALL(IF("Página Web"='03.Muestra'!$D$8:$D$17,ROW('03.Muestra'!$B$8:$B$17)-MIN(ROW('03.Muestra'!$D$8:$D$17))+1,""),ROW()-480)),"")</f>
        <v/>
      </c>
      <c r="B486" s="169" t="str">
        <f t="array" ref="B486">IFERROR(INDEX('03.Muestra'!$C$8:$C$17,SMALL(IF("Página Web"='03.Muestra'!$D$8:$D$17,ROW('03.Muestra'!$C$8:$C$17)-MIN(ROW('03.Muestra'!$D$8:$D$17))+1,""),ROW()-480)),"")</f>
        <v/>
      </c>
      <c r="C486" s="169" t="str">
        <f t="array" ref="C486">IFERROR(INDEX('03.Muestra'!$F$8:$F$17,SMALL(IF("Página Web"='03.Muestra'!$D$8:$D$17,ROW('03.Muestra'!$F$8:$F$17)-MIN(ROW('03.Muestra'!$D$8:$D$17))+1,""),ROW()-480)),"")</f>
        <v/>
      </c>
      <c r="D486" s="143" t="str">
        <f t="shared" si="60"/>
        <v/>
      </c>
      <c r="E486" s="95" t="str">
        <f t="shared" si="59"/>
        <v/>
      </c>
      <c r="F486" s="29"/>
      <c r="G486" s="23"/>
      <c r="H486" s="23"/>
      <c r="I486" s="23"/>
      <c r="J486" s="23"/>
      <c r="K486" s="188"/>
      <c r="L486" s="23"/>
      <c r="M486" s="23"/>
      <c r="N486" s="23"/>
      <c r="O486" s="23"/>
      <c r="P486" s="23"/>
      <c r="Q486" s="23"/>
      <c r="R486" s="23"/>
      <c r="S486" s="23"/>
      <c r="T486" s="23"/>
      <c r="U486" s="23"/>
      <c r="V486" s="23"/>
      <c r="W486" s="23"/>
      <c r="X486" s="23"/>
      <c r="Y486" s="23"/>
      <c r="Z486" s="29"/>
      <c r="AA486" s="29"/>
      <c r="AB486" s="29"/>
      <c r="AC486" s="29"/>
      <c r="AD486" s="29"/>
      <c r="AE486" s="29"/>
      <c r="AF486" s="29"/>
      <c r="AG486" s="29"/>
      <c r="AH486" s="29"/>
      <c r="AI486" s="29"/>
      <c r="AJ486" s="29"/>
      <c r="AK486" s="29"/>
      <c r="AL486" s="29"/>
      <c r="AM486" s="29"/>
      <c r="AN486" s="29"/>
      <c r="AO486" s="29"/>
      <c r="AP486" s="29"/>
    </row>
    <row r="487" ht="12.0" customHeight="1">
      <c r="A487" s="133" t="str">
        <f t="array" ref="A487">IFERROR(INDEX('03.Muestra'!$B$8:$B$17,SMALL(IF("Página Web"='03.Muestra'!$D$8:$D$17,ROW('03.Muestra'!$B$8:$B$17)-MIN(ROW('03.Muestra'!$D$8:$D$17))+1,""),ROW()-480)),"")</f>
        <v/>
      </c>
      <c r="B487" s="169" t="str">
        <f t="array" ref="B487">IFERROR(INDEX('03.Muestra'!$C$8:$C$17,SMALL(IF("Página Web"='03.Muestra'!$D$8:$D$17,ROW('03.Muestra'!$C$8:$C$17)-MIN(ROW('03.Muestra'!$D$8:$D$17))+1,""),ROW()-480)),"")</f>
        <v/>
      </c>
      <c r="C487" s="169" t="str">
        <f t="array" ref="C487">IFERROR(INDEX('03.Muestra'!$F$8:$F$17,SMALL(IF("Página Web"='03.Muestra'!$D$8:$D$17,ROW('03.Muestra'!$F$8:$F$17)-MIN(ROW('03.Muestra'!$D$8:$D$17))+1,""),ROW()-480)),"")</f>
        <v/>
      </c>
      <c r="D487" s="143" t="str">
        <f t="shared" si="60"/>
        <v/>
      </c>
      <c r="E487" s="95" t="str">
        <f t="shared" si="59"/>
        <v/>
      </c>
      <c r="F487" s="23"/>
      <c r="G487" s="23"/>
      <c r="H487" s="23"/>
      <c r="I487" s="23"/>
      <c r="J487" s="23"/>
      <c r="K487" s="188"/>
      <c r="L487" s="23"/>
      <c r="M487" s="23"/>
      <c r="N487" s="23"/>
      <c r="O487" s="23"/>
      <c r="P487" s="23"/>
      <c r="Q487" s="23"/>
      <c r="R487" s="23"/>
      <c r="S487" s="23"/>
      <c r="T487" s="23"/>
      <c r="U487" s="23"/>
      <c r="V487" s="23"/>
      <c r="W487" s="23"/>
      <c r="X487" s="23"/>
      <c r="Y487" s="23"/>
      <c r="Z487" s="29"/>
      <c r="AA487" s="29"/>
      <c r="AB487" s="29"/>
      <c r="AC487" s="29"/>
      <c r="AD487" s="29"/>
      <c r="AE487" s="29"/>
      <c r="AF487" s="29"/>
      <c r="AG487" s="29"/>
      <c r="AH487" s="29"/>
      <c r="AI487" s="29"/>
      <c r="AJ487" s="29"/>
      <c r="AK487" s="29"/>
      <c r="AL487" s="29"/>
      <c r="AM487" s="29"/>
      <c r="AN487" s="29"/>
      <c r="AO487" s="29"/>
      <c r="AP487" s="29"/>
    </row>
    <row r="488" ht="12.0" customHeight="1">
      <c r="A488" s="133" t="str">
        <f t="array" ref="A488">IFERROR(INDEX('03.Muestra'!$B$8:$B$17,SMALL(IF("Página Web"='03.Muestra'!$D$8:$D$17,ROW('03.Muestra'!$B$8:$B$17)-MIN(ROW('03.Muestra'!$D$8:$D$17))+1,""),ROW()-480)),"")</f>
        <v/>
      </c>
      <c r="B488" s="169" t="str">
        <f t="array" ref="B488">IFERROR(INDEX('03.Muestra'!$C$8:$C$17,SMALL(IF("Página Web"='03.Muestra'!$D$8:$D$17,ROW('03.Muestra'!$C$8:$C$17)-MIN(ROW('03.Muestra'!$D$8:$D$17))+1,""),ROW()-480)),"")</f>
        <v/>
      </c>
      <c r="C488" s="169" t="str">
        <f t="array" ref="C488">IFERROR(INDEX('03.Muestra'!$F$8:$F$17,SMALL(IF("Página Web"='03.Muestra'!$D$8:$D$17,ROW('03.Muestra'!$F$8:$F$17)-MIN(ROW('03.Muestra'!$D$8:$D$17))+1,""),ROW()-480)),"")</f>
        <v/>
      </c>
      <c r="D488" s="143" t="str">
        <f t="shared" si="60"/>
        <v/>
      </c>
      <c r="E488" s="95" t="str">
        <f t="shared" si="59"/>
        <v/>
      </c>
      <c r="F488" s="23"/>
      <c r="G488" s="23"/>
      <c r="H488" s="23"/>
      <c r="I488" s="23"/>
      <c r="J488" s="23"/>
      <c r="K488" s="188"/>
      <c r="L488" s="23"/>
      <c r="M488" s="23"/>
      <c r="N488" s="23"/>
      <c r="O488" s="23"/>
      <c r="P488" s="23"/>
      <c r="Q488" s="23"/>
      <c r="R488" s="23"/>
      <c r="S488" s="23"/>
      <c r="T488" s="23"/>
      <c r="U488" s="23"/>
      <c r="V488" s="23"/>
      <c r="W488" s="23"/>
      <c r="X488" s="23"/>
      <c r="Y488" s="23"/>
      <c r="Z488" s="29"/>
      <c r="AA488" s="29"/>
      <c r="AB488" s="29"/>
      <c r="AC488" s="29"/>
      <c r="AD488" s="29"/>
      <c r="AE488" s="29"/>
      <c r="AF488" s="29"/>
      <c r="AG488" s="29"/>
      <c r="AH488" s="29"/>
      <c r="AI488" s="29"/>
      <c r="AJ488" s="29"/>
      <c r="AK488" s="29"/>
      <c r="AL488" s="29"/>
      <c r="AM488" s="29"/>
      <c r="AN488" s="29"/>
      <c r="AO488" s="29"/>
      <c r="AP488" s="29"/>
    </row>
    <row r="489" ht="12.0" customHeight="1">
      <c r="A489" s="133" t="str">
        <f t="array" ref="A489">IFERROR(INDEX('03.Muestra'!$B$8:$B$17,SMALL(IF("Página Web"='03.Muestra'!$D$8:$D$17,ROW('03.Muestra'!$B$8:$B$17)-MIN(ROW('03.Muestra'!$D$8:$D$17))+1,""),ROW()-480)),"")</f>
        <v/>
      </c>
      <c r="B489" s="169" t="str">
        <f t="array" ref="B489">IFERROR(INDEX('03.Muestra'!$C$8:$C$17,SMALL(IF("Página Web"='03.Muestra'!$D$8:$D$17,ROW('03.Muestra'!$C$8:$C$17)-MIN(ROW('03.Muestra'!$D$8:$D$17))+1,""),ROW()-480)),"")</f>
        <v/>
      </c>
      <c r="C489" s="169" t="str">
        <f t="array" ref="C489">IFERROR(INDEX('03.Muestra'!$F$8:$F$17,SMALL(IF("Página Web"='03.Muestra'!$D$8:$D$17,ROW('03.Muestra'!$F$8:$F$17)-MIN(ROW('03.Muestra'!$D$8:$D$17))+1,""),ROW()-480)),"")</f>
        <v/>
      </c>
      <c r="D489" s="143" t="str">
        <f t="shared" si="60"/>
        <v/>
      </c>
      <c r="E489" s="95" t="str">
        <f t="shared" si="59"/>
        <v/>
      </c>
      <c r="F489" s="23"/>
      <c r="G489" s="23"/>
      <c r="H489" s="23"/>
      <c r="I489" s="23"/>
      <c r="J489" s="23"/>
      <c r="K489" s="188"/>
      <c r="L489" s="23"/>
      <c r="M489" s="23"/>
      <c r="N489" s="23"/>
      <c r="O489" s="23"/>
      <c r="P489" s="23"/>
      <c r="Q489" s="23"/>
      <c r="R489" s="23"/>
      <c r="S489" s="23"/>
      <c r="T489" s="23"/>
      <c r="U489" s="23"/>
      <c r="V489" s="23"/>
      <c r="W489" s="23"/>
      <c r="X489" s="23"/>
      <c r="Y489" s="23"/>
      <c r="Z489" s="29"/>
      <c r="AA489" s="29"/>
      <c r="AB489" s="29"/>
      <c r="AC489" s="29"/>
      <c r="AD489" s="29"/>
      <c r="AE489" s="29"/>
      <c r="AF489" s="29"/>
      <c r="AG489" s="29"/>
      <c r="AH489" s="29"/>
      <c r="AI489" s="29"/>
      <c r="AJ489" s="29"/>
      <c r="AK489" s="29"/>
      <c r="AL489" s="29"/>
      <c r="AM489" s="29"/>
      <c r="AN489" s="29"/>
      <c r="AO489" s="29"/>
      <c r="AP489" s="29"/>
    </row>
    <row r="490" ht="12.0" customHeight="1">
      <c r="A490" s="133" t="str">
        <f t="array" ref="A490">IFERROR(INDEX('03.Muestra'!$B$8:$B$17,SMALL(IF("Página Web"='03.Muestra'!$D$8:$D$17,ROW('03.Muestra'!$B$8:$B$17)-MIN(ROW('03.Muestra'!$D$8:$D$17))+1,""),ROW()-480)),"")</f>
        <v/>
      </c>
      <c r="B490" s="169" t="str">
        <f t="array" ref="B490">IFERROR(INDEX('03.Muestra'!$C$8:$C$17,SMALL(IF("Página Web"='03.Muestra'!$D$8:$D$17,ROW('03.Muestra'!$C$8:$C$17)-MIN(ROW('03.Muestra'!$D$8:$D$17))+1,""),ROW()-480)),"")</f>
        <v/>
      </c>
      <c r="C490" s="169" t="str">
        <f t="array" ref="C490">IFERROR(INDEX('03.Muestra'!$F$8:$F$17,SMALL(IF("Página Web"='03.Muestra'!$D$8:$D$17,ROW('03.Muestra'!$F$8:$F$17)-MIN(ROW('03.Muestra'!$D$8:$D$17))+1,""),ROW()-480)),"")</f>
        <v/>
      </c>
      <c r="D490" s="143" t="str">
        <f t="shared" si="60"/>
        <v/>
      </c>
      <c r="E490" s="95" t="str">
        <f t="shared" si="59"/>
        <v/>
      </c>
      <c r="F490" s="23"/>
      <c r="G490" s="23"/>
      <c r="H490" s="23"/>
      <c r="I490" s="23"/>
      <c r="J490" s="23"/>
      <c r="K490" s="188"/>
      <c r="L490" s="23"/>
      <c r="M490" s="23"/>
      <c r="N490" s="23"/>
      <c r="O490" s="23"/>
      <c r="P490" s="23"/>
      <c r="Q490" s="23"/>
      <c r="R490" s="23"/>
      <c r="S490" s="23"/>
      <c r="T490" s="23"/>
      <c r="U490" s="23"/>
      <c r="V490" s="23"/>
      <c r="W490" s="23"/>
      <c r="X490" s="23"/>
      <c r="Y490" s="23"/>
      <c r="Z490" s="29"/>
      <c r="AA490" s="29"/>
      <c r="AB490" s="29"/>
      <c r="AC490" s="29"/>
      <c r="AD490" s="29"/>
      <c r="AE490" s="29"/>
      <c r="AF490" s="29"/>
      <c r="AG490" s="29"/>
      <c r="AH490" s="29"/>
      <c r="AI490" s="29"/>
      <c r="AJ490" s="29"/>
      <c r="AK490" s="29"/>
      <c r="AL490" s="29"/>
      <c r="AM490" s="29"/>
      <c r="AN490" s="29"/>
      <c r="AO490" s="29"/>
      <c r="AP490" s="29"/>
    </row>
    <row r="491" ht="12.0" customHeight="1">
      <c r="A491" s="92"/>
      <c r="B491" s="173"/>
      <c r="C491" s="173"/>
      <c r="D491" s="174"/>
      <c r="E491" s="95"/>
      <c r="F491" s="23"/>
      <c r="G491" s="23"/>
      <c r="H491" s="23"/>
      <c r="I491" s="23"/>
      <c r="J491" s="23"/>
      <c r="K491" s="188"/>
      <c r="L491" s="23"/>
      <c r="M491" s="23"/>
      <c r="N491" s="23"/>
      <c r="O491" s="23"/>
      <c r="P491" s="23"/>
      <c r="Q491" s="23"/>
      <c r="R491" s="23"/>
      <c r="S491" s="23"/>
      <c r="T491" s="23"/>
      <c r="U491" s="23"/>
      <c r="V491" s="23"/>
      <c r="W491" s="23"/>
      <c r="X491" s="23"/>
      <c r="Y491" s="23"/>
      <c r="Z491" s="29"/>
      <c r="AA491" s="29"/>
      <c r="AB491" s="29"/>
      <c r="AC491" s="29"/>
      <c r="AD491" s="29"/>
      <c r="AE491" s="29"/>
      <c r="AF491" s="29"/>
      <c r="AG491" s="29"/>
      <c r="AH491" s="29"/>
      <c r="AI491" s="29"/>
      <c r="AJ491" s="29"/>
      <c r="AK491" s="29"/>
      <c r="AL491" s="29"/>
      <c r="AM491" s="29"/>
      <c r="AN491" s="29"/>
      <c r="AO491" s="29"/>
      <c r="AP491" s="29"/>
    </row>
    <row r="492" ht="12.0" customHeight="1">
      <c r="A492" s="29"/>
      <c r="B492" s="23"/>
      <c r="C492" s="23"/>
      <c r="D492" s="167"/>
      <c r="E492" s="95"/>
      <c r="F492" s="23"/>
      <c r="G492" s="23"/>
      <c r="H492" s="23"/>
      <c r="I492" s="23"/>
      <c r="J492" s="23"/>
      <c r="K492" s="188"/>
      <c r="L492" s="23"/>
      <c r="M492" s="23"/>
      <c r="N492" s="23"/>
      <c r="O492" s="23"/>
      <c r="P492" s="23"/>
      <c r="Q492" s="23"/>
      <c r="R492" s="23"/>
      <c r="S492" s="23"/>
      <c r="T492" s="23"/>
      <c r="U492" s="23"/>
      <c r="V492" s="23"/>
      <c r="W492" s="23"/>
      <c r="X492" s="23"/>
      <c r="Y492" s="23"/>
      <c r="Z492" s="29"/>
      <c r="AA492" s="29"/>
      <c r="AB492" s="29"/>
      <c r="AC492" s="29"/>
      <c r="AD492" s="29"/>
      <c r="AE492" s="29"/>
      <c r="AF492" s="29"/>
      <c r="AG492" s="29"/>
      <c r="AH492" s="29"/>
      <c r="AI492" s="29"/>
      <c r="AJ492" s="29"/>
      <c r="AK492" s="29"/>
      <c r="AL492" s="29"/>
      <c r="AM492" s="29"/>
      <c r="AN492" s="29"/>
      <c r="AO492" s="29"/>
      <c r="AP492" s="29"/>
    </row>
    <row r="493" ht="12.75" customHeight="1">
      <c r="A493" s="151"/>
      <c r="B493" s="152"/>
      <c r="C493" s="151"/>
      <c r="D493" s="175"/>
      <c r="E493" s="153"/>
      <c r="F493" s="23"/>
      <c r="G493" s="23"/>
      <c r="H493" s="23"/>
      <c r="I493" s="23"/>
      <c r="J493" s="23"/>
      <c r="K493" s="188"/>
      <c r="L493" s="23"/>
      <c r="M493" s="23"/>
      <c r="N493" s="23"/>
      <c r="O493" s="23"/>
      <c r="P493" s="23"/>
      <c r="Q493" s="23"/>
      <c r="R493" s="23"/>
      <c r="S493" s="23"/>
      <c r="T493" s="23"/>
      <c r="U493" s="23"/>
      <c r="V493" s="23"/>
      <c r="W493" s="23"/>
      <c r="X493" s="23"/>
      <c r="Y493" s="23"/>
      <c r="Z493" s="29"/>
      <c r="AA493" s="29"/>
      <c r="AB493" s="29"/>
      <c r="AC493" s="29"/>
      <c r="AD493" s="29"/>
      <c r="AE493" s="29"/>
      <c r="AF493" s="29"/>
      <c r="AG493" s="29"/>
      <c r="AH493" s="29"/>
      <c r="AI493" s="29"/>
      <c r="AJ493" s="29"/>
      <c r="AK493" s="29"/>
      <c r="AL493" s="29"/>
      <c r="AM493" s="29"/>
      <c r="AN493" s="29"/>
      <c r="AO493" s="29"/>
      <c r="AP493" s="29"/>
    </row>
    <row r="494" ht="12.0" customHeight="1">
      <c r="A494" s="149"/>
      <c r="B494" s="149"/>
      <c r="C494" s="149"/>
      <c r="D494" s="176"/>
      <c r="E494" s="149"/>
      <c r="F494" s="124"/>
      <c r="G494" s="23"/>
      <c r="H494" s="23"/>
      <c r="I494" s="23"/>
      <c r="J494" s="23"/>
      <c r="K494" s="188"/>
      <c r="L494" s="23"/>
      <c r="M494" s="23"/>
      <c r="N494" s="23"/>
      <c r="O494" s="23"/>
      <c r="P494" s="23"/>
      <c r="Q494" s="23"/>
      <c r="R494" s="23"/>
      <c r="S494" s="23"/>
      <c r="T494" s="23"/>
      <c r="U494" s="23"/>
      <c r="V494" s="23"/>
      <c r="W494" s="23"/>
      <c r="X494" s="23"/>
      <c r="Y494" s="23"/>
      <c r="Z494" s="29"/>
      <c r="AA494" s="29"/>
      <c r="AB494" s="29"/>
      <c r="AC494" s="29"/>
      <c r="AD494" s="29"/>
      <c r="AE494" s="29"/>
      <c r="AF494" s="29"/>
      <c r="AG494" s="29"/>
      <c r="AH494" s="29"/>
      <c r="AI494" s="29"/>
      <c r="AJ494" s="29"/>
      <c r="AK494" s="29"/>
      <c r="AL494" s="29"/>
      <c r="AM494" s="29"/>
      <c r="AN494" s="29"/>
      <c r="AO494" s="29"/>
      <c r="AP494" s="29"/>
    </row>
    <row r="495" ht="12.0" customHeight="1">
      <c r="A495" s="29"/>
      <c r="B495" s="23"/>
      <c r="C495" s="23"/>
      <c r="D495" s="167"/>
      <c r="E495" s="23"/>
      <c r="F495" s="23"/>
      <c r="G495" s="23"/>
      <c r="H495" s="23"/>
      <c r="I495" s="23"/>
      <c r="J495" s="23"/>
      <c r="K495" s="188"/>
      <c r="L495" s="23"/>
      <c r="M495" s="23"/>
      <c r="N495" s="23"/>
      <c r="O495" s="23"/>
      <c r="P495" s="23"/>
      <c r="Q495" s="23"/>
      <c r="R495" s="23"/>
      <c r="S495" s="23"/>
      <c r="T495" s="23"/>
      <c r="U495" s="23"/>
      <c r="V495" s="23"/>
      <c r="W495" s="23"/>
      <c r="X495" s="23"/>
      <c r="Y495" s="23"/>
      <c r="Z495" s="29"/>
      <c r="AA495" s="29"/>
      <c r="AB495" s="29"/>
      <c r="AC495" s="29"/>
      <c r="AD495" s="29"/>
      <c r="AE495" s="29"/>
      <c r="AF495" s="29"/>
      <c r="AG495" s="29"/>
      <c r="AH495" s="29"/>
      <c r="AI495" s="29"/>
      <c r="AJ495" s="29"/>
      <c r="AK495" s="29"/>
      <c r="AL495" s="29"/>
      <c r="AM495" s="29"/>
      <c r="AN495" s="29"/>
      <c r="AO495" s="29"/>
      <c r="AP495" s="29"/>
    </row>
    <row r="496" ht="12.0" customHeight="1">
      <c r="A496" s="29"/>
      <c r="B496" s="193"/>
      <c r="C496" s="23"/>
      <c r="D496" s="167"/>
      <c r="E496" s="137"/>
      <c r="F496" s="23"/>
      <c r="G496" s="23"/>
      <c r="H496" s="23"/>
      <c r="I496" s="23"/>
      <c r="J496" s="23"/>
      <c r="K496" s="188"/>
      <c r="L496" s="23"/>
      <c r="M496" s="23"/>
      <c r="N496" s="23"/>
      <c r="O496" s="23"/>
      <c r="P496" s="23"/>
      <c r="Q496" s="23"/>
      <c r="R496" s="23"/>
      <c r="S496" s="23"/>
      <c r="T496" s="23"/>
      <c r="U496" s="23"/>
      <c r="V496" s="23"/>
      <c r="W496" s="23"/>
      <c r="X496" s="23"/>
      <c r="Y496" s="23"/>
      <c r="Z496" s="29"/>
      <c r="AA496" s="29"/>
      <c r="AB496" s="29"/>
      <c r="AC496" s="29"/>
      <c r="AD496" s="29"/>
      <c r="AE496" s="29"/>
      <c r="AF496" s="29"/>
      <c r="AG496" s="29"/>
      <c r="AH496" s="29"/>
      <c r="AI496" s="29"/>
      <c r="AJ496" s="29"/>
      <c r="AK496" s="29"/>
      <c r="AL496" s="29"/>
      <c r="AM496" s="29"/>
      <c r="AN496" s="29"/>
      <c r="AO496" s="29"/>
      <c r="AP496" s="29"/>
    </row>
    <row r="497" ht="29.25" customHeight="1">
      <c r="A497" s="126" t="s">
        <v>106</v>
      </c>
      <c r="B497" s="127" t="s">
        <v>92</v>
      </c>
      <c r="C497" s="128" t="s">
        <v>178</v>
      </c>
      <c r="D497" s="168" t="s">
        <v>112</v>
      </c>
      <c r="E497" s="154"/>
      <c r="F497" s="29"/>
      <c r="G497" s="29"/>
      <c r="H497" s="29"/>
      <c r="I497" s="29"/>
      <c r="J497" s="29"/>
      <c r="K497" s="188"/>
      <c r="L497" s="23"/>
      <c r="M497" s="23"/>
      <c r="N497" s="23"/>
      <c r="O497" s="23"/>
      <c r="P497" s="23"/>
      <c r="Q497" s="23"/>
      <c r="R497" s="23"/>
      <c r="S497" s="23"/>
      <c r="T497" s="23"/>
      <c r="U497" s="23"/>
      <c r="V497" s="23"/>
      <c r="W497" s="23"/>
      <c r="X497" s="23"/>
      <c r="Y497" s="23"/>
      <c r="Z497" s="29"/>
      <c r="AA497" s="29"/>
      <c r="AB497" s="29"/>
      <c r="AC497" s="29"/>
      <c r="AD497" s="29"/>
      <c r="AE497" s="29"/>
      <c r="AF497" s="29"/>
      <c r="AG497" s="29"/>
      <c r="AH497" s="29"/>
      <c r="AI497" s="29"/>
      <c r="AJ497" s="29"/>
      <c r="AK497" s="29"/>
      <c r="AL497" s="29"/>
      <c r="AM497" s="29"/>
      <c r="AN497" s="29"/>
      <c r="AO497" s="29"/>
      <c r="AP497" s="29"/>
    </row>
    <row r="498" ht="12.0" customHeight="1">
      <c r="A498" s="133">
        <f t="array" ref="A498">IFERROR(INDEX('03.Muestra'!$B$8:$B$17,SMALL(IF("Página Web"='03.Muestra'!$D$8:$D$17,ROW('03.Muestra'!$B$8:$B$17)-MIN(ROW('03.Muestra'!$D$8:$D$17))+1,""),ROW()-497)),"")</f>
        <v>1</v>
      </c>
      <c r="B498" s="169" t="str">
        <f t="array" ref="B498">IFERROR(INDEX('03.Muestra'!$C$8:$C$17,SMALL(IF("Página Web"='03.Muestra'!$D$8:$D$17,ROW('03.Muestra'!$C$8:$C$17)-MIN(ROW('03.Muestra'!$D$8:$D$17))+1,""),ROW()-497)),"")</f>
        <v>Home</v>
      </c>
      <c r="C498" s="170" t="str">
        <f t="array" ref="C498">IFERROR(INDEX('03.Muestra'!$F$8:$F$17,SMALL(IF("Página Web"='03.Muestra'!$D$8:$D$17,ROW('03.Muestra'!$F$8:$F$17)-MIN(ROW('03.Muestra'!$D$8:$D$17))+1,""),ROW()-497)),"")</f>
        <v>https://vicengallartandres.com/</v>
      </c>
      <c r="D498" s="143" t="s">
        <v>93</v>
      </c>
      <c r="E498" s="95" t="str">
        <f t="shared" ref="E498:E507" si="61">IF(D498&lt;&gt;"",IF(AND(B498&lt;&gt;"",C498&lt;&gt;""),"","ERR"),"")</f>
        <v/>
      </c>
      <c r="F498" s="144" t="s">
        <v>95</v>
      </c>
      <c r="G498" s="121" t="s">
        <v>104</v>
      </c>
      <c r="H498" s="116" t="s">
        <v>99</v>
      </c>
      <c r="I498" s="145" t="s">
        <v>97</v>
      </c>
      <c r="J498" s="146" t="s">
        <v>93</v>
      </c>
      <c r="K498" s="171" t="s">
        <v>103</v>
      </c>
      <c r="L498" s="23"/>
      <c r="M498" s="23"/>
      <c r="N498" s="23"/>
      <c r="O498" s="23"/>
      <c r="P498" s="23"/>
      <c r="Q498" s="23"/>
      <c r="R498" s="23"/>
      <c r="S498" s="23"/>
      <c r="T498" s="23"/>
      <c r="U498" s="23"/>
      <c r="V498" s="23"/>
      <c r="W498" s="23"/>
      <c r="X498" s="23"/>
      <c r="Y498" s="23"/>
      <c r="Z498" s="29"/>
      <c r="AA498" s="29"/>
      <c r="AB498" s="29"/>
      <c r="AC498" s="29"/>
      <c r="AD498" s="29"/>
      <c r="AE498" s="29"/>
      <c r="AF498" s="29"/>
      <c r="AG498" s="29"/>
      <c r="AH498" s="29"/>
      <c r="AI498" s="29"/>
      <c r="AJ498" s="29"/>
      <c r="AK498" s="29"/>
      <c r="AL498" s="29"/>
      <c r="AM498" s="29"/>
      <c r="AN498" s="29"/>
      <c r="AO498" s="29"/>
      <c r="AP498" s="29"/>
    </row>
    <row r="499" ht="12.0" customHeight="1">
      <c r="A499" s="133">
        <f t="array" ref="A499">IFERROR(INDEX('03.Muestra'!$B$8:$B$17,SMALL(IF("Página Web"='03.Muestra'!$D$8:$D$17,ROW('03.Muestra'!$B$8:$B$17)-MIN(ROW('03.Muestra'!$D$8:$D$17))+1,""),ROW()-497)),"")</f>
        <v>2</v>
      </c>
      <c r="B499" s="169" t="str">
        <f t="array" ref="B499">IFERROR(INDEX('03.Muestra'!$C$8:$C$17,SMALL(IF("Página Web"='03.Muestra'!$D$8:$D$17,ROW('03.Muestra'!$C$8:$C$17)-MIN(ROW('03.Muestra'!$D$8:$D$17))+1,""),ROW()-497)),"")</f>
        <v>Contacto</v>
      </c>
      <c r="C499" s="170" t="str">
        <f t="array" ref="C499">IFERROR(INDEX('03.Muestra'!$F$8:$F$17,SMALL(IF("Página Web"='03.Muestra'!$D$8:$D$17,ROW('03.Muestra'!$F$8:$F$17)-MIN(ROW('03.Muestra'!$D$8:$D$17))+1,""),ROW()-497)),"")</f>
        <v>https://vicengallartandres.com/contacto/</v>
      </c>
      <c r="D499" s="143" t="s">
        <v>93</v>
      </c>
      <c r="E499" s="95" t="str">
        <f t="shared" si="61"/>
        <v/>
      </c>
      <c r="F499" s="147">
        <f>COUNTIF($D498:INDIRECT("$D" &amp;  SUM(ROW()-1,'03.Muestra'!$D$20)-1),F498)</f>
        <v>0</v>
      </c>
      <c r="G499" s="147">
        <f>COUNTIF($D498:INDIRECT("$D" &amp;  SUM(ROW()-1,'03.Muestra'!$D$20)-1),G498)</f>
        <v>0</v>
      </c>
      <c r="H499" s="147">
        <f>COUNTIF($D498:INDIRECT("$D" &amp;  SUM(ROW()-1,'03.Muestra'!$D$20)-1),H498)</f>
        <v>0</v>
      </c>
      <c r="I499" s="147">
        <f>COUNTIF($D498:INDIRECT("$D" &amp;  SUM(ROW()-1,'03.Muestra'!$D$20)-1),I498)</f>
        <v>0</v>
      </c>
      <c r="J499" s="147">
        <f>COUNTIF($D498:INDIRECT("$D" &amp;  SUM(ROW()-1,'03.Muestra'!$D$20)-1),J498)</f>
        <v>3</v>
      </c>
      <c r="K499" s="172">
        <f>IF(COUNTIF('03.Muestra'!$D$8:$D$17,"Página Web")=0,0,COUNTBLANK($D498:INDIRECT("$D" &amp;  SUM(ROW()-1,COUNTIF('03.Muestra'!$D$8:$D$17,"Página Web"))-1)))</f>
        <v>0</v>
      </c>
      <c r="L499" s="23"/>
      <c r="M499" s="23"/>
      <c r="N499" s="23"/>
      <c r="O499" s="23"/>
      <c r="P499" s="23"/>
      <c r="Q499" s="23"/>
      <c r="R499" s="23"/>
      <c r="S499" s="23"/>
      <c r="T499" s="23"/>
      <c r="U499" s="23"/>
      <c r="V499" s="23"/>
      <c r="W499" s="23"/>
      <c r="X499" s="23"/>
      <c r="Y499" s="23"/>
      <c r="Z499" s="29"/>
      <c r="AA499" s="29"/>
      <c r="AB499" s="29"/>
      <c r="AC499" s="29"/>
      <c r="AD499" s="29"/>
      <c r="AE499" s="29"/>
      <c r="AF499" s="29"/>
      <c r="AG499" s="29"/>
      <c r="AH499" s="29"/>
      <c r="AI499" s="29"/>
      <c r="AJ499" s="29"/>
      <c r="AK499" s="29"/>
      <c r="AL499" s="29"/>
      <c r="AM499" s="29"/>
      <c r="AN499" s="29"/>
      <c r="AO499" s="29"/>
      <c r="AP499" s="29"/>
    </row>
    <row r="500" ht="12.0" customHeight="1">
      <c r="A500" s="133">
        <f t="array" ref="A500">IFERROR(INDEX('03.Muestra'!$B$8:$B$17,SMALL(IF("Página Web"='03.Muestra'!$D$8:$D$17,ROW('03.Muestra'!$B$8:$B$17)-MIN(ROW('03.Muestra'!$D$8:$D$17))+1,""),ROW()-497)),"")</f>
        <v>3</v>
      </c>
      <c r="B500" s="169" t="str">
        <f t="array" ref="B500">IFERROR(INDEX('03.Muestra'!$C$8:$C$17,SMALL(IF("Página Web"='03.Muestra'!$D$8:$D$17,ROW('03.Muestra'!$C$8:$C$17)-MIN(ROW('03.Muestra'!$D$8:$D$17))+1,""),ROW()-497)),"")</f>
        <v>Servicios</v>
      </c>
      <c r="C500" s="170" t="str">
        <f t="array" ref="C500">IFERROR(INDEX('03.Muestra'!$F$8:$F$17,SMALL(IF("Página Web"='03.Muestra'!$D$8:$D$17,ROW('03.Muestra'!$F$8:$F$17)-MIN(ROW('03.Muestra'!$D$8:$D$17))+1,""),ROW()-497)),"")</f>
        <v>https://vicengallartandres.com/servicios/</v>
      </c>
      <c r="D500" s="143" t="s">
        <v>93</v>
      </c>
      <c r="E500" s="95" t="str">
        <f t="shared" si="61"/>
        <v/>
      </c>
      <c r="F500" s="29"/>
      <c r="G500" s="23"/>
      <c r="H500" s="23"/>
      <c r="I500" s="23"/>
      <c r="J500" s="23"/>
      <c r="K500" s="188"/>
      <c r="L500" s="23"/>
      <c r="M500" s="23"/>
      <c r="N500" s="23"/>
      <c r="O500" s="23"/>
      <c r="P500" s="23"/>
      <c r="Q500" s="23"/>
      <c r="R500" s="23"/>
      <c r="S500" s="23"/>
      <c r="T500" s="23"/>
      <c r="U500" s="23"/>
      <c r="V500" s="23"/>
      <c r="W500" s="23"/>
      <c r="X500" s="23"/>
      <c r="Y500" s="23"/>
      <c r="Z500" s="29"/>
      <c r="AA500" s="29"/>
      <c r="AB500" s="29"/>
      <c r="AC500" s="29"/>
      <c r="AD500" s="29"/>
      <c r="AE500" s="29"/>
      <c r="AF500" s="29"/>
      <c r="AG500" s="29"/>
      <c r="AH500" s="29"/>
      <c r="AI500" s="29"/>
      <c r="AJ500" s="29"/>
      <c r="AK500" s="29"/>
      <c r="AL500" s="29"/>
      <c r="AM500" s="29"/>
      <c r="AN500" s="29"/>
      <c r="AO500" s="29"/>
      <c r="AP500" s="29"/>
    </row>
    <row r="501" ht="12.0" customHeight="1">
      <c r="A501" s="133" t="str">
        <f t="array" ref="A501">IFERROR(INDEX('03.Muestra'!$B$8:$B$17,SMALL(IF("Página Web"='03.Muestra'!$D$8:$D$17,ROW('03.Muestra'!$B$8:$B$17)-MIN(ROW('03.Muestra'!$D$8:$D$17))+1,""),ROW()-497)),"")</f>
        <v/>
      </c>
      <c r="B501" s="169" t="str">
        <f t="array" ref="B501">IFERROR(INDEX('03.Muestra'!$C$8:$C$17,SMALL(IF("Página Web"='03.Muestra'!$D$8:$D$17,ROW('03.Muestra'!$C$8:$C$17)-MIN(ROW('03.Muestra'!$D$8:$D$17))+1,""),ROW()-497)),"")</f>
        <v/>
      </c>
      <c r="C501" s="169" t="str">
        <f t="array" ref="C501">IFERROR(INDEX('03.Muestra'!$F$8:$F$17,SMALL(IF("Página Web"='03.Muestra'!$D$8:$D$17,ROW('03.Muestra'!$F$8:$F$17)-MIN(ROW('03.Muestra'!$D$8:$D$17))+1,""),ROW()-497)),"")</f>
        <v/>
      </c>
      <c r="D501" s="143" t="str">
        <f t="shared" ref="D501:D507" si="62">IF(C501="","",$D$18)</f>
        <v/>
      </c>
      <c r="E501" s="95" t="str">
        <f t="shared" si="61"/>
        <v/>
      </c>
      <c r="F501" s="29"/>
      <c r="G501" s="23"/>
      <c r="H501" s="23"/>
      <c r="I501" s="23"/>
      <c r="J501" s="23"/>
      <c r="K501" s="188"/>
      <c r="L501" s="23"/>
      <c r="M501" s="23"/>
      <c r="N501" s="23"/>
      <c r="O501" s="23"/>
      <c r="P501" s="23"/>
      <c r="Q501" s="23"/>
      <c r="R501" s="23"/>
      <c r="S501" s="23"/>
      <c r="T501" s="23"/>
      <c r="U501" s="23"/>
      <c r="V501" s="23"/>
      <c r="W501" s="23"/>
      <c r="X501" s="23"/>
      <c r="Y501" s="23"/>
      <c r="Z501" s="29"/>
      <c r="AA501" s="29"/>
      <c r="AB501" s="29"/>
      <c r="AC501" s="29"/>
      <c r="AD501" s="29"/>
      <c r="AE501" s="29"/>
      <c r="AF501" s="29"/>
      <c r="AG501" s="29"/>
      <c r="AH501" s="29"/>
      <c r="AI501" s="29"/>
      <c r="AJ501" s="29"/>
      <c r="AK501" s="29"/>
      <c r="AL501" s="29"/>
      <c r="AM501" s="29"/>
      <c r="AN501" s="29"/>
      <c r="AO501" s="29"/>
      <c r="AP501" s="29"/>
    </row>
    <row r="502" ht="12.0" customHeight="1">
      <c r="A502" s="133" t="str">
        <f t="array" ref="A502">IFERROR(INDEX('03.Muestra'!$B$8:$B$17,SMALL(IF("Página Web"='03.Muestra'!$D$8:$D$17,ROW('03.Muestra'!$B$8:$B$17)-MIN(ROW('03.Muestra'!$D$8:$D$17))+1,""),ROW()-497)),"")</f>
        <v/>
      </c>
      <c r="B502" s="169" t="str">
        <f t="array" ref="B502">IFERROR(INDEX('03.Muestra'!$C$8:$C$17,SMALL(IF("Página Web"='03.Muestra'!$D$8:$D$17,ROW('03.Muestra'!$C$8:$C$17)-MIN(ROW('03.Muestra'!$D$8:$D$17))+1,""),ROW()-497)),"")</f>
        <v/>
      </c>
      <c r="C502" s="169" t="str">
        <f t="array" ref="C502">IFERROR(INDEX('03.Muestra'!$F$8:$F$17,SMALL(IF("Página Web"='03.Muestra'!$D$8:$D$17,ROW('03.Muestra'!$F$8:$F$17)-MIN(ROW('03.Muestra'!$D$8:$D$17))+1,""),ROW()-497)),"")</f>
        <v/>
      </c>
      <c r="D502" s="143" t="str">
        <f t="shared" si="62"/>
        <v/>
      </c>
      <c r="E502" s="95" t="str">
        <f t="shared" si="61"/>
        <v/>
      </c>
      <c r="F502" s="29"/>
      <c r="G502" s="23"/>
      <c r="H502" s="23"/>
      <c r="I502" s="23"/>
      <c r="J502" s="23"/>
      <c r="K502" s="188"/>
      <c r="L502" s="23"/>
      <c r="M502" s="23"/>
      <c r="N502" s="23"/>
      <c r="O502" s="23"/>
      <c r="P502" s="23"/>
      <c r="Q502" s="23"/>
      <c r="R502" s="23"/>
      <c r="S502" s="23"/>
      <c r="T502" s="23"/>
      <c r="U502" s="23"/>
      <c r="V502" s="23"/>
      <c r="W502" s="23"/>
      <c r="X502" s="23"/>
      <c r="Y502" s="23"/>
      <c r="Z502" s="29"/>
      <c r="AA502" s="29"/>
      <c r="AB502" s="29"/>
      <c r="AC502" s="29"/>
      <c r="AD502" s="29"/>
      <c r="AE502" s="29"/>
      <c r="AF502" s="29"/>
      <c r="AG502" s="29"/>
      <c r="AH502" s="29"/>
      <c r="AI502" s="29"/>
      <c r="AJ502" s="29"/>
      <c r="AK502" s="29"/>
      <c r="AL502" s="29"/>
      <c r="AM502" s="29"/>
      <c r="AN502" s="29"/>
      <c r="AO502" s="29"/>
      <c r="AP502" s="29"/>
    </row>
    <row r="503" ht="12.0" customHeight="1">
      <c r="A503" s="133" t="str">
        <f t="array" ref="A503">IFERROR(INDEX('03.Muestra'!$B$8:$B$17,SMALL(IF("Página Web"='03.Muestra'!$D$8:$D$17,ROW('03.Muestra'!$B$8:$B$17)-MIN(ROW('03.Muestra'!$D$8:$D$17))+1,""),ROW()-497)),"")</f>
        <v/>
      </c>
      <c r="B503" s="169" t="str">
        <f t="array" ref="B503">IFERROR(INDEX('03.Muestra'!$C$8:$C$17,SMALL(IF("Página Web"='03.Muestra'!$D$8:$D$17,ROW('03.Muestra'!$C$8:$C$17)-MIN(ROW('03.Muestra'!$D$8:$D$17))+1,""),ROW()-497)),"")</f>
        <v/>
      </c>
      <c r="C503" s="169" t="str">
        <f t="array" ref="C503">IFERROR(INDEX('03.Muestra'!$F$8:$F$17,SMALL(IF("Página Web"='03.Muestra'!$D$8:$D$17,ROW('03.Muestra'!$F$8:$F$17)-MIN(ROW('03.Muestra'!$D$8:$D$17))+1,""),ROW()-497)),"")</f>
        <v/>
      </c>
      <c r="D503" s="143" t="str">
        <f t="shared" si="62"/>
        <v/>
      </c>
      <c r="E503" s="95" t="str">
        <f t="shared" si="61"/>
        <v/>
      </c>
      <c r="F503" s="29"/>
      <c r="G503" s="23"/>
      <c r="H503" s="23"/>
      <c r="I503" s="23"/>
      <c r="J503" s="23"/>
      <c r="K503" s="188"/>
      <c r="L503" s="23"/>
      <c r="M503" s="23"/>
      <c r="N503" s="23"/>
      <c r="O503" s="23"/>
      <c r="P503" s="23"/>
      <c r="Q503" s="23"/>
      <c r="R503" s="23"/>
      <c r="S503" s="23"/>
      <c r="T503" s="23"/>
      <c r="U503" s="23"/>
      <c r="V503" s="23"/>
      <c r="W503" s="23"/>
      <c r="X503" s="23"/>
      <c r="Y503" s="23"/>
      <c r="Z503" s="29"/>
      <c r="AA503" s="29"/>
      <c r="AB503" s="29"/>
      <c r="AC503" s="29"/>
      <c r="AD503" s="29"/>
      <c r="AE503" s="29"/>
      <c r="AF503" s="29"/>
      <c r="AG503" s="29"/>
      <c r="AH503" s="29"/>
      <c r="AI503" s="29"/>
      <c r="AJ503" s="29"/>
      <c r="AK503" s="29"/>
      <c r="AL503" s="29"/>
      <c r="AM503" s="29"/>
      <c r="AN503" s="29"/>
      <c r="AO503" s="29"/>
      <c r="AP503" s="29"/>
    </row>
    <row r="504" ht="12.0" customHeight="1">
      <c r="A504" s="133" t="str">
        <f t="array" ref="A504">IFERROR(INDEX('03.Muestra'!$B$8:$B$17,SMALL(IF("Página Web"='03.Muestra'!$D$8:$D$17,ROW('03.Muestra'!$B$8:$B$17)-MIN(ROW('03.Muestra'!$D$8:$D$17))+1,""),ROW()-497)),"")</f>
        <v/>
      </c>
      <c r="B504" s="169" t="str">
        <f t="array" ref="B504">IFERROR(INDEX('03.Muestra'!$C$8:$C$17,SMALL(IF("Página Web"='03.Muestra'!$D$8:$D$17,ROW('03.Muestra'!$C$8:$C$17)-MIN(ROW('03.Muestra'!$D$8:$D$17))+1,""),ROW()-497)),"")</f>
        <v/>
      </c>
      <c r="C504" s="169" t="str">
        <f t="array" ref="C504">IFERROR(INDEX('03.Muestra'!$F$8:$F$17,SMALL(IF("Página Web"='03.Muestra'!$D$8:$D$17,ROW('03.Muestra'!$F$8:$F$17)-MIN(ROW('03.Muestra'!$D$8:$D$17))+1,""),ROW()-497)),"")</f>
        <v/>
      </c>
      <c r="D504" s="143" t="str">
        <f t="shared" si="62"/>
        <v/>
      </c>
      <c r="E504" s="95" t="str">
        <f t="shared" si="61"/>
        <v/>
      </c>
      <c r="F504" s="23"/>
      <c r="G504" s="23"/>
      <c r="H504" s="23"/>
      <c r="I504" s="23"/>
      <c r="J504" s="23"/>
      <c r="K504" s="188"/>
      <c r="L504" s="23"/>
      <c r="M504" s="23"/>
      <c r="N504" s="23"/>
      <c r="O504" s="23"/>
      <c r="P504" s="23"/>
      <c r="Q504" s="23"/>
      <c r="R504" s="23"/>
      <c r="S504" s="23"/>
      <c r="T504" s="23"/>
      <c r="U504" s="23"/>
      <c r="V504" s="23"/>
      <c r="W504" s="23"/>
      <c r="X504" s="23"/>
      <c r="Y504" s="23"/>
      <c r="Z504" s="29"/>
      <c r="AA504" s="29"/>
      <c r="AB504" s="29"/>
      <c r="AC504" s="29"/>
      <c r="AD504" s="29"/>
      <c r="AE504" s="29"/>
      <c r="AF504" s="29"/>
      <c r="AG504" s="29"/>
      <c r="AH504" s="29"/>
      <c r="AI504" s="29"/>
      <c r="AJ504" s="29"/>
      <c r="AK504" s="29"/>
      <c r="AL504" s="29"/>
      <c r="AM504" s="29"/>
      <c r="AN504" s="29"/>
      <c r="AO504" s="29"/>
      <c r="AP504" s="29"/>
    </row>
    <row r="505" ht="12.0" customHeight="1">
      <c r="A505" s="133" t="str">
        <f t="array" ref="A505">IFERROR(INDEX('03.Muestra'!$B$8:$B$17,SMALL(IF("Página Web"='03.Muestra'!$D$8:$D$17,ROW('03.Muestra'!$B$8:$B$17)-MIN(ROW('03.Muestra'!$D$8:$D$17))+1,""),ROW()-497)),"")</f>
        <v/>
      </c>
      <c r="B505" s="169" t="str">
        <f t="array" ref="B505">IFERROR(INDEX('03.Muestra'!$C$8:$C$17,SMALL(IF("Página Web"='03.Muestra'!$D$8:$D$17,ROW('03.Muestra'!$C$8:$C$17)-MIN(ROW('03.Muestra'!$D$8:$D$17))+1,""),ROW()-497)),"")</f>
        <v/>
      </c>
      <c r="C505" s="169" t="str">
        <f t="array" ref="C505">IFERROR(INDEX('03.Muestra'!$F$8:$F$17,SMALL(IF("Página Web"='03.Muestra'!$D$8:$D$17,ROW('03.Muestra'!$F$8:$F$17)-MIN(ROW('03.Muestra'!$D$8:$D$17))+1,""),ROW()-497)),"")</f>
        <v/>
      </c>
      <c r="D505" s="143" t="str">
        <f t="shared" si="62"/>
        <v/>
      </c>
      <c r="E505" s="95" t="str">
        <f t="shared" si="61"/>
        <v/>
      </c>
      <c r="F505" s="23"/>
      <c r="G505" s="23"/>
      <c r="H505" s="23"/>
      <c r="I505" s="23"/>
      <c r="J505" s="23"/>
      <c r="K505" s="188"/>
      <c r="L505" s="23"/>
      <c r="M505" s="23"/>
      <c r="N505" s="23"/>
      <c r="O505" s="23"/>
      <c r="P505" s="23"/>
      <c r="Q505" s="23"/>
      <c r="R505" s="23"/>
      <c r="S505" s="23"/>
      <c r="T505" s="23"/>
      <c r="U505" s="23"/>
      <c r="V505" s="23"/>
      <c r="W505" s="23"/>
      <c r="X505" s="23"/>
      <c r="Y505" s="23"/>
      <c r="Z505" s="29"/>
      <c r="AA505" s="29"/>
      <c r="AB505" s="29"/>
      <c r="AC505" s="29"/>
      <c r="AD505" s="29"/>
      <c r="AE505" s="29"/>
      <c r="AF505" s="29"/>
      <c r="AG505" s="29"/>
      <c r="AH505" s="29"/>
      <c r="AI505" s="29"/>
      <c r="AJ505" s="29"/>
      <c r="AK505" s="29"/>
      <c r="AL505" s="29"/>
      <c r="AM505" s="29"/>
      <c r="AN505" s="29"/>
      <c r="AO505" s="29"/>
      <c r="AP505" s="29"/>
    </row>
    <row r="506" ht="12.0" customHeight="1">
      <c r="A506" s="133" t="str">
        <f t="array" ref="A506">IFERROR(INDEX('03.Muestra'!$B$8:$B$17,SMALL(IF("Página Web"='03.Muestra'!$D$8:$D$17,ROW('03.Muestra'!$B$8:$B$17)-MIN(ROW('03.Muestra'!$D$8:$D$17))+1,""),ROW()-497)),"")</f>
        <v/>
      </c>
      <c r="B506" s="169" t="str">
        <f t="array" ref="B506">IFERROR(INDEX('03.Muestra'!$C$8:$C$17,SMALL(IF("Página Web"='03.Muestra'!$D$8:$D$17,ROW('03.Muestra'!$C$8:$C$17)-MIN(ROW('03.Muestra'!$D$8:$D$17))+1,""),ROW()-497)),"")</f>
        <v/>
      </c>
      <c r="C506" s="169" t="str">
        <f t="array" ref="C506">IFERROR(INDEX('03.Muestra'!$F$8:$F$17,SMALL(IF("Página Web"='03.Muestra'!$D$8:$D$17,ROW('03.Muestra'!$F$8:$F$17)-MIN(ROW('03.Muestra'!$D$8:$D$17))+1,""),ROW()-497)),"")</f>
        <v/>
      </c>
      <c r="D506" s="143" t="str">
        <f t="shared" si="62"/>
        <v/>
      </c>
      <c r="E506" s="95" t="str">
        <f t="shared" si="61"/>
        <v/>
      </c>
      <c r="F506" s="23"/>
      <c r="G506" s="23"/>
      <c r="H506" s="23"/>
      <c r="I506" s="23"/>
      <c r="J506" s="23"/>
      <c r="K506" s="188"/>
      <c r="L506" s="23"/>
      <c r="M506" s="23"/>
      <c r="N506" s="23"/>
      <c r="O506" s="23"/>
      <c r="P506" s="23"/>
      <c r="Q506" s="23"/>
      <c r="R506" s="23"/>
      <c r="S506" s="23"/>
      <c r="T506" s="23"/>
      <c r="U506" s="23"/>
      <c r="V506" s="23"/>
      <c r="W506" s="23"/>
      <c r="X506" s="23"/>
      <c r="Y506" s="23"/>
      <c r="Z506" s="29"/>
      <c r="AA506" s="29"/>
      <c r="AB506" s="29"/>
      <c r="AC506" s="29"/>
      <c r="AD506" s="29"/>
      <c r="AE506" s="29"/>
      <c r="AF506" s="29"/>
      <c r="AG506" s="29"/>
      <c r="AH506" s="29"/>
      <c r="AI506" s="29"/>
      <c r="AJ506" s="29"/>
      <c r="AK506" s="29"/>
      <c r="AL506" s="29"/>
      <c r="AM506" s="29"/>
      <c r="AN506" s="29"/>
      <c r="AO506" s="29"/>
      <c r="AP506" s="29"/>
    </row>
    <row r="507" ht="12.0" customHeight="1">
      <c r="A507" s="133" t="str">
        <f t="array" ref="A507">IFERROR(INDEX('03.Muestra'!$B$8:$B$17,SMALL(IF("Página Web"='03.Muestra'!$D$8:$D$17,ROW('03.Muestra'!$B$8:$B$17)-MIN(ROW('03.Muestra'!$D$8:$D$17))+1,""),ROW()-497)),"")</f>
        <v/>
      </c>
      <c r="B507" s="169" t="str">
        <f t="array" ref="B507">IFERROR(INDEX('03.Muestra'!$C$8:$C$17,SMALL(IF("Página Web"='03.Muestra'!$D$8:$D$17,ROW('03.Muestra'!$C$8:$C$17)-MIN(ROW('03.Muestra'!$D$8:$D$17))+1,""),ROW()-497)),"")</f>
        <v/>
      </c>
      <c r="C507" s="169" t="str">
        <f t="array" ref="C507">IFERROR(INDEX('03.Muestra'!$F$8:$F$17,SMALL(IF("Página Web"='03.Muestra'!$D$8:$D$17,ROW('03.Muestra'!$F$8:$F$17)-MIN(ROW('03.Muestra'!$D$8:$D$17))+1,""),ROW()-497)),"")</f>
        <v/>
      </c>
      <c r="D507" s="143" t="str">
        <f t="shared" si="62"/>
        <v/>
      </c>
      <c r="E507" s="95" t="str">
        <f t="shared" si="61"/>
        <v/>
      </c>
      <c r="F507" s="23"/>
      <c r="G507" s="23"/>
      <c r="H507" s="23"/>
      <c r="I507" s="23"/>
      <c r="J507" s="23"/>
      <c r="K507" s="188"/>
      <c r="L507" s="23"/>
      <c r="M507" s="23"/>
      <c r="N507" s="23"/>
      <c r="O507" s="23"/>
      <c r="P507" s="23"/>
      <c r="Q507" s="23"/>
      <c r="R507" s="23"/>
      <c r="S507" s="23"/>
      <c r="T507" s="23"/>
      <c r="U507" s="23"/>
      <c r="V507" s="23"/>
      <c r="W507" s="23"/>
      <c r="X507" s="23"/>
      <c r="Y507" s="23"/>
      <c r="Z507" s="29"/>
      <c r="AA507" s="29"/>
      <c r="AB507" s="29"/>
      <c r="AC507" s="29"/>
      <c r="AD507" s="29"/>
      <c r="AE507" s="29"/>
      <c r="AF507" s="29"/>
      <c r="AG507" s="29"/>
      <c r="AH507" s="29"/>
      <c r="AI507" s="29"/>
      <c r="AJ507" s="29"/>
      <c r="AK507" s="29"/>
      <c r="AL507" s="29"/>
      <c r="AM507" s="29"/>
      <c r="AN507" s="29"/>
      <c r="AO507" s="29"/>
      <c r="AP507" s="29"/>
    </row>
    <row r="508" ht="12.0" customHeight="1">
      <c r="A508" s="92"/>
      <c r="B508" s="173"/>
      <c r="C508" s="173"/>
      <c r="D508" s="174"/>
      <c r="E508" s="95"/>
      <c r="F508" s="23"/>
      <c r="G508" s="23"/>
      <c r="H508" s="23"/>
      <c r="I508" s="23"/>
      <c r="J508" s="23"/>
      <c r="K508" s="188"/>
      <c r="L508" s="23"/>
      <c r="M508" s="23"/>
      <c r="N508" s="23"/>
      <c r="O508" s="23"/>
      <c r="P508" s="23"/>
      <c r="Q508" s="23"/>
      <c r="R508" s="23"/>
      <c r="S508" s="23"/>
      <c r="T508" s="23"/>
      <c r="U508" s="23"/>
      <c r="V508" s="23"/>
      <c r="W508" s="23"/>
      <c r="X508" s="23"/>
      <c r="Y508" s="23"/>
      <c r="Z508" s="29"/>
      <c r="AA508" s="29"/>
      <c r="AB508" s="29"/>
      <c r="AC508" s="29"/>
      <c r="AD508" s="29"/>
      <c r="AE508" s="29"/>
      <c r="AF508" s="29"/>
      <c r="AG508" s="29"/>
      <c r="AH508" s="29"/>
      <c r="AI508" s="29"/>
      <c r="AJ508" s="29"/>
      <c r="AK508" s="29"/>
      <c r="AL508" s="29"/>
      <c r="AM508" s="29"/>
      <c r="AN508" s="29"/>
      <c r="AO508" s="29"/>
      <c r="AP508" s="29"/>
    </row>
    <row r="509" ht="12.0" customHeight="1">
      <c r="A509" s="29"/>
      <c r="B509" s="23"/>
      <c r="C509" s="23"/>
      <c r="D509" s="167"/>
      <c r="E509" s="95"/>
      <c r="F509" s="23"/>
      <c r="G509" s="23"/>
      <c r="H509" s="23"/>
      <c r="I509" s="23"/>
      <c r="J509" s="23"/>
      <c r="K509" s="188"/>
      <c r="L509" s="23"/>
      <c r="M509" s="23"/>
      <c r="N509" s="23"/>
      <c r="O509" s="23"/>
      <c r="P509" s="23"/>
      <c r="Q509" s="23"/>
      <c r="R509" s="23"/>
      <c r="S509" s="23"/>
      <c r="T509" s="23"/>
      <c r="U509" s="23"/>
      <c r="V509" s="23"/>
      <c r="W509" s="23"/>
      <c r="X509" s="23"/>
      <c r="Y509" s="23"/>
      <c r="Z509" s="29"/>
      <c r="AA509" s="29"/>
      <c r="AB509" s="29"/>
      <c r="AC509" s="29"/>
      <c r="AD509" s="29"/>
      <c r="AE509" s="29"/>
      <c r="AF509" s="29"/>
      <c r="AG509" s="29"/>
      <c r="AH509" s="29"/>
      <c r="AI509" s="29"/>
      <c r="AJ509" s="29"/>
      <c r="AK509" s="29"/>
      <c r="AL509" s="29"/>
      <c r="AM509" s="29"/>
      <c r="AN509" s="29"/>
      <c r="AO509" s="29"/>
      <c r="AP509" s="29"/>
    </row>
    <row r="510" ht="12.75" customHeight="1">
      <c r="A510" s="151"/>
      <c r="B510" s="152"/>
      <c r="C510" s="151"/>
      <c r="D510" s="175"/>
      <c r="E510" s="153"/>
      <c r="F510" s="23"/>
      <c r="G510" s="23"/>
      <c r="H510" s="23"/>
      <c r="I510" s="23"/>
      <c r="J510" s="23"/>
      <c r="K510" s="188"/>
      <c r="L510" s="23"/>
      <c r="M510" s="23"/>
      <c r="N510" s="23"/>
      <c r="O510" s="23"/>
      <c r="P510" s="23"/>
      <c r="Q510" s="23"/>
      <c r="R510" s="23"/>
      <c r="S510" s="23"/>
      <c r="T510" s="23"/>
      <c r="U510" s="23"/>
      <c r="V510" s="23"/>
      <c r="W510" s="23"/>
      <c r="X510" s="23"/>
      <c r="Y510" s="23"/>
      <c r="Z510" s="29"/>
      <c r="AA510" s="29"/>
      <c r="AB510" s="29"/>
      <c r="AC510" s="29"/>
      <c r="AD510" s="29"/>
      <c r="AE510" s="29"/>
      <c r="AF510" s="29"/>
      <c r="AG510" s="29"/>
      <c r="AH510" s="29"/>
      <c r="AI510" s="29"/>
      <c r="AJ510" s="29"/>
      <c r="AK510" s="29"/>
      <c r="AL510" s="29"/>
      <c r="AM510" s="29"/>
      <c r="AN510" s="29"/>
      <c r="AO510" s="29"/>
      <c r="AP510" s="29"/>
    </row>
    <row r="511" ht="12.0" customHeight="1">
      <c r="A511" s="149"/>
      <c r="B511" s="149"/>
      <c r="C511" s="149"/>
      <c r="D511" s="176"/>
      <c r="E511" s="149"/>
      <c r="F511" s="124"/>
      <c r="G511" s="23"/>
      <c r="H511" s="23"/>
      <c r="I511" s="23"/>
      <c r="J511" s="23"/>
      <c r="K511" s="188"/>
      <c r="L511" s="23"/>
      <c r="M511" s="23"/>
      <c r="N511" s="23"/>
      <c r="O511" s="23"/>
      <c r="P511" s="23"/>
      <c r="Q511" s="23"/>
      <c r="R511" s="23"/>
      <c r="S511" s="23"/>
      <c r="T511" s="23"/>
      <c r="U511" s="23"/>
      <c r="V511" s="23"/>
      <c r="W511" s="23"/>
      <c r="X511" s="23"/>
      <c r="Y511" s="23"/>
      <c r="Z511" s="29"/>
      <c r="AA511" s="29"/>
      <c r="AB511" s="29"/>
      <c r="AC511" s="29"/>
      <c r="AD511" s="29"/>
      <c r="AE511" s="29"/>
      <c r="AF511" s="29"/>
      <c r="AG511" s="29"/>
      <c r="AH511" s="29"/>
      <c r="AI511" s="29"/>
      <c r="AJ511" s="29"/>
      <c r="AK511" s="29"/>
      <c r="AL511" s="29"/>
      <c r="AM511" s="29"/>
      <c r="AN511" s="29"/>
      <c r="AO511" s="29"/>
      <c r="AP511" s="29"/>
    </row>
    <row r="512" ht="12.0" customHeight="1">
      <c r="A512" s="29"/>
      <c r="B512" s="23"/>
      <c r="C512" s="23"/>
      <c r="D512" s="167"/>
      <c r="E512" s="23"/>
      <c r="F512" s="23"/>
      <c r="G512" s="23"/>
      <c r="H512" s="23"/>
      <c r="I512" s="23"/>
      <c r="J512" s="23"/>
      <c r="K512" s="188"/>
      <c r="L512" s="23"/>
      <c r="M512" s="23"/>
      <c r="N512" s="23"/>
      <c r="O512" s="23"/>
      <c r="P512" s="23"/>
      <c r="Q512" s="23"/>
      <c r="R512" s="23"/>
      <c r="S512" s="23"/>
      <c r="T512" s="23"/>
      <c r="U512" s="23"/>
      <c r="V512" s="23"/>
      <c r="W512" s="23"/>
      <c r="X512" s="23"/>
      <c r="Y512" s="23"/>
      <c r="Z512" s="29"/>
      <c r="AA512" s="29"/>
      <c r="AB512" s="29"/>
      <c r="AC512" s="29"/>
      <c r="AD512" s="29"/>
      <c r="AE512" s="29"/>
      <c r="AF512" s="29"/>
      <c r="AG512" s="29"/>
      <c r="AH512" s="29"/>
      <c r="AI512" s="29"/>
      <c r="AJ512" s="29"/>
      <c r="AK512" s="29"/>
      <c r="AL512" s="29"/>
      <c r="AM512" s="29"/>
      <c r="AN512" s="29"/>
      <c r="AO512" s="29"/>
      <c r="AP512" s="29"/>
    </row>
    <row r="513" ht="12.0" customHeight="1">
      <c r="A513" s="29"/>
      <c r="B513" s="193"/>
      <c r="C513" s="23"/>
      <c r="D513" s="167"/>
      <c r="E513" s="137"/>
      <c r="F513" s="23"/>
      <c r="G513" s="23"/>
      <c r="H513" s="23"/>
      <c r="I513" s="23"/>
      <c r="J513" s="23"/>
      <c r="K513" s="188"/>
      <c r="L513" s="23"/>
      <c r="M513" s="23"/>
      <c r="N513" s="23"/>
      <c r="O513" s="23"/>
      <c r="P513" s="23"/>
      <c r="Q513" s="23"/>
      <c r="R513" s="23"/>
      <c r="S513" s="23"/>
      <c r="T513" s="23"/>
      <c r="U513" s="23"/>
      <c r="V513" s="23"/>
      <c r="W513" s="23"/>
      <c r="X513" s="23"/>
      <c r="Y513" s="23"/>
      <c r="Z513" s="29"/>
      <c r="AA513" s="29"/>
      <c r="AB513" s="29"/>
      <c r="AC513" s="29"/>
      <c r="AD513" s="29"/>
      <c r="AE513" s="29"/>
      <c r="AF513" s="29"/>
      <c r="AG513" s="29"/>
      <c r="AH513" s="29"/>
      <c r="AI513" s="29"/>
      <c r="AJ513" s="29"/>
      <c r="AK513" s="29"/>
      <c r="AL513" s="29"/>
      <c r="AM513" s="29"/>
      <c r="AN513" s="29"/>
      <c r="AO513" s="29"/>
      <c r="AP513" s="29"/>
    </row>
    <row r="514" ht="29.25" customHeight="1">
      <c r="A514" s="126" t="s">
        <v>106</v>
      </c>
      <c r="B514" s="127" t="s">
        <v>92</v>
      </c>
      <c r="C514" s="128" t="s">
        <v>179</v>
      </c>
      <c r="D514" s="168" t="s">
        <v>112</v>
      </c>
      <c r="E514" s="154"/>
      <c r="F514" s="29"/>
      <c r="G514" s="29"/>
      <c r="H514" s="29"/>
      <c r="I514" s="29"/>
      <c r="J514" s="29"/>
      <c r="K514" s="188"/>
      <c r="L514" s="23"/>
      <c r="M514" s="23"/>
      <c r="N514" s="23"/>
      <c r="O514" s="23"/>
      <c r="P514" s="23"/>
      <c r="Q514" s="23"/>
      <c r="R514" s="23"/>
      <c r="S514" s="23"/>
      <c r="T514" s="23"/>
      <c r="U514" s="23"/>
      <c r="V514" s="23"/>
      <c r="W514" s="23"/>
      <c r="X514" s="23"/>
      <c r="Y514" s="23"/>
      <c r="Z514" s="29"/>
      <c r="AA514" s="29"/>
      <c r="AB514" s="29"/>
      <c r="AC514" s="29"/>
      <c r="AD514" s="29"/>
      <c r="AE514" s="29"/>
      <c r="AF514" s="29"/>
      <c r="AG514" s="29"/>
      <c r="AH514" s="29"/>
      <c r="AI514" s="29"/>
      <c r="AJ514" s="29"/>
      <c r="AK514" s="29"/>
      <c r="AL514" s="29"/>
      <c r="AM514" s="29"/>
      <c r="AN514" s="29"/>
      <c r="AO514" s="29"/>
      <c r="AP514" s="29"/>
    </row>
    <row r="515" ht="12.0" customHeight="1">
      <c r="A515" s="133">
        <f t="array" ref="A515">IFERROR(INDEX('03.Muestra'!$B$8:$B$17,SMALL(IF("Página Web"='03.Muestra'!$D$8:$D$17,ROW('03.Muestra'!$B$8:$B$17)-MIN(ROW('03.Muestra'!$D$8:$D$17))+1,""),ROW()-514)),"")</f>
        <v>1</v>
      </c>
      <c r="B515" s="169" t="str">
        <f t="array" ref="B515">IFERROR(INDEX('03.Muestra'!$C$8:$C$17,SMALL(IF("Página Web"='03.Muestra'!$D$8:$D$17,ROW('03.Muestra'!$C$8:$C$17)-MIN(ROW('03.Muestra'!$D$8:$D$17))+1,""),ROW()-514)),"")</f>
        <v>Home</v>
      </c>
      <c r="C515" s="170" t="str">
        <f t="array" ref="C515">IFERROR(INDEX('03.Muestra'!$F$8:$F$17,SMALL(IF("Página Web"='03.Muestra'!$D$8:$D$17,ROW('03.Muestra'!$F$8:$F$17)-MIN(ROW('03.Muestra'!$D$8:$D$17))+1,""),ROW()-514)),"")</f>
        <v>https://vicengallartandres.com/</v>
      </c>
      <c r="D515" s="143" t="s">
        <v>93</v>
      </c>
      <c r="E515" s="95" t="str">
        <f t="shared" ref="E515:E524" si="63">IF(D515&lt;&gt;"",IF(AND(B515&lt;&gt;"",C515&lt;&gt;""),"","ERR"),"")</f>
        <v/>
      </c>
      <c r="F515" s="144" t="s">
        <v>95</v>
      </c>
      <c r="G515" s="121" t="s">
        <v>104</v>
      </c>
      <c r="H515" s="116" t="s">
        <v>99</v>
      </c>
      <c r="I515" s="145" t="s">
        <v>97</v>
      </c>
      <c r="J515" s="146" t="s">
        <v>93</v>
      </c>
      <c r="K515" s="171" t="s">
        <v>103</v>
      </c>
      <c r="L515" s="23"/>
      <c r="M515" s="23"/>
      <c r="N515" s="23"/>
      <c r="O515" s="23"/>
      <c r="P515" s="23"/>
      <c r="Q515" s="23"/>
      <c r="R515" s="23"/>
      <c r="S515" s="23"/>
      <c r="T515" s="23"/>
      <c r="U515" s="23"/>
      <c r="V515" s="23"/>
      <c r="W515" s="23"/>
      <c r="X515" s="23"/>
      <c r="Y515" s="23"/>
      <c r="Z515" s="29"/>
      <c r="AA515" s="29"/>
      <c r="AB515" s="29"/>
      <c r="AC515" s="29"/>
      <c r="AD515" s="29"/>
      <c r="AE515" s="29"/>
      <c r="AF515" s="29"/>
      <c r="AG515" s="29"/>
      <c r="AH515" s="29"/>
      <c r="AI515" s="29"/>
      <c r="AJ515" s="29"/>
      <c r="AK515" s="29"/>
      <c r="AL515" s="29"/>
      <c r="AM515" s="29"/>
      <c r="AN515" s="29"/>
      <c r="AO515" s="29"/>
      <c r="AP515" s="29"/>
    </row>
    <row r="516" ht="12.0" customHeight="1">
      <c r="A516" s="133">
        <f t="array" ref="A516">IFERROR(INDEX('03.Muestra'!$B$8:$B$17,SMALL(IF("Página Web"='03.Muestra'!$D$8:$D$17,ROW('03.Muestra'!$B$8:$B$17)-MIN(ROW('03.Muestra'!$D$8:$D$17))+1,""),ROW()-514)),"")</f>
        <v>2</v>
      </c>
      <c r="B516" s="169" t="str">
        <f t="array" ref="B516">IFERROR(INDEX('03.Muestra'!$C$8:$C$17,SMALL(IF("Página Web"='03.Muestra'!$D$8:$D$17,ROW('03.Muestra'!$C$8:$C$17)-MIN(ROW('03.Muestra'!$D$8:$D$17))+1,""),ROW()-514)),"")</f>
        <v>Contacto</v>
      </c>
      <c r="C516" s="170" t="str">
        <f t="array" ref="C516">IFERROR(INDEX('03.Muestra'!$F$8:$F$17,SMALL(IF("Página Web"='03.Muestra'!$D$8:$D$17,ROW('03.Muestra'!$F$8:$F$17)-MIN(ROW('03.Muestra'!$D$8:$D$17))+1,""),ROW()-514)),"")</f>
        <v>https://vicengallartandres.com/contacto/</v>
      </c>
      <c r="D516" s="143" t="s">
        <v>93</v>
      </c>
      <c r="E516" s="95" t="str">
        <f t="shared" si="63"/>
        <v/>
      </c>
      <c r="F516" s="147">
        <f>COUNTIF($D515:INDIRECT("$D" &amp;  SUM(ROW()-1,'03.Muestra'!$D$20)-1),F515)</f>
        <v>0</v>
      </c>
      <c r="G516" s="147">
        <f>COUNTIF($D515:INDIRECT("$D" &amp;  SUM(ROW()-1,'03.Muestra'!$D$20)-1),G515)</f>
        <v>0</v>
      </c>
      <c r="H516" s="147">
        <f>COUNTIF($D515:INDIRECT("$D" &amp;  SUM(ROW()-1,'03.Muestra'!$D$20)-1),H515)</f>
        <v>0</v>
      </c>
      <c r="I516" s="147">
        <f>COUNTIF($D515:INDIRECT("$D" &amp;  SUM(ROW()-1,'03.Muestra'!$D$20)-1),I515)</f>
        <v>0</v>
      </c>
      <c r="J516" s="147">
        <f>COUNTIF($D515:INDIRECT("$D" &amp;  SUM(ROW()-1,'03.Muestra'!$D$20)-1),J515)</f>
        <v>3</v>
      </c>
      <c r="K516" s="172">
        <f>IF(COUNTIF('03.Muestra'!$D$8:$D$17,"Página Web")=0,0,COUNTBLANK($D515:INDIRECT("$D" &amp;  SUM(ROW()-1,COUNTIF('03.Muestra'!$D$8:$D$17,"Página Web"))-1)))</f>
        <v>0</v>
      </c>
      <c r="L516" s="23"/>
      <c r="M516" s="23"/>
      <c r="N516" s="23"/>
      <c r="O516" s="23"/>
      <c r="P516" s="23"/>
      <c r="Q516" s="23"/>
      <c r="R516" s="23"/>
      <c r="S516" s="23"/>
      <c r="T516" s="23"/>
      <c r="U516" s="23"/>
      <c r="V516" s="23"/>
      <c r="W516" s="23"/>
      <c r="X516" s="23"/>
      <c r="Y516" s="23"/>
      <c r="Z516" s="29"/>
      <c r="AA516" s="29"/>
      <c r="AB516" s="29"/>
      <c r="AC516" s="29"/>
      <c r="AD516" s="29"/>
      <c r="AE516" s="29"/>
      <c r="AF516" s="29"/>
      <c r="AG516" s="29"/>
      <c r="AH516" s="29"/>
      <c r="AI516" s="29"/>
      <c r="AJ516" s="29"/>
      <c r="AK516" s="29"/>
      <c r="AL516" s="29"/>
      <c r="AM516" s="29"/>
      <c r="AN516" s="29"/>
      <c r="AO516" s="29"/>
      <c r="AP516" s="29"/>
    </row>
    <row r="517" ht="12.0" customHeight="1">
      <c r="A517" s="133">
        <f t="array" ref="A517">IFERROR(INDEX('03.Muestra'!$B$8:$B$17,SMALL(IF("Página Web"='03.Muestra'!$D$8:$D$17,ROW('03.Muestra'!$B$8:$B$17)-MIN(ROW('03.Muestra'!$D$8:$D$17))+1,""),ROW()-514)),"")</f>
        <v>3</v>
      </c>
      <c r="B517" s="169" t="str">
        <f t="array" ref="B517">IFERROR(INDEX('03.Muestra'!$C$8:$C$17,SMALL(IF("Página Web"='03.Muestra'!$D$8:$D$17,ROW('03.Muestra'!$C$8:$C$17)-MIN(ROW('03.Muestra'!$D$8:$D$17))+1,""),ROW()-514)),"")</f>
        <v>Servicios</v>
      </c>
      <c r="C517" s="170" t="str">
        <f t="array" ref="C517">IFERROR(INDEX('03.Muestra'!$F$8:$F$17,SMALL(IF("Página Web"='03.Muestra'!$D$8:$D$17,ROW('03.Muestra'!$F$8:$F$17)-MIN(ROW('03.Muestra'!$D$8:$D$17))+1,""),ROW()-514)),"")</f>
        <v>https://vicengallartandres.com/servicios/</v>
      </c>
      <c r="D517" s="143" t="s">
        <v>93</v>
      </c>
      <c r="E517" s="95" t="str">
        <f t="shared" si="63"/>
        <v/>
      </c>
      <c r="F517" s="29"/>
      <c r="G517" s="23"/>
      <c r="H517" s="23"/>
      <c r="I517" s="23"/>
      <c r="J517" s="23"/>
      <c r="K517" s="188"/>
      <c r="L517" s="23"/>
      <c r="M517" s="23"/>
      <c r="N517" s="23"/>
      <c r="O517" s="23"/>
      <c r="P517" s="23"/>
      <c r="Q517" s="23"/>
      <c r="R517" s="23"/>
      <c r="S517" s="23"/>
      <c r="T517" s="23"/>
      <c r="U517" s="23"/>
      <c r="V517" s="23"/>
      <c r="W517" s="23"/>
      <c r="X517" s="23"/>
      <c r="Y517" s="23"/>
      <c r="Z517" s="29"/>
      <c r="AA517" s="29"/>
      <c r="AB517" s="29"/>
      <c r="AC517" s="29"/>
      <c r="AD517" s="29"/>
      <c r="AE517" s="29"/>
      <c r="AF517" s="29"/>
      <c r="AG517" s="29"/>
      <c r="AH517" s="29"/>
      <c r="AI517" s="29"/>
      <c r="AJ517" s="29"/>
      <c r="AK517" s="29"/>
      <c r="AL517" s="29"/>
      <c r="AM517" s="29"/>
      <c r="AN517" s="29"/>
      <c r="AO517" s="29"/>
      <c r="AP517" s="29"/>
    </row>
    <row r="518" ht="12.0" customHeight="1">
      <c r="A518" s="133" t="str">
        <f t="array" ref="A518">IFERROR(INDEX('03.Muestra'!$B$8:$B$17,SMALL(IF("Página Web"='03.Muestra'!$D$8:$D$17,ROW('03.Muestra'!$B$8:$B$17)-MIN(ROW('03.Muestra'!$D$8:$D$17))+1,""),ROW()-514)),"")</f>
        <v/>
      </c>
      <c r="B518" s="169" t="str">
        <f t="array" ref="B518">IFERROR(INDEX('03.Muestra'!$C$8:$C$17,SMALL(IF("Página Web"='03.Muestra'!$D$8:$D$17,ROW('03.Muestra'!$C$8:$C$17)-MIN(ROW('03.Muestra'!$D$8:$D$17))+1,""),ROW()-514)),"")</f>
        <v/>
      </c>
      <c r="C518" s="169" t="str">
        <f t="array" ref="C518">IFERROR(INDEX('03.Muestra'!$F$8:$F$17,SMALL(IF("Página Web"='03.Muestra'!$D$8:$D$17,ROW('03.Muestra'!$F$8:$F$17)-MIN(ROW('03.Muestra'!$D$8:$D$17))+1,""),ROW()-514)),"")</f>
        <v/>
      </c>
      <c r="D518" s="143" t="str">
        <f t="shared" ref="D518:D524" si="64">IF(C518="","",$D$18)</f>
        <v/>
      </c>
      <c r="E518" s="95" t="str">
        <f t="shared" si="63"/>
        <v/>
      </c>
      <c r="F518" s="29"/>
      <c r="G518" s="23"/>
      <c r="H518" s="23"/>
      <c r="I518" s="23"/>
      <c r="J518" s="23"/>
      <c r="K518" s="188"/>
      <c r="L518" s="23"/>
      <c r="M518" s="23"/>
      <c r="N518" s="23"/>
      <c r="O518" s="23"/>
      <c r="P518" s="23"/>
      <c r="Q518" s="23"/>
      <c r="R518" s="23"/>
      <c r="S518" s="23"/>
      <c r="T518" s="23"/>
      <c r="U518" s="23"/>
      <c r="V518" s="23"/>
      <c r="W518" s="23"/>
      <c r="X518" s="23"/>
      <c r="Y518" s="23"/>
      <c r="Z518" s="29"/>
      <c r="AA518" s="29"/>
      <c r="AB518" s="29"/>
      <c r="AC518" s="29"/>
      <c r="AD518" s="29"/>
      <c r="AE518" s="29"/>
      <c r="AF518" s="29"/>
      <c r="AG518" s="29"/>
      <c r="AH518" s="29"/>
      <c r="AI518" s="29"/>
      <c r="AJ518" s="29"/>
      <c r="AK518" s="29"/>
      <c r="AL518" s="29"/>
      <c r="AM518" s="29"/>
      <c r="AN518" s="29"/>
      <c r="AO518" s="29"/>
      <c r="AP518" s="29"/>
    </row>
    <row r="519" ht="12.0" customHeight="1">
      <c r="A519" s="133" t="str">
        <f t="array" ref="A519">IFERROR(INDEX('03.Muestra'!$B$8:$B$17,SMALL(IF("Página Web"='03.Muestra'!$D$8:$D$17,ROW('03.Muestra'!$B$8:$B$17)-MIN(ROW('03.Muestra'!$D$8:$D$17))+1,""),ROW()-514)),"")</f>
        <v/>
      </c>
      <c r="B519" s="169" t="str">
        <f t="array" ref="B519">IFERROR(INDEX('03.Muestra'!$C$8:$C$17,SMALL(IF("Página Web"='03.Muestra'!$D$8:$D$17,ROW('03.Muestra'!$C$8:$C$17)-MIN(ROW('03.Muestra'!$D$8:$D$17))+1,""),ROW()-514)),"")</f>
        <v/>
      </c>
      <c r="C519" s="169" t="str">
        <f t="array" ref="C519">IFERROR(INDEX('03.Muestra'!$F$8:$F$17,SMALL(IF("Página Web"='03.Muestra'!$D$8:$D$17,ROW('03.Muestra'!$F$8:$F$17)-MIN(ROW('03.Muestra'!$D$8:$D$17))+1,""),ROW()-514)),"")</f>
        <v/>
      </c>
      <c r="D519" s="143" t="str">
        <f t="shared" si="64"/>
        <v/>
      </c>
      <c r="E519" s="95" t="str">
        <f t="shared" si="63"/>
        <v/>
      </c>
      <c r="F519" s="29"/>
      <c r="G519" s="23"/>
      <c r="H519" s="23"/>
      <c r="I519" s="23"/>
      <c r="J519" s="23"/>
      <c r="K519" s="188"/>
      <c r="L519" s="23"/>
      <c r="M519" s="23"/>
      <c r="N519" s="23"/>
      <c r="O519" s="23"/>
      <c r="P519" s="23"/>
      <c r="Q519" s="23"/>
      <c r="R519" s="23"/>
      <c r="S519" s="23"/>
      <c r="T519" s="23"/>
      <c r="U519" s="23"/>
      <c r="V519" s="23"/>
      <c r="W519" s="23"/>
      <c r="X519" s="23"/>
      <c r="Y519" s="23"/>
      <c r="Z519" s="29"/>
      <c r="AA519" s="29"/>
      <c r="AB519" s="29"/>
      <c r="AC519" s="29"/>
      <c r="AD519" s="29"/>
      <c r="AE519" s="29"/>
      <c r="AF519" s="29"/>
      <c r="AG519" s="29"/>
      <c r="AH519" s="29"/>
      <c r="AI519" s="29"/>
      <c r="AJ519" s="29"/>
      <c r="AK519" s="29"/>
      <c r="AL519" s="29"/>
      <c r="AM519" s="29"/>
      <c r="AN519" s="29"/>
      <c r="AO519" s="29"/>
      <c r="AP519" s="29"/>
    </row>
    <row r="520" ht="12.0" customHeight="1">
      <c r="A520" s="133" t="str">
        <f t="array" ref="A520">IFERROR(INDEX('03.Muestra'!$B$8:$B$17,SMALL(IF("Página Web"='03.Muestra'!$D$8:$D$17,ROW('03.Muestra'!$B$8:$B$17)-MIN(ROW('03.Muestra'!$D$8:$D$17))+1,""),ROW()-514)),"")</f>
        <v/>
      </c>
      <c r="B520" s="169" t="str">
        <f t="array" ref="B520">IFERROR(INDEX('03.Muestra'!$C$8:$C$17,SMALL(IF("Página Web"='03.Muestra'!$D$8:$D$17,ROW('03.Muestra'!$C$8:$C$17)-MIN(ROW('03.Muestra'!$D$8:$D$17))+1,""),ROW()-514)),"")</f>
        <v/>
      </c>
      <c r="C520" s="169" t="str">
        <f t="array" ref="C520">IFERROR(INDEX('03.Muestra'!$F$8:$F$17,SMALL(IF("Página Web"='03.Muestra'!$D$8:$D$17,ROW('03.Muestra'!$F$8:$F$17)-MIN(ROW('03.Muestra'!$D$8:$D$17))+1,""),ROW()-514)),"")</f>
        <v/>
      </c>
      <c r="D520" s="143" t="str">
        <f t="shared" si="64"/>
        <v/>
      </c>
      <c r="E520" s="95" t="str">
        <f t="shared" si="63"/>
        <v/>
      </c>
      <c r="F520" s="29"/>
      <c r="G520" s="23"/>
      <c r="H520" s="23"/>
      <c r="I520" s="23"/>
      <c r="J520" s="23"/>
      <c r="K520" s="188"/>
      <c r="L520" s="23"/>
      <c r="M520" s="23"/>
      <c r="N520" s="23"/>
      <c r="O520" s="23"/>
      <c r="P520" s="23"/>
      <c r="Q520" s="23"/>
      <c r="R520" s="23"/>
      <c r="S520" s="23"/>
      <c r="T520" s="23"/>
      <c r="U520" s="23"/>
      <c r="V520" s="23"/>
      <c r="W520" s="23"/>
      <c r="X520" s="23"/>
      <c r="Y520" s="23"/>
      <c r="Z520" s="29"/>
      <c r="AA520" s="29"/>
      <c r="AB520" s="29"/>
      <c r="AC520" s="29"/>
      <c r="AD520" s="29"/>
      <c r="AE520" s="29"/>
      <c r="AF520" s="29"/>
      <c r="AG520" s="29"/>
      <c r="AH520" s="29"/>
      <c r="AI520" s="29"/>
      <c r="AJ520" s="29"/>
      <c r="AK520" s="29"/>
      <c r="AL520" s="29"/>
      <c r="AM520" s="29"/>
      <c r="AN520" s="29"/>
      <c r="AO520" s="29"/>
      <c r="AP520" s="29"/>
    </row>
    <row r="521" ht="12.0" customHeight="1">
      <c r="A521" s="133" t="str">
        <f t="array" ref="A521">IFERROR(INDEX('03.Muestra'!$B$8:$B$17,SMALL(IF("Página Web"='03.Muestra'!$D$8:$D$17,ROW('03.Muestra'!$B$8:$B$17)-MIN(ROW('03.Muestra'!$D$8:$D$17))+1,""),ROW()-514)),"")</f>
        <v/>
      </c>
      <c r="B521" s="169" t="str">
        <f t="array" ref="B521">IFERROR(INDEX('03.Muestra'!$C$8:$C$17,SMALL(IF("Página Web"='03.Muestra'!$D$8:$D$17,ROW('03.Muestra'!$C$8:$C$17)-MIN(ROW('03.Muestra'!$D$8:$D$17))+1,""),ROW()-514)),"")</f>
        <v/>
      </c>
      <c r="C521" s="169" t="str">
        <f t="array" ref="C521">IFERROR(INDEX('03.Muestra'!$F$8:$F$17,SMALL(IF("Página Web"='03.Muestra'!$D$8:$D$17,ROW('03.Muestra'!$F$8:$F$17)-MIN(ROW('03.Muestra'!$D$8:$D$17))+1,""),ROW()-514)),"")</f>
        <v/>
      </c>
      <c r="D521" s="143" t="str">
        <f t="shared" si="64"/>
        <v/>
      </c>
      <c r="E521" s="95" t="str">
        <f t="shared" si="63"/>
        <v/>
      </c>
      <c r="F521" s="23"/>
      <c r="G521" s="23"/>
      <c r="H521" s="23"/>
      <c r="I521" s="23"/>
      <c r="J521" s="23"/>
      <c r="K521" s="188"/>
      <c r="L521" s="23"/>
      <c r="M521" s="23"/>
      <c r="N521" s="23"/>
      <c r="O521" s="23"/>
      <c r="P521" s="23"/>
      <c r="Q521" s="23"/>
      <c r="R521" s="23"/>
      <c r="S521" s="23"/>
      <c r="T521" s="23"/>
      <c r="U521" s="23"/>
      <c r="V521" s="23"/>
      <c r="W521" s="23"/>
      <c r="X521" s="23"/>
      <c r="Y521" s="23"/>
      <c r="Z521" s="29"/>
      <c r="AA521" s="29"/>
      <c r="AB521" s="29"/>
      <c r="AC521" s="29"/>
      <c r="AD521" s="29"/>
      <c r="AE521" s="29"/>
      <c r="AF521" s="29"/>
      <c r="AG521" s="29"/>
      <c r="AH521" s="29"/>
      <c r="AI521" s="29"/>
      <c r="AJ521" s="29"/>
      <c r="AK521" s="29"/>
      <c r="AL521" s="29"/>
      <c r="AM521" s="29"/>
      <c r="AN521" s="29"/>
      <c r="AO521" s="29"/>
      <c r="AP521" s="29"/>
    </row>
    <row r="522" ht="12.0" customHeight="1">
      <c r="A522" s="133" t="str">
        <f t="array" ref="A522">IFERROR(INDEX('03.Muestra'!$B$8:$B$17,SMALL(IF("Página Web"='03.Muestra'!$D$8:$D$17,ROW('03.Muestra'!$B$8:$B$17)-MIN(ROW('03.Muestra'!$D$8:$D$17))+1,""),ROW()-514)),"")</f>
        <v/>
      </c>
      <c r="B522" s="169" t="str">
        <f t="array" ref="B522">IFERROR(INDEX('03.Muestra'!$C$8:$C$17,SMALL(IF("Página Web"='03.Muestra'!$D$8:$D$17,ROW('03.Muestra'!$C$8:$C$17)-MIN(ROW('03.Muestra'!$D$8:$D$17))+1,""),ROW()-514)),"")</f>
        <v/>
      </c>
      <c r="C522" s="169" t="str">
        <f t="array" ref="C522">IFERROR(INDEX('03.Muestra'!$F$8:$F$17,SMALL(IF("Página Web"='03.Muestra'!$D$8:$D$17,ROW('03.Muestra'!$F$8:$F$17)-MIN(ROW('03.Muestra'!$D$8:$D$17))+1,""),ROW()-514)),"")</f>
        <v/>
      </c>
      <c r="D522" s="143" t="str">
        <f t="shared" si="64"/>
        <v/>
      </c>
      <c r="E522" s="95" t="str">
        <f t="shared" si="63"/>
        <v/>
      </c>
      <c r="F522" s="23"/>
      <c r="G522" s="23"/>
      <c r="H522" s="23"/>
      <c r="I522" s="23"/>
      <c r="J522" s="23"/>
      <c r="K522" s="188"/>
      <c r="L522" s="23"/>
      <c r="M522" s="23"/>
      <c r="N522" s="23"/>
      <c r="O522" s="23"/>
      <c r="P522" s="23"/>
      <c r="Q522" s="23"/>
      <c r="R522" s="23"/>
      <c r="S522" s="23"/>
      <c r="T522" s="23"/>
      <c r="U522" s="23"/>
      <c r="V522" s="23"/>
      <c r="W522" s="23"/>
      <c r="X522" s="23"/>
      <c r="Y522" s="23"/>
      <c r="Z522" s="29"/>
      <c r="AA522" s="29"/>
      <c r="AB522" s="29"/>
      <c r="AC522" s="29"/>
      <c r="AD522" s="29"/>
      <c r="AE522" s="29"/>
      <c r="AF522" s="29"/>
      <c r="AG522" s="29"/>
      <c r="AH522" s="29"/>
      <c r="AI522" s="29"/>
      <c r="AJ522" s="29"/>
      <c r="AK522" s="29"/>
      <c r="AL522" s="29"/>
      <c r="AM522" s="29"/>
      <c r="AN522" s="29"/>
      <c r="AO522" s="29"/>
      <c r="AP522" s="29"/>
    </row>
    <row r="523" ht="12.0" customHeight="1">
      <c r="A523" s="133" t="str">
        <f t="array" ref="A523">IFERROR(INDEX('03.Muestra'!$B$8:$B$17,SMALL(IF("Página Web"='03.Muestra'!$D$8:$D$17,ROW('03.Muestra'!$B$8:$B$17)-MIN(ROW('03.Muestra'!$D$8:$D$17))+1,""),ROW()-514)),"")</f>
        <v/>
      </c>
      <c r="B523" s="169" t="str">
        <f t="array" ref="B523">IFERROR(INDEX('03.Muestra'!$C$8:$C$17,SMALL(IF("Página Web"='03.Muestra'!$D$8:$D$17,ROW('03.Muestra'!$C$8:$C$17)-MIN(ROW('03.Muestra'!$D$8:$D$17))+1,""),ROW()-514)),"")</f>
        <v/>
      </c>
      <c r="C523" s="169" t="str">
        <f t="array" ref="C523">IFERROR(INDEX('03.Muestra'!$F$8:$F$17,SMALL(IF("Página Web"='03.Muestra'!$D$8:$D$17,ROW('03.Muestra'!$F$8:$F$17)-MIN(ROW('03.Muestra'!$D$8:$D$17))+1,""),ROW()-514)),"")</f>
        <v/>
      </c>
      <c r="D523" s="143" t="str">
        <f t="shared" si="64"/>
        <v/>
      </c>
      <c r="E523" s="95" t="str">
        <f t="shared" si="63"/>
        <v/>
      </c>
      <c r="F523" s="23"/>
      <c r="G523" s="23"/>
      <c r="H523" s="23"/>
      <c r="I523" s="23"/>
      <c r="J523" s="23"/>
      <c r="K523" s="188"/>
      <c r="L523" s="23"/>
      <c r="M523" s="23"/>
      <c r="N523" s="23"/>
      <c r="O523" s="23"/>
      <c r="P523" s="23"/>
      <c r="Q523" s="23"/>
      <c r="R523" s="23"/>
      <c r="S523" s="23"/>
      <c r="T523" s="23"/>
      <c r="U523" s="23"/>
      <c r="V523" s="23"/>
      <c r="W523" s="23"/>
      <c r="X523" s="23"/>
      <c r="Y523" s="23"/>
      <c r="Z523" s="29"/>
      <c r="AA523" s="29"/>
      <c r="AB523" s="29"/>
      <c r="AC523" s="29"/>
      <c r="AD523" s="29"/>
      <c r="AE523" s="29"/>
      <c r="AF523" s="29"/>
      <c r="AG523" s="29"/>
      <c r="AH523" s="29"/>
      <c r="AI523" s="29"/>
      <c r="AJ523" s="29"/>
      <c r="AK523" s="29"/>
      <c r="AL523" s="29"/>
      <c r="AM523" s="29"/>
      <c r="AN523" s="29"/>
      <c r="AO523" s="29"/>
      <c r="AP523" s="29"/>
    </row>
    <row r="524" ht="12.0" customHeight="1">
      <c r="A524" s="133" t="str">
        <f t="array" ref="A524">IFERROR(INDEX('03.Muestra'!$B$8:$B$17,SMALL(IF("Página Web"='03.Muestra'!$D$8:$D$17,ROW('03.Muestra'!$B$8:$B$17)-MIN(ROW('03.Muestra'!$D$8:$D$17))+1,""),ROW()-514)),"")</f>
        <v/>
      </c>
      <c r="B524" s="169" t="str">
        <f t="array" ref="B524">IFERROR(INDEX('03.Muestra'!$C$8:$C$17,SMALL(IF("Página Web"='03.Muestra'!$D$8:$D$17,ROW('03.Muestra'!$C$8:$C$17)-MIN(ROW('03.Muestra'!$D$8:$D$17))+1,""),ROW()-514)),"")</f>
        <v/>
      </c>
      <c r="C524" s="169" t="str">
        <f t="array" ref="C524">IFERROR(INDEX('03.Muestra'!$F$8:$F$17,SMALL(IF("Página Web"='03.Muestra'!$D$8:$D$17,ROW('03.Muestra'!$F$8:$F$17)-MIN(ROW('03.Muestra'!$D$8:$D$17))+1,""),ROW()-514)),"")</f>
        <v/>
      </c>
      <c r="D524" s="143" t="str">
        <f t="shared" si="64"/>
        <v/>
      </c>
      <c r="E524" s="95" t="str">
        <f t="shared" si="63"/>
        <v/>
      </c>
      <c r="F524" s="23"/>
      <c r="G524" s="23"/>
      <c r="H524" s="23"/>
      <c r="I524" s="23"/>
      <c r="J524" s="23"/>
      <c r="K524" s="188"/>
      <c r="L524" s="23"/>
      <c r="M524" s="23"/>
      <c r="N524" s="23"/>
      <c r="O524" s="23"/>
      <c r="P524" s="23"/>
      <c r="Q524" s="23"/>
      <c r="R524" s="23"/>
      <c r="S524" s="23"/>
      <c r="T524" s="23"/>
      <c r="U524" s="23"/>
      <c r="V524" s="23"/>
      <c r="W524" s="23"/>
      <c r="X524" s="23"/>
      <c r="Y524" s="23"/>
      <c r="Z524" s="29"/>
      <c r="AA524" s="29"/>
      <c r="AB524" s="29"/>
      <c r="AC524" s="29"/>
      <c r="AD524" s="29"/>
      <c r="AE524" s="29"/>
      <c r="AF524" s="29"/>
      <c r="AG524" s="29"/>
      <c r="AH524" s="29"/>
      <c r="AI524" s="29"/>
      <c r="AJ524" s="29"/>
      <c r="AK524" s="29"/>
      <c r="AL524" s="29"/>
      <c r="AM524" s="29"/>
      <c r="AN524" s="29"/>
      <c r="AO524" s="29"/>
      <c r="AP524" s="29"/>
    </row>
    <row r="525" ht="12.0" customHeight="1">
      <c r="A525" s="92"/>
      <c r="B525" s="173"/>
      <c r="C525" s="173"/>
      <c r="D525" s="174"/>
      <c r="E525" s="95"/>
      <c r="F525" s="23"/>
      <c r="G525" s="23"/>
      <c r="H525" s="23"/>
      <c r="I525" s="23"/>
      <c r="J525" s="23"/>
      <c r="K525" s="188"/>
      <c r="L525" s="23"/>
      <c r="M525" s="23"/>
      <c r="N525" s="23"/>
      <c r="O525" s="23"/>
      <c r="P525" s="23"/>
      <c r="Q525" s="23"/>
      <c r="R525" s="23"/>
      <c r="S525" s="23"/>
      <c r="T525" s="23"/>
      <c r="U525" s="23"/>
      <c r="V525" s="23"/>
      <c r="W525" s="23"/>
      <c r="X525" s="23"/>
      <c r="Y525" s="23"/>
      <c r="Z525" s="29"/>
      <c r="AA525" s="29"/>
      <c r="AB525" s="29"/>
      <c r="AC525" s="29"/>
      <c r="AD525" s="29"/>
      <c r="AE525" s="29"/>
      <c r="AF525" s="29"/>
      <c r="AG525" s="29"/>
      <c r="AH525" s="29"/>
      <c r="AI525" s="29"/>
      <c r="AJ525" s="29"/>
      <c r="AK525" s="29"/>
      <c r="AL525" s="29"/>
      <c r="AM525" s="29"/>
      <c r="AN525" s="29"/>
      <c r="AO525" s="29"/>
      <c r="AP525" s="29"/>
    </row>
    <row r="526" ht="12.0" customHeight="1">
      <c r="A526" s="29"/>
      <c r="B526" s="23"/>
      <c r="C526" s="23"/>
      <c r="D526" s="167"/>
      <c r="E526" s="95"/>
      <c r="F526" s="23"/>
      <c r="G526" s="23"/>
      <c r="H526" s="23"/>
      <c r="I526" s="23"/>
      <c r="J526" s="23"/>
      <c r="K526" s="188"/>
      <c r="L526" s="23"/>
      <c r="M526" s="23"/>
      <c r="N526" s="23"/>
      <c r="O526" s="23"/>
      <c r="P526" s="23"/>
      <c r="Q526" s="23"/>
      <c r="R526" s="23"/>
      <c r="S526" s="23"/>
      <c r="T526" s="23"/>
      <c r="U526" s="23"/>
      <c r="V526" s="23"/>
      <c r="W526" s="23"/>
      <c r="X526" s="23"/>
      <c r="Y526" s="23"/>
      <c r="Z526" s="29"/>
      <c r="AA526" s="29"/>
      <c r="AB526" s="29"/>
      <c r="AC526" s="29"/>
      <c r="AD526" s="29"/>
      <c r="AE526" s="29"/>
      <c r="AF526" s="29"/>
      <c r="AG526" s="29"/>
      <c r="AH526" s="29"/>
      <c r="AI526" s="29"/>
      <c r="AJ526" s="29"/>
      <c r="AK526" s="29"/>
      <c r="AL526" s="29"/>
      <c r="AM526" s="29"/>
      <c r="AN526" s="29"/>
      <c r="AO526" s="29"/>
      <c r="AP526" s="29"/>
    </row>
    <row r="527" ht="12.75" customHeight="1">
      <c r="A527" s="151"/>
      <c r="B527" s="152"/>
      <c r="C527" s="151"/>
      <c r="D527" s="175"/>
      <c r="E527" s="153"/>
      <c r="F527" s="23"/>
      <c r="G527" s="23"/>
      <c r="H527" s="23"/>
      <c r="I527" s="23"/>
      <c r="J527" s="23"/>
      <c r="K527" s="188"/>
      <c r="L527" s="23"/>
      <c r="M527" s="23"/>
      <c r="N527" s="23"/>
      <c r="O527" s="23"/>
      <c r="P527" s="23"/>
      <c r="Q527" s="23"/>
      <c r="R527" s="23"/>
      <c r="S527" s="23"/>
      <c r="T527" s="23"/>
      <c r="U527" s="23"/>
      <c r="V527" s="23"/>
      <c r="W527" s="23"/>
      <c r="X527" s="23"/>
      <c r="Y527" s="23"/>
      <c r="Z527" s="29"/>
      <c r="AA527" s="29"/>
      <c r="AB527" s="29"/>
      <c r="AC527" s="29"/>
      <c r="AD527" s="29"/>
      <c r="AE527" s="29"/>
      <c r="AF527" s="29"/>
      <c r="AG527" s="29"/>
      <c r="AH527" s="29"/>
      <c r="AI527" s="29"/>
      <c r="AJ527" s="29"/>
      <c r="AK527" s="29"/>
      <c r="AL527" s="29"/>
      <c r="AM527" s="29"/>
      <c r="AN527" s="29"/>
      <c r="AO527" s="29"/>
      <c r="AP527" s="29"/>
    </row>
    <row r="528" ht="12.0" customHeight="1">
      <c r="A528" s="149"/>
      <c r="B528" s="149"/>
      <c r="C528" s="149"/>
      <c r="D528" s="176"/>
      <c r="E528" s="149"/>
      <c r="F528" s="124"/>
      <c r="G528" s="23"/>
      <c r="H528" s="23"/>
      <c r="I528" s="23"/>
      <c r="J528" s="23"/>
      <c r="K528" s="188"/>
      <c r="L528" s="23"/>
      <c r="M528" s="23"/>
      <c r="N528" s="23"/>
      <c r="O528" s="23"/>
      <c r="P528" s="23"/>
      <c r="Q528" s="23"/>
      <c r="R528" s="23"/>
      <c r="S528" s="23"/>
      <c r="T528" s="23"/>
      <c r="U528" s="23"/>
      <c r="V528" s="23"/>
      <c r="W528" s="23"/>
      <c r="X528" s="23"/>
      <c r="Y528" s="23"/>
      <c r="Z528" s="29"/>
      <c r="AA528" s="29"/>
      <c r="AB528" s="29"/>
      <c r="AC528" s="29"/>
      <c r="AD528" s="29"/>
      <c r="AE528" s="29"/>
      <c r="AF528" s="29"/>
      <c r="AG528" s="29"/>
      <c r="AH528" s="29"/>
      <c r="AI528" s="29"/>
      <c r="AJ528" s="29"/>
      <c r="AK528" s="29"/>
      <c r="AL528" s="29"/>
      <c r="AM528" s="29"/>
      <c r="AN528" s="29"/>
      <c r="AO528" s="29"/>
      <c r="AP528" s="29"/>
    </row>
    <row r="529" ht="12.0" customHeight="1">
      <c r="A529" s="29"/>
      <c r="B529" s="23"/>
      <c r="C529" s="23"/>
      <c r="D529" s="167"/>
      <c r="E529" s="23"/>
      <c r="F529" s="23"/>
      <c r="G529" s="23"/>
      <c r="H529" s="23"/>
      <c r="I529" s="23"/>
      <c r="J529" s="23"/>
      <c r="K529" s="188"/>
      <c r="L529" s="23"/>
      <c r="M529" s="23"/>
      <c r="N529" s="23"/>
      <c r="O529" s="23"/>
      <c r="P529" s="23"/>
      <c r="Q529" s="23"/>
      <c r="R529" s="23"/>
      <c r="S529" s="23"/>
      <c r="T529" s="23"/>
      <c r="U529" s="23"/>
      <c r="V529" s="23"/>
      <c r="W529" s="23"/>
      <c r="X529" s="23"/>
      <c r="Y529" s="23"/>
      <c r="Z529" s="29"/>
      <c r="AA529" s="29"/>
      <c r="AB529" s="29"/>
      <c r="AC529" s="29"/>
      <c r="AD529" s="29"/>
      <c r="AE529" s="29"/>
      <c r="AF529" s="29"/>
      <c r="AG529" s="29"/>
      <c r="AH529" s="29"/>
      <c r="AI529" s="29"/>
      <c r="AJ529" s="29"/>
      <c r="AK529" s="29"/>
      <c r="AL529" s="29"/>
      <c r="AM529" s="29"/>
      <c r="AN529" s="29"/>
      <c r="AO529" s="29"/>
      <c r="AP529" s="29"/>
    </row>
    <row r="530" ht="12.0" customHeight="1">
      <c r="A530" s="29"/>
      <c r="B530" s="193"/>
      <c r="C530" s="23"/>
      <c r="D530" s="167"/>
      <c r="E530" s="137"/>
      <c r="F530" s="23"/>
      <c r="G530" s="23"/>
      <c r="H530" s="23"/>
      <c r="I530" s="23"/>
      <c r="J530" s="23"/>
      <c r="K530" s="188"/>
      <c r="L530" s="23"/>
      <c r="M530" s="23"/>
      <c r="N530" s="23"/>
      <c r="O530" s="23"/>
      <c r="P530" s="23"/>
      <c r="Q530" s="23"/>
      <c r="R530" s="23"/>
      <c r="S530" s="23"/>
      <c r="T530" s="23"/>
      <c r="U530" s="23"/>
      <c r="V530" s="23"/>
      <c r="W530" s="23"/>
      <c r="X530" s="23"/>
      <c r="Y530" s="23"/>
      <c r="Z530" s="29"/>
      <c r="AA530" s="29"/>
      <c r="AB530" s="29"/>
      <c r="AC530" s="29"/>
      <c r="AD530" s="29"/>
      <c r="AE530" s="29"/>
      <c r="AF530" s="29"/>
      <c r="AG530" s="29"/>
      <c r="AH530" s="29"/>
      <c r="AI530" s="29"/>
      <c r="AJ530" s="29"/>
      <c r="AK530" s="29"/>
      <c r="AL530" s="29"/>
      <c r="AM530" s="29"/>
      <c r="AN530" s="29"/>
      <c r="AO530" s="29"/>
      <c r="AP530" s="29"/>
    </row>
    <row r="531" ht="29.25" customHeight="1">
      <c r="A531" s="126" t="s">
        <v>106</v>
      </c>
      <c r="B531" s="127" t="s">
        <v>92</v>
      </c>
      <c r="C531" s="128" t="s">
        <v>180</v>
      </c>
      <c r="D531" s="168" t="s">
        <v>112</v>
      </c>
      <c r="E531" s="154"/>
      <c r="F531" s="29"/>
      <c r="G531" s="29"/>
      <c r="H531" s="29"/>
      <c r="I531" s="29"/>
      <c r="J531" s="29"/>
      <c r="K531" s="188"/>
      <c r="L531" s="23"/>
      <c r="M531" s="23"/>
      <c r="N531" s="23"/>
      <c r="O531" s="23"/>
      <c r="P531" s="23"/>
      <c r="Q531" s="23"/>
      <c r="R531" s="23"/>
      <c r="S531" s="23"/>
      <c r="T531" s="23"/>
      <c r="U531" s="23"/>
      <c r="V531" s="23"/>
      <c r="W531" s="23"/>
      <c r="X531" s="23"/>
      <c r="Y531" s="23"/>
      <c r="Z531" s="29"/>
      <c r="AA531" s="29"/>
      <c r="AB531" s="29"/>
      <c r="AC531" s="29"/>
      <c r="AD531" s="29"/>
      <c r="AE531" s="29"/>
      <c r="AF531" s="29"/>
      <c r="AG531" s="29"/>
      <c r="AH531" s="29"/>
      <c r="AI531" s="29"/>
      <c r="AJ531" s="29"/>
      <c r="AK531" s="29"/>
      <c r="AL531" s="29"/>
      <c r="AM531" s="29"/>
      <c r="AN531" s="29"/>
      <c r="AO531" s="29"/>
      <c r="AP531" s="29"/>
    </row>
    <row r="532" ht="12.0" customHeight="1">
      <c r="A532" s="133">
        <f t="array" ref="A532">IFERROR(INDEX('03.Muestra'!$B$8:$B$17,SMALL(IF("Página Web"='03.Muestra'!$D$8:$D$17,ROW('03.Muestra'!$B$8:$B$17)-MIN(ROW('03.Muestra'!$D$8:$D$17))+1,""),ROW()-531)),"")</f>
        <v>1</v>
      </c>
      <c r="B532" s="169" t="str">
        <f t="array" ref="B532">IFERROR(INDEX('03.Muestra'!$C$8:$C$17,SMALL(IF("Página Web"='03.Muestra'!$D$8:$D$17,ROW('03.Muestra'!$C$8:$C$17)-MIN(ROW('03.Muestra'!$D$8:$D$17))+1,""),ROW()-531)),"")</f>
        <v>Home</v>
      </c>
      <c r="C532" s="170" t="str">
        <f t="array" ref="C532">IFERROR(INDEX('03.Muestra'!$F$8:$F$17,SMALL(IF("Página Web"='03.Muestra'!$D$8:$D$17,ROW('03.Muestra'!$F$8:$F$17)-MIN(ROW('03.Muestra'!$D$8:$D$17))+1,""),ROW()-531)),"")</f>
        <v>https://vicengallartandres.com/</v>
      </c>
      <c r="D532" s="143" t="s">
        <v>93</v>
      </c>
      <c r="E532" s="95" t="str">
        <f t="shared" ref="E532:E541" si="65">IF(D532&lt;&gt;"",IF(AND(B532&lt;&gt;"",C532&lt;&gt;""),"","ERR"),"")</f>
        <v/>
      </c>
      <c r="F532" s="144" t="s">
        <v>95</v>
      </c>
      <c r="G532" s="121" t="s">
        <v>104</v>
      </c>
      <c r="H532" s="116" t="s">
        <v>99</v>
      </c>
      <c r="I532" s="145" t="s">
        <v>97</v>
      </c>
      <c r="J532" s="146" t="s">
        <v>93</v>
      </c>
      <c r="K532" s="171" t="s">
        <v>103</v>
      </c>
      <c r="L532" s="23"/>
      <c r="M532" s="23"/>
      <c r="N532" s="23"/>
      <c r="O532" s="23"/>
      <c r="P532" s="23"/>
      <c r="Q532" s="23"/>
      <c r="R532" s="23"/>
      <c r="S532" s="23"/>
      <c r="T532" s="23"/>
      <c r="U532" s="23"/>
      <c r="V532" s="23"/>
      <c r="W532" s="23"/>
      <c r="X532" s="23"/>
      <c r="Y532" s="23"/>
      <c r="Z532" s="29"/>
      <c r="AA532" s="29"/>
      <c r="AB532" s="29"/>
      <c r="AC532" s="29"/>
      <c r="AD532" s="29"/>
      <c r="AE532" s="29"/>
      <c r="AF532" s="29"/>
      <c r="AG532" s="29"/>
      <c r="AH532" s="29"/>
      <c r="AI532" s="29"/>
      <c r="AJ532" s="29"/>
      <c r="AK532" s="29"/>
      <c r="AL532" s="29"/>
      <c r="AM532" s="29"/>
      <c r="AN532" s="29"/>
      <c r="AO532" s="29"/>
      <c r="AP532" s="29"/>
    </row>
    <row r="533" ht="12.0" customHeight="1">
      <c r="A533" s="133">
        <f t="array" ref="A533">IFERROR(INDEX('03.Muestra'!$B$8:$B$17,SMALL(IF("Página Web"='03.Muestra'!$D$8:$D$17,ROW('03.Muestra'!$B$8:$B$17)-MIN(ROW('03.Muestra'!$D$8:$D$17))+1,""),ROW()-531)),"")</f>
        <v>2</v>
      </c>
      <c r="B533" s="169" t="str">
        <f t="array" ref="B533">IFERROR(INDEX('03.Muestra'!$C$8:$C$17,SMALL(IF("Página Web"='03.Muestra'!$D$8:$D$17,ROW('03.Muestra'!$C$8:$C$17)-MIN(ROW('03.Muestra'!$D$8:$D$17))+1,""),ROW()-531)),"")</f>
        <v>Contacto</v>
      </c>
      <c r="C533" s="170" t="str">
        <f t="array" ref="C533">IFERROR(INDEX('03.Muestra'!$F$8:$F$17,SMALL(IF("Página Web"='03.Muestra'!$D$8:$D$17,ROW('03.Muestra'!$F$8:$F$17)-MIN(ROW('03.Muestra'!$D$8:$D$17))+1,""),ROW()-531)),"")</f>
        <v>https://vicengallartandres.com/contacto/</v>
      </c>
      <c r="D533" s="143" t="s">
        <v>93</v>
      </c>
      <c r="E533" s="95" t="str">
        <f t="shared" si="65"/>
        <v/>
      </c>
      <c r="F533" s="147">
        <f>COUNTIF($D532:INDIRECT("$D" &amp;  SUM(ROW()-1,'03.Muestra'!$D$20)-1),F532)</f>
        <v>0</v>
      </c>
      <c r="G533" s="147">
        <f>COUNTIF($D532:INDIRECT("$D" &amp;  SUM(ROW()-1,'03.Muestra'!$D$20)-1),G532)</f>
        <v>0</v>
      </c>
      <c r="H533" s="147">
        <f>COUNTIF($D532:INDIRECT("$D" &amp;  SUM(ROW()-1,'03.Muestra'!$D$20)-1),H532)</f>
        <v>0</v>
      </c>
      <c r="I533" s="147">
        <f>COUNTIF($D532:INDIRECT("$D" &amp;  SUM(ROW()-1,'03.Muestra'!$D$20)-1),I532)</f>
        <v>0</v>
      </c>
      <c r="J533" s="147">
        <f>COUNTIF($D532:INDIRECT("$D" &amp;  SUM(ROW()-1,'03.Muestra'!$D$20)-1),J532)</f>
        <v>3</v>
      </c>
      <c r="K533" s="172">
        <f>IF(COUNTIF('03.Muestra'!$D$8:$D$17,"Página Web")=0,0,COUNTBLANK($D532:INDIRECT("$D" &amp;  SUM(ROW()-1,COUNTIF('03.Muestra'!$D$8:$D$17,"Página Web"))-1)))</f>
        <v>0</v>
      </c>
      <c r="L533" s="23"/>
      <c r="M533" s="23"/>
      <c r="N533" s="23"/>
      <c r="O533" s="23"/>
      <c r="P533" s="23"/>
      <c r="Q533" s="23"/>
      <c r="R533" s="23"/>
      <c r="S533" s="23"/>
      <c r="T533" s="23"/>
      <c r="U533" s="23"/>
      <c r="V533" s="23"/>
      <c r="W533" s="23"/>
      <c r="X533" s="23"/>
      <c r="Y533" s="23"/>
      <c r="Z533" s="29"/>
      <c r="AA533" s="29"/>
      <c r="AB533" s="29"/>
      <c r="AC533" s="29"/>
      <c r="AD533" s="29"/>
      <c r="AE533" s="29"/>
      <c r="AF533" s="29"/>
      <c r="AG533" s="29"/>
      <c r="AH533" s="29"/>
      <c r="AI533" s="29"/>
      <c r="AJ533" s="29"/>
      <c r="AK533" s="29"/>
      <c r="AL533" s="29"/>
      <c r="AM533" s="29"/>
      <c r="AN533" s="29"/>
      <c r="AO533" s="29"/>
      <c r="AP533" s="29"/>
    </row>
    <row r="534" ht="12.0" customHeight="1">
      <c r="A534" s="133">
        <f t="array" ref="A534">IFERROR(INDEX('03.Muestra'!$B$8:$B$17,SMALL(IF("Página Web"='03.Muestra'!$D$8:$D$17,ROW('03.Muestra'!$B$8:$B$17)-MIN(ROW('03.Muestra'!$D$8:$D$17))+1,""),ROW()-531)),"")</f>
        <v>3</v>
      </c>
      <c r="B534" s="169" t="str">
        <f t="array" ref="B534">IFERROR(INDEX('03.Muestra'!$C$8:$C$17,SMALL(IF("Página Web"='03.Muestra'!$D$8:$D$17,ROW('03.Muestra'!$C$8:$C$17)-MIN(ROW('03.Muestra'!$D$8:$D$17))+1,""),ROW()-531)),"")</f>
        <v>Servicios</v>
      </c>
      <c r="C534" s="170" t="str">
        <f t="array" ref="C534">IFERROR(INDEX('03.Muestra'!$F$8:$F$17,SMALL(IF("Página Web"='03.Muestra'!$D$8:$D$17,ROW('03.Muestra'!$F$8:$F$17)-MIN(ROW('03.Muestra'!$D$8:$D$17))+1,""),ROW()-531)),"")</f>
        <v>https://vicengallartandres.com/servicios/</v>
      </c>
      <c r="D534" s="143" t="s">
        <v>93</v>
      </c>
      <c r="E534" s="95" t="str">
        <f t="shared" si="65"/>
        <v/>
      </c>
      <c r="F534" s="29"/>
      <c r="G534" s="23"/>
      <c r="H534" s="23"/>
      <c r="I534" s="23"/>
      <c r="J534" s="23"/>
      <c r="K534" s="188"/>
      <c r="L534" s="23"/>
      <c r="M534" s="23"/>
      <c r="N534" s="23"/>
      <c r="O534" s="23"/>
      <c r="P534" s="23"/>
      <c r="Q534" s="23"/>
      <c r="R534" s="23"/>
      <c r="S534" s="23"/>
      <c r="T534" s="23"/>
      <c r="U534" s="23"/>
      <c r="V534" s="23"/>
      <c r="W534" s="23"/>
      <c r="X534" s="23"/>
      <c r="Y534" s="23"/>
      <c r="Z534" s="29"/>
      <c r="AA534" s="29"/>
      <c r="AB534" s="29"/>
      <c r="AC534" s="29"/>
      <c r="AD534" s="29"/>
      <c r="AE534" s="29"/>
      <c r="AF534" s="29"/>
      <c r="AG534" s="29"/>
      <c r="AH534" s="29"/>
      <c r="AI534" s="29"/>
      <c r="AJ534" s="29"/>
      <c r="AK534" s="29"/>
      <c r="AL534" s="29"/>
      <c r="AM534" s="29"/>
      <c r="AN534" s="29"/>
      <c r="AO534" s="29"/>
      <c r="AP534" s="29"/>
    </row>
    <row r="535" ht="12.0" customHeight="1">
      <c r="A535" s="133" t="str">
        <f t="array" ref="A535">IFERROR(INDEX('03.Muestra'!$B$8:$B$17,SMALL(IF("Página Web"='03.Muestra'!$D$8:$D$17,ROW('03.Muestra'!$B$8:$B$17)-MIN(ROW('03.Muestra'!$D$8:$D$17))+1,""),ROW()-531)),"")</f>
        <v/>
      </c>
      <c r="B535" s="169" t="str">
        <f t="array" ref="B535">IFERROR(INDEX('03.Muestra'!$C$8:$C$17,SMALL(IF("Página Web"='03.Muestra'!$D$8:$D$17,ROW('03.Muestra'!$C$8:$C$17)-MIN(ROW('03.Muestra'!$D$8:$D$17))+1,""),ROW()-531)),"")</f>
        <v/>
      </c>
      <c r="C535" s="169" t="str">
        <f t="array" ref="C535">IFERROR(INDEX('03.Muestra'!$F$8:$F$17,SMALL(IF("Página Web"='03.Muestra'!$D$8:$D$17,ROW('03.Muestra'!$F$8:$F$17)-MIN(ROW('03.Muestra'!$D$8:$D$17))+1,""),ROW()-531)),"")</f>
        <v/>
      </c>
      <c r="D535" s="143" t="str">
        <f t="shared" ref="D535:D541" si="66">IF(C535="","",$D$18)</f>
        <v/>
      </c>
      <c r="E535" s="95" t="str">
        <f t="shared" si="65"/>
        <v/>
      </c>
      <c r="F535" s="29"/>
      <c r="G535" s="23"/>
      <c r="H535" s="23"/>
      <c r="I535" s="23"/>
      <c r="J535" s="23"/>
      <c r="K535" s="188"/>
      <c r="L535" s="23"/>
      <c r="M535" s="23"/>
      <c r="N535" s="23"/>
      <c r="O535" s="23"/>
      <c r="P535" s="23"/>
      <c r="Q535" s="23"/>
      <c r="R535" s="23"/>
      <c r="S535" s="23"/>
      <c r="T535" s="23"/>
      <c r="U535" s="23"/>
      <c r="V535" s="23"/>
      <c r="W535" s="23"/>
      <c r="X535" s="23"/>
      <c r="Y535" s="23"/>
      <c r="Z535" s="29"/>
      <c r="AA535" s="29"/>
      <c r="AB535" s="29"/>
      <c r="AC535" s="29"/>
      <c r="AD535" s="29"/>
      <c r="AE535" s="29"/>
      <c r="AF535" s="29"/>
      <c r="AG535" s="29"/>
      <c r="AH535" s="29"/>
      <c r="AI535" s="29"/>
      <c r="AJ535" s="29"/>
      <c r="AK535" s="29"/>
      <c r="AL535" s="29"/>
      <c r="AM535" s="29"/>
      <c r="AN535" s="29"/>
      <c r="AO535" s="29"/>
      <c r="AP535" s="29"/>
    </row>
    <row r="536" ht="12.0" customHeight="1">
      <c r="A536" s="133" t="str">
        <f t="array" ref="A536">IFERROR(INDEX('03.Muestra'!$B$8:$B$17,SMALL(IF("Página Web"='03.Muestra'!$D$8:$D$17,ROW('03.Muestra'!$B$8:$B$17)-MIN(ROW('03.Muestra'!$D$8:$D$17))+1,""),ROW()-531)),"")</f>
        <v/>
      </c>
      <c r="B536" s="169" t="str">
        <f t="array" ref="B536">IFERROR(INDEX('03.Muestra'!$C$8:$C$17,SMALL(IF("Página Web"='03.Muestra'!$D$8:$D$17,ROW('03.Muestra'!$C$8:$C$17)-MIN(ROW('03.Muestra'!$D$8:$D$17))+1,""),ROW()-531)),"")</f>
        <v/>
      </c>
      <c r="C536" s="169" t="str">
        <f t="array" ref="C536">IFERROR(INDEX('03.Muestra'!$F$8:$F$17,SMALL(IF("Página Web"='03.Muestra'!$D$8:$D$17,ROW('03.Muestra'!$F$8:$F$17)-MIN(ROW('03.Muestra'!$D$8:$D$17))+1,""),ROW()-531)),"")</f>
        <v/>
      </c>
      <c r="D536" s="143" t="str">
        <f t="shared" si="66"/>
        <v/>
      </c>
      <c r="E536" s="95" t="str">
        <f t="shared" si="65"/>
        <v/>
      </c>
      <c r="F536" s="29"/>
      <c r="G536" s="23"/>
      <c r="H536" s="23"/>
      <c r="I536" s="23"/>
      <c r="J536" s="23"/>
      <c r="K536" s="188"/>
      <c r="L536" s="23"/>
      <c r="M536" s="23"/>
      <c r="N536" s="23"/>
      <c r="O536" s="23"/>
      <c r="P536" s="23"/>
      <c r="Q536" s="23"/>
      <c r="R536" s="23"/>
      <c r="S536" s="23"/>
      <c r="T536" s="23"/>
      <c r="U536" s="23"/>
      <c r="V536" s="23"/>
      <c r="W536" s="23"/>
      <c r="X536" s="23"/>
      <c r="Y536" s="23"/>
      <c r="Z536" s="29"/>
      <c r="AA536" s="29"/>
      <c r="AB536" s="29"/>
      <c r="AC536" s="29"/>
      <c r="AD536" s="29"/>
      <c r="AE536" s="29"/>
      <c r="AF536" s="29"/>
      <c r="AG536" s="29"/>
      <c r="AH536" s="29"/>
      <c r="AI536" s="29"/>
      <c r="AJ536" s="29"/>
      <c r="AK536" s="29"/>
      <c r="AL536" s="29"/>
      <c r="AM536" s="29"/>
      <c r="AN536" s="29"/>
      <c r="AO536" s="29"/>
      <c r="AP536" s="29"/>
    </row>
    <row r="537" ht="12.0" customHeight="1">
      <c r="A537" s="133" t="str">
        <f t="array" ref="A537">IFERROR(INDEX('03.Muestra'!$B$8:$B$17,SMALL(IF("Página Web"='03.Muestra'!$D$8:$D$17,ROW('03.Muestra'!$B$8:$B$17)-MIN(ROW('03.Muestra'!$D$8:$D$17))+1,""),ROW()-531)),"")</f>
        <v/>
      </c>
      <c r="B537" s="169" t="str">
        <f t="array" ref="B537">IFERROR(INDEX('03.Muestra'!$C$8:$C$17,SMALL(IF("Página Web"='03.Muestra'!$D$8:$D$17,ROW('03.Muestra'!$C$8:$C$17)-MIN(ROW('03.Muestra'!$D$8:$D$17))+1,""),ROW()-531)),"")</f>
        <v/>
      </c>
      <c r="C537" s="169" t="str">
        <f t="array" ref="C537">IFERROR(INDEX('03.Muestra'!$F$8:$F$17,SMALL(IF("Página Web"='03.Muestra'!$D$8:$D$17,ROW('03.Muestra'!$F$8:$F$17)-MIN(ROW('03.Muestra'!$D$8:$D$17))+1,""),ROW()-531)),"")</f>
        <v/>
      </c>
      <c r="D537" s="143" t="str">
        <f t="shared" si="66"/>
        <v/>
      </c>
      <c r="E537" s="95" t="str">
        <f t="shared" si="65"/>
        <v/>
      </c>
      <c r="F537" s="29"/>
      <c r="G537" s="23"/>
      <c r="H537" s="23"/>
      <c r="I537" s="23"/>
      <c r="J537" s="23"/>
      <c r="K537" s="188"/>
      <c r="L537" s="23"/>
      <c r="M537" s="23"/>
      <c r="N537" s="23"/>
      <c r="O537" s="23"/>
      <c r="P537" s="23"/>
      <c r="Q537" s="23"/>
      <c r="R537" s="23"/>
      <c r="S537" s="23"/>
      <c r="T537" s="23"/>
      <c r="U537" s="23"/>
      <c r="V537" s="23"/>
      <c r="W537" s="23"/>
      <c r="X537" s="23"/>
      <c r="Y537" s="23"/>
      <c r="Z537" s="29"/>
      <c r="AA537" s="29"/>
      <c r="AB537" s="29"/>
      <c r="AC537" s="29"/>
      <c r="AD537" s="29"/>
      <c r="AE537" s="29"/>
      <c r="AF537" s="29"/>
      <c r="AG537" s="29"/>
      <c r="AH537" s="29"/>
      <c r="AI537" s="29"/>
      <c r="AJ537" s="29"/>
      <c r="AK537" s="29"/>
      <c r="AL537" s="29"/>
      <c r="AM537" s="29"/>
      <c r="AN537" s="29"/>
      <c r="AO537" s="29"/>
      <c r="AP537" s="29"/>
    </row>
    <row r="538" ht="12.0" customHeight="1">
      <c r="A538" s="133" t="str">
        <f t="array" ref="A538">IFERROR(INDEX('03.Muestra'!$B$8:$B$17,SMALL(IF("Página Web"='03.Muestra'!$D$8:$D$17,ROW('03.Muestra'!$B$8:$B$17)-MIN(ROW('03.Muestra'!$D$8:$D$17))+1,""),ROW()-531)),"")</f>
        <v/>
      </c>
      <c r="B538" s="169" t="str">
        <f t="array" ref="B538">IFERROR(INDEX('03.Muestra'!$C$8:$C$17,SMALL(IF("Página Web"='03.Muestra'!$D$8:$D$17,ROW('03.Muestra'!$C$8:$C$17)-MIN(ROW('03.Muestra'!$D$8:$D$17))+1,""),ROW()-531)),"")</f>
        <v/>
      </c>
      <c r="C538" s="169" t="str">
        <f t="array" ref="C538">IFERROR(INDEX('03.Muestra'!$F$8:$F$17,SMALL(IF("Página Web"='03.Muestra'!$D$8:$D$17,ROW('03.Muestra'!$F$8:$F$17)-MIN(ROW('03.Muestra'!$D$8:$D$17))+1,""),ROW()-531)),"")</f>
        <v/>
      </c>
      <c r="D538" s="143" t="str">
        <f t="shared" si="66"/>
        <v/>
      </c>
      <c r="E538" s="95" t="str">
        <f t="shared" si="65"/>
        <v/>
      </c>
      <c r="F538" s="23"/>
      <c r="G538" s="23"/>
      <c r="H538" s="23"/>
      <c r="I538" s="23"/>
      <c r="J538" s="23"/>
      <c r="K538" s="188"/>
      <c r="L538" s="23"/>
      <c r="M538" s="23"/>
      <c r="N538" s="23"/>
      <c r="O538" s="23"/>
      <c r="P538" s="23"/>
      <c r="Q538" s="23"/>
      <c r="R538" s="23"/>
      <c r="S538" s="23"/>
      <c r="T538" s="23"/>
      <c r="U538" s="23"/>
      <c r="V538" s="23"/>
      <c r="W538" s="23"/>
      <c r="X538" s="23"/>
      <c r="Y538" s="23"/>
      <c r="Z538" s="29"/>
      <c r="AA538" s="29"/>
      <c r="AB538" s="29"/>
      <c r="AC538" s="29"/>
      <c r="AD538" s="29"/>
      <c r="AE538" s="29"/>
      <c r="AF538" s="29"/>
      <c r="AG538" s="29"/>
      <c r="AH538" s="29"/>
      <c r="AI538" s="29"/>
      <c r="AJ538" s="29"/>
      <c r="AK538" s="29"/>
      <c r="AL538" s="29"/>
      <c r="AM538" s="29"/>
      <c r="AN538" s="29"/>
      <c r="AO538" s="29"/>
      <c r="AP538" s="29"/>
    </row>
    <row r="539" ht="12.0" customHeight="1">
      <c r="A539" s="133" t="str">
        <f t="array" ref="A539">IFERROR(INDEX('03.Muestra'!$B$8:$B$17,SMALL(IF("Página Web"='03.Muestra'!$D$8:$D$17,ROW('03.Muestra'!$B$8:$B$17)-MIN(ROW('03.Muestra'!$D$8:$D$17))+1,""),ROW()-531)),"")</f>
        <v/>
      </c>
      <c r="B539" s="169" t="str">
        <f t="array" ref="B539">IFERROR(INDEX('03.Muestra'!$C$8:$C$17,SMALL(IF("Página Web"='03.Muestra'!$D$8:$D$17,ROW('03.Muestra'!$C$8:$C$17)-MIN(ROW('03.Muestra'!$D$8:$D$17))+1,""),ROW()-531)),"")</f>
        <v/>
      </c>
      <c r="C539" s="169" t="str">
        <f t="array" ref="C539">IFERROR(INDEX('03.Muestra'!$F$8:$F$17,SMALL(IF("Página Web"='03.Muestra'!$D$8:$D$17,ROW('03.Muestra'!$F$8:$F$17)-MIN(ROW('03.Muestra'!$D$8:$D$17))+1,""),ROW()-531)),"")</f>
        <v/>
      </c>
      <c r="D539" s="143" t="str">
        <f t="shared" si="66"/>
        <v/>
      </c>
      <c r="E539" s="95" t="str">
        <f t="shared" si="65"/>
        <v/>
      </c>
      <c r="F539" s="23"/>
      <c r="G539" s="23"/>
      <c r="H539" s="23"/>
      <c r="I539" s="23"/>
      <c r="J539" s="23"/>
      <c r="K539" s="188"/>
      <c r="L539" s="23"/>
      <c r="M539" s="23"/>
      <c r="N539" s="23"/>
      <c r="O539" s="23"/>
      <c r="P539" s="23"/>
      <c r="Q539" s="23"/>
      <c r="R539" s="23"/>
      <c r="S539" s="23"/>
      <c r="T539" s="23"/>
      <c r="U539" s="23"/>
      <c r="V539" s="23"/>
      <c r="W539" s="23"/>
      <c r="X539" s="23"/>
      <c r="Y539" s="23"/>
      <c r="Z539" s="29"/>
      <c r="AA539" s="29"/>
      <c r="AB539" s="29"/>
      <c r="AC539" s="29"/>
      <c r="AD539" s="29"/>
      <c r="AE539" s="29"/>
      <c r="AF539" s="29"/>
      <c r="AG539" s="29"/>
      <c r="AH539" s="29"/>
      <c r="AI539" s="29"/>
      <c r="AJ539" s="29"/>
      <c r="AK539" s="29"/>
      <c r="AL539" s="29"/>
      <c r="AM539" s="29"/>
      <c r="AN539" s="29"/>
      <c r="AO539" s="29"/>
      <c r="AP539" s="29"/>
    </row>
    <row r="540" ht="12.0" customHeight="1">
      <c r="A540" s="133" t="str">
        <f t="array" ref="A540">IFERROR(INDEX('03.Muestra'!$B$8:$B$17,SMALL(IF("Página Web"='03.Muestra'!$D$8:$D$17,ROW('03.Muestra'!$B$8:$B$17)-MIN(ROW('03.Muestra'!$D$8:$D$17))+1,""),ROW()-531)),"")</f>
        <v/>
      </c>
      <c r="B540" s="169" t="str">
        <f t="array" ref="B540">IFERROR(INDEX('03.Muestra'!$C$8:$C$17,SMALL(IF("Página Web"='03.Muestra'!$D$8:$D$17,ROW('03.Muestra'!$C$8:$C$17)-MIN(ROW('03.Muestra'!$D$8:$D$17))+1,""),ROW()-531)),"")</f>
        <v/>
      </c>
      <c r="C540" s="169" t="str">
        <f t="array" ref="C540">IFERROR(INDEX('03.Muestra'!$F$8:$F$17,SMALL(IF("Página Web"='03.Muestra'!$D$8:$D$17,ROW('03.Muestra'!$F$8:$F$17)-MIN(ROW('03.Muestra'!$D$8:$D$17))+1,""),ROW()-531)),"")</f>
        <v/>
      </c>
      <c r="D540" s="143" t="str">
        <f t="shared" si="66"/>
        <v/>
      </c>
      <c r="E540" s="95" t="str">
        <f t="shared" si="65"/>
        <v/>
      </c>
      <c r="F540" s="23"/>
      <c r="G540" s="23"/>
      <c r="H540" s="23"/>
      <c r="I540" s="23"/>
      <c r="J540" s="23"/>
      <c r="K540" s="188"/>
      <c r="L540" s="23"/>
      <c r="M540" s="23"/>
      <c r="N540" s="23"/>
      <c r="O540" s="23"/>
      <c r="P540" s="23"/>
      <c r="Q540" s="23"/>
      <c r="R540" s="23"/>
      <c r="S540" s="23"/>
      <c r="T540" s="23"/>
      <c r="U540" s="23"/>
      <c r="V540" s="23"/>
      <c r="W540" s="23"/>
      <c r="X540" s="23"/>
      <c r="Y540" s="23"/>
      <c r="Z540" s="29"/>
      <c r="AA540" s="29"/>
      <c r="AB540" s="29"/>
      <c r="AC540" s="29"/>
      <c r="AD540" s="29"/>
      <c r="AE540" s="29"/>
      <c r="AF540" s="29"/>
      <c r="AG540" s="29"/>
      <c r="AH540" s="29"/>
      <c r="AI540" s="29"/>
      <c r="AJ540" s="29"/>
      <c r="AK540" s="29"/>
      <c r="AL540" s="29"/>
      <c r="AM540" s="29"/>
      <c r="AN540" s="29"/>
      <c r="AO540" s="29"/>
      <c r="AP540" s="29"/>
    </row>
    <row r="541" ht="12.0" customHeight="1">
      <c r="A541" s="133" t="str">
        <f t="array" ref="A541">IFERROR(INDEX('03.Muestra'!$B$8:$B$17,SMALL(IF("Página Web"='03.Muestra'!$D$8:$D$17,ROW('03.Muestra'!$B$8:$B$17)-MIN(ROW('03.Muestra'!$D$8:$D$17))+1,""),ROW()-531)),"")</f>
        <v/>
      </c>
      <c r="B541" s="169" t="str">
        <f t="array" ref="B541">IFERROR(INDEX('03.Muestra'!$C$8:$C$17,SMALL(IF("Página Web"='03.Muestra'!$D$8:$D$17,ROW('03.Muestra'!$C$8:$C$17)-MIN(ROW('03.Muestra'!$D$8:$D$17))+1,""),ROW()-531)),"")</f>
        <v/>
      </c>
      <c r="C541" s="169" t="str">
        <f t="array" ref="C541">IFERROR(INDEX('03.Muestra'!$F$8:$F$17,SMALL(IF("Página Web"='03.Muestra'!$D$8:$D$17,ROW('03.Muestra'!$F$8:$F$17)-MIN(ROW('03.Muestra'!$D$8:$D$17))+1,""),ROW()-531)),"")</f>
        <v/>
      </c>
      <c r="D541" s="143" t="str">
        <f t="shared" si="66"/>
        <v/>
      </c>
      <c r="E541" s="95" t="str">
        <f t="shared" si="65"/>
        <v/>
      </c>
      <c r="F541" s="23"/>
      <c r="G541" s="23"/>
      <c r="H541" s="23"/>
      <c r="I541" s="23"/>
      <c r="J541" s="23"/>
      <c r="K541" s="188"/>
      <c r="L541" s="23"/>
      <c r="M541" s="23"/>
      <c r="N541" s="23"/>
      <c r="O541" s="23"/>
      <c r="P541" s="23"/>
      <c r="Q541" s="23"/>
      <c r="R541" s="23"/>
      <c r="S541" s="23"/>
      <c r="T541" s="23"/>
      <c r="U541" s="23"/>
      <c r="V541" s="23"/>
      <c r="W541" s="23"/>
      <c r="X541" s="23"/>
      <c r="Y541" s="23"/>
      <c r="Z541" s="29"/>
      <c r="AA541" s="29"/>
      <c r="AB541" s="29"/>
      <c r="AC541" s="29"/>
      <c r="AD541" s="29"/>
      <c r="AE541" s="29"/>
      <c r="AF541" s="29"/>
      <c r="AG541" s="29"/>
      <c r="AH541" s="29"/>
      <c r="AI541" s="29"/>
      <c r="AJ541" s="29"/>
      <c r="AK541" s="29"/>
      <c r="AL541" s="29"/>
      <c r="AM541" s="29"/>
      <c r="AN541" s="29"/>
      <c r="AO541" s="29"/>
      <c r="AP541" s="29"/>
    </row>
    <row r="542" ht="12.0" customHeight="1">
      <c r="A542" s="92"/>
      <c r="B542" s="173"/>
      <c r="C542" s="173"/>
      <c r="D542" s="174"/>
      <c r="E542" s="95"/>
      <c r="F542" s="23"/>
      <c r="G542" s="23"/>
      <c r="H542" s="23"/>
      <c r="I542" s="23"/>
      <c r="J542" s="23"/>
      <c r="K542" s="188"/>
      <c r="L542" s="23"/>
      <c r="M542" s="23"/>
      <c r="N542" s="23"/>
      <c r="O542" s="23"/>
      <c r="P542" s="23"/>
      <c r="Q542" s="23"/>
      <c r="R542" s="23"/>
      <c r="S542" s="23"/>
      <c r="T542" s="23"/>
      <c r="U542" s="23"/>
      <c r="V542" s="23"/>
      <c r="W542" s="23"/>
      <c r="X542" s="23"/>
      <c r="Y542" s="23"/>
      <c r="Z542" s="29"/>
      <c r="AA542" s="29"/>
      <c r="AB542" s="29"/>
      <c r="AC542" s="29"/>
      <c r="AD542" s="29"/>
      <c r="AE542" s="29"/>
      <c r="AF542" s="29"/>
      <c r="AG542" s="29"/>
      <c r="AH542" s="29"/>
      <c r="AI542" s="29"/>
      <c r="AJ542" s="29"/>
      <c r="AK542" s="29"/>
      <c r="AL542" s="29"/>
      <c r="AM542" s="29"/>
      <c r="AN542" s="29"/>
      <c r="AO542" s="29"/>
      <c r="AP542" s="29"/>
    </row>
    <row r="543" ht="12.0" customHeight="1">
      <c r="A543" s="29"/>
      <c r="B543" s="23"/>
      <c r="C543" s="23"/>
      <c r="D543" s="167"/>
      <c r="E543" s="95"/>
      <c r="F543" s="23"/>
      <c r="G543" s="23"/>
      <c r="H543" s="23"/>
      <c r="I543" s="23"/>
      <c r="J543" s="23"/>
      <c r="K543" s="188"/>
      <c r="L543" s="23"/>
      <c r="M543" s="23"/>
      <c r="N543" s="23"/>
      <c r="O543" s="23"/>
      <c r="P543" s="23"/>
      <c r="Q543" s="23"/>
      <c r="R543" s="23"/>
      <c r="S543" s="23"/>
      <c r="T543" s="23"/>
      <c r="U543" s="23"/>
      <c r="V543" s="23"/>
      <c r="W543" s="23"/>
      <c r="X543" s="23"/>
      <c r="Y543" s="23"/>
      <c r="Z543" s="29"/>
      <c r="AA543" s="29"/>
      <c r="AB543" s="29"/>
      <c r="AC543" s="29"/>
      <c r="AD543" s="29"/>
      <c r="AE543" s="29"/>
      <c r="AF543" s="29"/>
      <c r="AG543" s="29"/>
      <c r="AH543" s="29"/>
      <c r="AI543" s="29"/>
      <c r="AJ543" s="29"/>
      <c r="AK543" s="29"/>
      <c r="AL543" s="29"/>
      <c r="AM543" s="29"/>
      <c r="AN543" s="29"/>
      <c r="AO543" s="29"/>
      <c r="AP543" s="29"/>
    </row>
    <row r="544" ht="12.75" customHeight="1">
      <c r="A544" s="151"/>
      <c r="B544" s="152"/>
      <c r="C544" s="151"/>
      <c r="D544" s="175"/>
      <c r="E544" s="153"/>
      <c r="F544" s="23"/>
      <c r="G544" s="23"/>
      <c r="H544" s="23"/>
      <c r="I544" s="23"/>
      <c r="J544" s="23"/>
      <c r="K544" s="188"/>
      <c r="L544" s="23"/>
      <c r="M544" s="23"/>
      <c r="N544" s="23"/>
      <c r="O544" s="23"/>
      <c r="P544" s="23"/>
      <c r="Q544" s="23"/>
      <c r="R544" s="23"/>
      <c r="S544" s="23"/>
      <c r="T544" s="23"/>
      <c r="U544" s="23"/>
      <c r="V544" s="23"/>
      <c r="W544" s="23"/>
      <c r="X544" s="23"/>
      <c r="Y544" s="23"/>
      <c r="Z544" s="29"/>
      <c r="AA544" s="29"/>
      <c r="AB544" s="29"/>
      <c r="AC544" s="29"/>
      <c r="AD544" s="29"/>
      <c r="AE544" s="29"/>
      <c r="AF544" s="29"/>
      <c r="AG544" s="29"/>
      <c r="AH544" s="29"/>
      <c r="AI544" s="29"/>
      <c r="AJ544" s="29"/>
      <c r="AK544" s="29"/>
      <c r="AL544" s="29"/>
      <c r="AM544" s="29"/>
      <c r="AN544" s="29"/>
      <c r="AO544" s="29"/>
      <c r="AP544" s="29"/>
    </row>
    <row r="545" ht="12.0" customHeight="1">
      <c r="A545" s="149"/>
      <c r="B545" s="149"/>
      <c r="C545" s="149"/>
      <c r="D545" s="176"/>
      <c r="E545" s="149"/>
      <c r="F545" s="124"/>
      <c r="G545" s="23"/>
      <c r="H545" s="23"/>
      <c r="I545" s="23"/>
      <c r="J545" s="23"/>
      <c r="K545" s="188"/>
      <c r="L545" s="23"/>
      <c r="M545" s="23"/>
      <c r="N545" s="23"/>
      <c r="O545" s="23"/>
      <c r="P545" s="23"/>
      <c r="Q545" s="23"/>
      <c r="R545" s="23"/>
      <c r="S545" s="23"/>
      <c r="T545" s="23"/>
      <c r="U545" s="23"/>
      <c r="V545" s="23"/>
      <c r="W545" s="23"/>
      <c r="X545" s="23"/>
      <c r="Y545" s="23"/>
      <c r="Z545" s="29"/>
      <c r="AA545" s="29"/>
      <c r="AB545" s="29"/>
      <c r="AC545" s="29"/>
      <c r="AD545" s="29"/>
      <c r="AE545" s="29"/>
      <c r="AF545" s="29"/>
      <c r="AG545" s="29"/>
      <c r="AH545" s="29"/>
      <c r="AI545" s="29"/>
      <c r="AJ545" s="29"/>
      <c r="AK545" s="29"/>
      <c r="AL545" s="29"/>
      <c r="AM545" s="29"/>
      <c r="AN545" s="29"/>
      <c r="AO545" s="29"/>
      <c r="AP545" s="29"/>
    </row>
    <row r="546" ht="12.0" customHeight="1">
      <c r="A546" s="29"/>
      <c r="B546" s="23"/>
      <c r="C546" s="23"/>
      <c r="D546" s="167"/>
      <c r="E546" s="23"/>
      <c r="F546" s="23"/>
      <c r="G546" s="23"/>
      <c r="H546" s="23"/>
      <c r="I546" s="23"/>
      <c r="J546" s="23"/>
      <c r="K546" s="188"/>
      <c r="L546" s="23"/>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row>
    <row r="547" ht="12.0" customHeight="1">
      <c r="A547" s="29"/>
      <c r="B547" s="193"/>
      <c r="C547" s="23"/>
      <c r="D547" s="167"/>
      <c r="E547" s="137"/>
      <c r="F547" s="23"/>
      <c r="G547" s="23"/>
      <c r="H547" s="23"/>
      <c r="I547" s="23"/>
      <c r="J547" s="23"/>
      <c r="K547" s="188"/>
      <c r="L547" s="23"/>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row>
    <row r="548" ht="29.25" customHeight="1">
      <c r="A548" s="126" t="s">
        <v>106</v>
      </c>
      <c r="B548" s="127" t="s">
        <v>92</v>
      </c>
      <c r="C548" s="128" t="s">
        <v>181</v>
      </c>
      <c r="D548" s="168" t="s">
        <v>112</v>
      </c>
      <c r="E548" s="154"/>
      <c r="F548" s="29"/>
      <c r="G548" s="29"/>
      <c r="H548" s="29"/>
      <c r="I548" s="29"/>
      <c r="J548" s="29"/>
      <c r="K548" s="188"/>
      <c r="L548" s="23"/>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row>
    <row r="549" ht="12.0" customHeight="1">
      <c r="A549" s="133">
        <f t="array" ref="A549">IFERROR(INDEX('03.Muestra'!$B$8:$B$17,SMALL(IF("Página Web"='03.Muestra'!$D$8:$D$17,ROW('03.Muestra'!$B$8:$B$17)-MIN(ROW('03.Muestra'!$D$8:$D$17))+1,""),ROW()-548)),"")</f>
        <v>1</v>
      </c>
      <c r="B549" s="169" t="str">
        <f t="array" ref="B549">IFERROR(INDEX('03.Muestra'!$C$8:$C$17,SMALL(IF("Página Web"='03.Muestra'!$D$8:$D$17,ROW('03.Muestra'!$C$8:$C$17)-MIN(ROW('03.Muestra'!$D$8:$D$17))+1,""),ROW()-548)),"")</f>
        <v>Home</v>
      </c>
      <c r="C549" s="170" t="str">
        <f t="array" ref="C549">IFERROR(INDEX('03.Muestra'!$F$8:$F$17,SMALL(IF("Página Web"='03.Muestra'!$D$8:$D$17,ROW('03.Muestra'!$F$8:$F$17)-MIN(ROW('03.Muestra'!$D$8:$D$17))+1,""),ROW()-548)),"")</f>
        <v>https://vicengallartandres.com/</v>
      </c>
      <c r="D549" s="143" t="str">
        <f t="shared" ref="D549:D558" si="67">IF(C549="","",$D$18)</f>
        <v>N/A</v>
      </c>
      <c r="E549" s="95" t="str">
        <f t="shared" ref="E549:E558" si="68">IF(D549&lt;&gt;"",IF(AND(B549&lt;&gt;"",C549&lt;&gt;""),"","ERR"),"")</f>
        <v/>
      </c>
      <c r="F549" s="144" t="s">
        <v>95</v>
      </c>
      <c r="G549" s="121" t="s">
        <v>104</v>
      </c>
      <c r="H549" s="116" t="s">
        <v>99</v>
      </c>
      <c r="I549" s="145" t="s">
        <v>97</v>
      </c>
      <c r="J549" s="146" t="s">
        <v>93</v>
      </c>
      <c r="K549" s="171" t="s">
        <v>103</v>
      </c>
      <c r="L549" s="23"/>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row>
    <row r="550" ht="12.0" customHeight="1">
      <c r="A550" s="133">
        <f t="array" ref="A550">IFERROR(INDEX('03.Muestra'!$B$8:$B$17,SMALL(IF("Página Web"='03.Muestra'!$D$8:$D$17,ROW('03.Muestra'!$B$8:$B$17)-MIN(ROW('03.Muestra'!$D$8:$D$17))+1,""),ROW()-548)),"")</f>
        <v>2</v>
      </c>
      <c r="B550" s="169" t="str">
        <f t="array" ref="B550">IFERROR(INDEX('03.Muestra'!$C$8:$C$17,SMALL(IF("Página Web"='03.Muestra'!$D$8:$D$17,ROW('03.Muestra'!$C$8:$C$17)-MIN(ROW('03.Muestra'!$D$8:$D$17))+1,""),ROW()-548)),"")</f>
        <v>Contacto</v>
      </c>
      <c r="C550" s="170" t="str">
        <f t="array" ref="C550">IFERROR(INDEX('03.Muestra'!$F$8:$F$17,SMALL(IF("Página Web"='03.Muestra'!$D$8:$D$17,ROW('03.Muestra'!$F$8:$F$17)-MIN(ROW('03.Muestra'!$D$8:$D$17))+1,""),ROW()-548)),"")</f>
        <v>https://vicengallartandres.com/contacto/</v>
      </c>
      <c r="D550" s="143" t="str">
        <f t="shared" si="67"/>
        <v>N/A</v>
      </c>
      <c r="E550" s="95" t="str">
        <f t="shared" si="68"/>
        <v/>
      </c>
      <c r="F550" s="147">
        <f>COUNTIF($D549:INDIRECT("$D" &amp;  SUM(ROW()-1,'03.Muestra'!$D$20)-1),F549)</f>
        <v>0</v>
      </c>
      <c r="G550" s="147">
        <f>COUNTIF($D549:INDIRECT("$D" &amp;  SUM(ROW()-1,'03.Muestra'!$D$20)-1),G549)</f>
        <v>0</v>
      </c>
      <c r="H550" s="147">
        <f>COUNTIF($D549:INDIRECT("$D" &amp;  SUM(ROW()-1,'03.Muestra'!$D$20)-1),H549)</f>
        <v>3</v>
      </c>
      <c r="I550" s="147">
        <f>COUNTIF($D549:INDIRECT("$D" &amp;  SUM(ROW()-1,'03.Muestra'!$D$20)-1),I549)</f>
        <v>0</v>
      </c>
      <c r="J550" s="147">
        <f>COUNTIF($D549:INDIRECT("$D" &amp;  SUM(ROW()-1,'03.Muestra'!$D$20)-1),J549)</f>
        <v>0</v>
      </c>
      <c r="K550" s="172">
        <f>IF(COUNTIF('03.Muestra'!$D$8:$D$17,"Página Web")=0,0,COUNTBLANK($D549:INDIRECT("$D" &amp;  SUM(ROW()-1,COUNTIF('03.Muestra'!$D$8:$D$17,"Página Web"))-1)))</f>
        <v>0</v>
      </c>
      <c r="L550" s="23"/>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row>
    <row r="551" ht="12.0" customHeight="1">
      <c r="A551" s="133">
        <f t="array" ref="A551">IFERROR(INDEX('03.Muestra'!$B$8:$B$17,SMALL(IF("Página Web"='03.Muestra'!$D$8:$D$17,ROW('03.Muestra'!$B$8:$B$17)-MIN(ROW('03.Muestra'!$D$8:$D$17))+1,""),ROW()-548)),"")</f>
        <v>3</v>
      </c>
      <c r="B551" s="169" t="str">
        <f t="array" ref="B551">IFERROR(INDEX('03.Muestra'!$C$8:$C$17,SMALL(IF("Página Web"='03.Muestra'!$D$8:$D$17,ROW('03.Muestra'!$C$8:$C$17)-MIN(ROW('03.Muestra'!$D$8:$D$17))+1,""),ROW()-548)),"")</f>
        <v>Servicios</v>
      </c>
      <c r="C551" s="170" t="str">
        <f t="array" ref="C551">IFERROR(INDEX('03.Muestra'!$F$8:$F$17,SMALL(IF("Página Web"='03.Muestra'!$D$8:$D$17,ROW('03.Muestra'!$F$8:$F$17)-MIN(ROW('03.Muestra'!$D$8:$D$17))+1,""),ROW()-548)),"")</f>
        <v>https://vicengallartandres.com/servicios/</v>
      </c>
      <c r="D551" s="143" t="str">
        <f t="shared" si="67"/>
        <v>N/A</v>
      </c>
      <c r="E551" s="95" t="str">
        <f t="shared" si="68"/>
        <v/>
      </c>
      <c r="F551" s="29"/>
      <c r="G551" s="23"/>
      <c r="H551" s="23"/>
      <c r="I551" s="23"/>
      <c r="J551" s="23"/>
      <c r="K551" s="188"/>
      <c r="L551" s="23"/>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row>
    <row r="552" ht="12.0" customHeight="1">
      <c r="A552" s="133" t="str">
        <f t="array" ref="A552">IFERROR(INDEX('03.Muestra'!$B$8:$B$17,SMALL(IF("Página Web"='03.Muestra'!$D$8:$D$17,ROW('03.Muestra'!$B$8:$B$17)-MIN(ROW('03.Muestra'!$D$8:$D$17))+1,""),ROW()-548)),"")</f>
        <v/>
      </c>
      <c r="B552" s="169" t="str">
        <f t="array" ref="B552">IFERROR(INDEX('03.Muestra'!$C$8:$C$17,SMALL(IF("Página Web"='03.Muestra'!$D$8:$D$17,ROW('03.Muestra'!$C$8:$C$17)-MIN(ROW('03.Muestra'!$D$8:$D$17))+1,""),ROW()-548)),"")</f>
        <v/>
      </c>
      <c r="C552" s="169" t="str">
        <f t="array" ref="C552">IFERROR(INDEX('03.Muestra'!$F$8:$F$17,SMALL(IF("Página Web"='03.Muestra'!$D$8:$D$17,ROW('03.Muestra'!$F$8:$F$17)-MIN(ROW('03.Muestra'!$D$8:$D$17))+1,""),ROW()-548)),"")</f>
        <v/>
      </c>
      <c r="D552" s="143" t="str">
        <f t="shared" si="67"/>
        <v/>
      </c>
      <c r="E552" s="95" t="str">
        <f t="shared" si="68"/>
        <v/>
      </c>
      <c r="F552" s="29"/>
      <c r="G552" s="23"/>
      <c r="H552" s="23"/>
      <c r="I552" s="23"/>
      <c r="J552" s="23"/>
      <c r="K552" s="188"/>
      <c r="L552" s="23"/>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row>
    <row r="553" ht="12.0" customHeight="1">
      <c r="A553" s="133" t="str">
        <f t="array" ref="A553">IFERROR(INDEX('03.Muestra'!$B$8:$B$17,SMALL(IF("Página Web"='03.Muestra'!$D$8:$D$17,ROW('03.Muestra'!$B$8:$B$17)-MIN(ROW('03.Muestra'!$D$8:$D$17))+1,""),ROW()-548)),"")</f>
        <v/>
      </c>
      <c r="B553" s="169" t="str">
        <f t="array" ref="B553">IFERROR(INDEX('03.Muestra'!$C$8:$C$17,SMALL(IF("Página Web"='03.Muestra'!$D$8:$D$17,ROW('03.Muestra'!$C$8:$C$17)-MIN(ROW('03.Muestra'!$D$8:$D$17))+1,""),ROW()-548)),"")</f>
        <v/>
      </c>
      <c r="C553" s="169" t="str">
        <f t="array" ref="C553">IFERROR(INDEX('03.Muestra'!$F$8:$F$17,SMALL(IF("Página Web"='03.Muestra'!$D$8:$D$17,ROW('03.Muestra'!$F$8:$F$17)-MIN(ROW('03.Muestra'!$D$8:$D$17))+1,""),ROW()-548)),"")</f>
        <v/>
      </c>
      <c r="D553" s="143" t="str">
        <f t="shared" si="67"/>
        <v/>
      </c>
      <c r="E553" s="95" t="str">
        <f t="shared" si="68"/>
        <v/>
      </c>
      <c r="F553" s="29"/>
      <c r="G553" s="23"/>
      <c r="H553" s="23"/>
      <c r="I553" s="23"/>
      <c r="J553" s="23"/>
      <c r="K553" s="188"/>
      <c r="L553" s="23"/>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row>
    <row r="554" ht="12.0" customHeight="1">
      <c r="A554" s="133" t="str">
        <f t="array" ref="A554">IFERROR(INDEX('03.Muestra'!$B$8:$B$17,SMALL(IF("Página Web"='03.Muestra'!$D$8:$D$17,ROW('03.Muestra'!$B$8:$B$17)-MIN(ROW('03.Muestra'!$D$8:$D$17))+1,""),ROW()-548)),"")</f>
        <v/>
      </c>
      <c r="B554" s="169" t="str">
        <f t="array" ref="B554">IFERROR(INDEX('03.Muestra'!$C$8:$C$17,SMALL(IF("Página Web"='03.Muestra'!$D$8:$D$17,ROW('03.Muestra'!$C$8:$C$17)-MIN(ROW('03.Muestra'!$D$8:$D$17))+1,""),ROW()-548)),"")</f>
        <v/>
      </c>
      <c r="C554" s="169" t="str">
        <f t="array" ref="C554">IFERROR(INDEX('03.Muestra'!$F$8:$F$17,SMALL(IF("Página Web"='03.Muestra'!$D$8:$D$17,ROW('03.Muestra'!$F$8:$F$17)-MIN(ROW('03.Muestra'!$D$8:$D$17))+1,""),ROW()-548)),"")</f>
        <v/>
      </c>
      <c r="D554" s="143" t="str">
        <f t="shared" si="67"/>
        <v/>
      </c>
      <c r="E554" s="95" t="str">
        <f t="shared" si="68"/>
        <v/>
      </c>
      <c r="F554" s="29"/>
      <c r="G554" s="23"/>
      <c r="H554" s="23"/>
      <c r="I554" s="23"/>
      <c r="J554" s="23"/>
      <c r="K554" s="188"/>
      <c r="L554" s="23"/>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row>
    <row r="555" ht="12.0" customHeight="1">
      <c r="A555" s="133" t="str">
        <f t="array" ref="A555">IFERROR(INDEX('03.Muestra'!$B$8:$B$17,SMALL(IF("Página Web"='03.Muestra'!$D$8:$D$17,ROW('03.Muestra'!$B$8:$B$17)-MIN(ROW('03.Muestra'!$D$8:$D$17))+1,""),ROW()-548)),"")</f>
        <v/>
      </c>
      <c r="B555" s="169" t="str">
        <f t="array" ref="B555">IFERROR(INDEX('03.Muestra'!$C$8:$C$17,SMALL(IF("Página Web"='03.Muestra'!$D$8:$D$17,ROW('03.Muestra'!$C$8:$C$17)-MIN(ROW('03.Muestra'!$D$8:$D$17))+1,""),ROW()-548)),"")</f>
        <v/>
      </c>
      <c r="C555" s="169" t="str">
        <f t="array" ref="C555">IFERROR(INDEX('03.Muestra'!$F$8:$F$17,SMALL(IF("Página Web"='03.Muestra'!$D$8:$D$17,ROW('03.Muestra'!$F$8:$F$17)-MIN(ROW('03.Muestra'!$D$8:$D$17))+1,""),ROW()-548)),"")</f>
        <v/>
      </c>
      <c r="D555" s="143" t="str">
        <f t="shared" si="67"/>
        <v/>
      </c>
      <c r="E555" s="95" t="str">
        <f t="shared" si="68"/>
        <v/>
      </c>
      <c r="F555" s="23"/>
      <c r="G555" s="23"/>
      <c r="H555" s="23"/>
      <c r="I555" s="23"/>
      <c r="J555" s="23"/>
      <c r="K555" s="188"/>
      <c r="L555" s="23"/>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row>
    <row r="556" ht="12.0" customHeight="1">
      <c r="A556" s="133" t="str">
        <f t="array" ref="A556">IFERROR(INDEX('03.Muestra'!$B$8:$B$17,SMALL(IF("Página Web"='03.Muestra'!$D$8:$D$17,ROW('03.Muestra'!$B$8:$B$17)-MIN(ROW('03.Muestra'!$D$8:$D$17))+1,""),ROW()-548)),"")</f>
        <v/>
      </c>
      <c r="B556" s="169" t="str">
        <f t="array" ref="B556">IFERROR(INDEX('03.Muestra'!$C$8:$C$17,SMALL(IF("Página Web"='03.Muestra'!$D$8:$D$17,ROW('03.Muestra'!$C$8:$C$17)-MIN(ROW('03.Muestra'!$D$8:$D$17))+1,""),ROW()-548)),"")</f>
        <v/>
      </c>
      <c r="C556" s="169" t="str">
        <f t="array" ref="C556">IFERROR(INDEX('03.Muestra'!$F$8:$F$17,SMALL(IF("Página Web"='03.Muestra'!$D$8:$D$17,ROW('03.Muestra'!$F$8:$F$17)-MIN(ROW('03.Muestra'!$D$8:$D$17))+1,""),ROW()-548)),"")</f>
        <v/>
      </c>
      <c r="D556" s="143" t="str">
        <f t="shared" si="67"/>
        <v/>
      </c>
      <c r="E556" s="95" t="str">
        <f t="shared" si="68"/>
        <v/>
      </c>
      <c r="F556" s="23"/>
      <c r="G556" s="23"/>
      <c r="H556" s="23"/>
      <c r="I556" s="23"/>
      <c r="J556" s="23"/>
      <c r="K556" s="188"/>
      <c r="L556" s="23"/>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row>
    <row r="557" ht="12.0" customHeight="1">
      <c r="A557" s="133" t="str">
        <f t="array" ref="A557">IFERROR(INDEX('03.Muestra'!$B$8:$B$17,SMALL(IF("Página Web"='03.Muestra'!$D$8:$D$17,ROW('03.Muestra'!$B$8:$B$17)-MIN(ROW('03.Muestra'!$D$8:$D$17))+1,""),ROW()-548)),"")</f>
        <v/>
      </c>
      <c r="B557" s="169" t="str">
        <f t="array" ref="B557">IFERROR(INDEX('03.Muestra'!$C$8:$C$17,SMALL(IF("Página Web"='03.Muestra'!$D$8:$D$17,ROW('03.Muestra'!$C$8:$C$17)-MIN(ROW('03.Muestra'!$D$8:$D$17))+1,""),ROW()-548)),"")</f>
        <v/>
      </c>
      <c r="C557" s="169" t="str">
        <f t="array" ref="C557">IFERROR(INDEX('03.Muestra'!$F$8:$F$17,SMALL(IF("Página Web"='03.Muestra'!$D$8:$D$17,ROW('03.Muestra'!$F$8:$F$17)-MIN(ROW('03.Muestra'!$D$8:$D$17))+1,""),ROW()-548)),"")</f>
        <v/>
      </c>
      <c r="D557" s="143" t="str">
        <f t="shared" si="67"/>
        <v/>
      </c>
      <c r="E557" s="95" t="str">
        <f t="shared" si="68"/>
        <v/>
      </c>
      <c r="F557" s="23"/>
      <c r="G557" s="23"/>
      <c r="H557" s="23"/>
      <c r="I557" s="23"/>
      <c r="J557" s="23"/>
      <c r="K557" s="188"/>
      <c r="L557" s="23"/>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row>
    <row r="558" ht="12.0" customHeight="1">
      <c r="A558" s="133" t="str">
        <f t="array" ref="A558">IFERROR(INDEX('03.Muestra'!$B$8:$B$17,SMALL(IF("Página Web"='03.Muestra'!$D$8:$D$17,ROW('03.Muestra'!$B$8:$B$17)-MIN(ROW('03.Muestra'!$D$8:$D$17))+1,""),ROW()-548)),"")</f>
        <v/>
      </c>
      <c r="B558" s="169" t="str">
        <f t="array" ref="B558">IFERROR(INDEX('03.Muestra'!$C$8:$C$17,SMALL(IF("Página Web"='03.Muestra'!$D$8:$D$17,ROW('03.Muestra'!$C$8:$C$17)-MIN(ROW('03.Muestra'!$D$8:$D$17))+1,""),ROW()-548)),"")</f>
        <v/>
      </c>
      <c r="C558" s="169" t="str">
        <f t="array" ref="C558">IFERROR(INDEX('03.Muestra'!$F$8:$F$17,SMALL(IF("Página Web"='03.Muestra'!$D$8:$D$17,ROW('03.Muestra'!$F$8:$F$17)-MIN(ROW('03.Muestra'!$D$8:$D$17))+1,""),ROW()-548)),"")</f>
        <v/>
      </c>
      <c r="D558" s="143" t="str">
        <f t="shared" si="67"/>
        <v/>
      </c>
      <c r="E558" s="95" t="str">
        <f t="shared" si="68"/>
        <v/>
      </c>
      <c r="F558" s="23"/>
      <c r="G558" s="23"/>
      <c r="H558" s="23"/>
      <c r="I558" s="23"/>
      <c r="J558" s="23"/>
      <c r="K558" s="188"/>
      <c r="L558" s="23"/>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row>
    <row r="559" ht="12.0" customHeight="1">
      <c r="A559" s="92"/>
      <c r="B559" s="173"/>
      <c r="C559" s="173"/>
      <c r="D559" s="174"/>
      <c r="E559" s="95"/>
      <c r="F559" s="23"/>
      <c r="G559" s="23"/>
      <c r="H559" s="23"/>
      <c r="I559" s="23"/>
      <c r="J559" s="23"/>
      <c r="K559" s="188"/>
      <c r="L559" s="23"/>
      <c r="M559" s="23"/>
      <c r="N559" s="23"/>
      <c r="O559" s="23"/>
      <c r="P559" s="23"/>
      <c r="Q559" s="23"/>
      <c r="R559" s="23"/>
      <c r="S559" s="23"/>
      <c r="T559" s="23"/>
      <c r="U559" s="23"/>
      <c r="V559" s="23"/>
      <c r="W559" s="23"/>
      <c r="X559" s="23"/>
      <c r="Y559" s="23"/>
      <c r="Z559" s="29"/>
      <c r="AA559" s="29"/>
      <c r="AB559" s="29"/>
      <c r="AC559" s="29"/>
      <c r="AD559" s="29"/>
      <c r="AE559" s="29"/>
      <c r="AF559" s="29"/>
      <c r="AG559" s="29"/>
      <c r="AH559" s="29"/>
      <c r="AI559" s="29"/>
      <c r="AJ559" s="29"/>
      <c r="AK559" s="29"/>
      <c r="AL559" s="29"/>
      <c r="AM559" s="29"/>
      <c r="AN559" s="29"/>
      <c r="AO559" s="29"/>
      <c r="AP559" s="29"/>
    </row>
    <row r="560" ht="12.0" customHeight="1">
      <c r="A560" s="29"/>
      <c r="B560" s="23"/>
      <c r="C560" s="23"/>
      <c r="D560" s="167"/>
      <c r="E560" s="95"/>
      <c r="F560" s="23"/>
      <c r="G560" s="23"/>
      <c r="H560" s="23"/>
      <c r="I560" s="23"/>
      <c r="J560" s="23"/>
      <c r="K560" s="188"/>
      <c r="L560" s="23"/>
      <c r="M560" s="23"/>
      <c r="N560" s="23"/>
      <c r="O560" s="23"/>
      <c r="P560" s="23"/>
      <c r="Q560" s="23"/>
      <c r="R560" s="23"/>
      <c r="S560" s="23"/>
      <c r="T560" s="23"/>
      <c r="U560" s="23"/>
      <c r="V560" s="23"/>
      <c r="W560" s="23"/>
      <c r="X560" s="23"/>
      <c r="Y560" s="23"/>
      <c r="Z560" s="29"/>
      <c r="AA560" s="29"/>
      <c r="AB560" s="29"/>
      <c r="AC560" s="29"/>
      <c r="AD560" s="29"/>
      <c r="AE560" s="29"/>
      <c r="AF560" s="29"/>
      <c r="AG560" s="29"/>
      <c r="AH560" s="29"/>
      <c r="AI560" s="29"/>
      <c r="AJ560" s="29"/>
      <c r="AK560" s="29"/>
      <c r="AL560" s="29"/>
      <c r="AM560" s="29"/>
      <c r="AN560" s="29"/>
      <c r="AO560" s="29"/>
      <c r="AP560" s="29"/>
    </row>
    <row r="561" ht="12.75" customHeight="1">
      <c r="A561" s="151"/>
      <c r="B561" s="152"/>
      <c r="C561" s="151"/>
      <c r="D561" s="175"/>
      <c r="E561" s="153"/>
      <c r="F561" s="23"/>
      <c r="G561" s="23"/>
      <c r="H561" s="23"/>
      <c r="I561" s="23"/>
      <c r="J561" s="23"/>
      <c r="K561" s="188"/>
      <c r="L561" s="23"/>
      <c r="M561" s="23"/>
      <c r="N561" s="23"/>
      <c r="O561" s="23"/>
      <c r="P561" s="23"/>
      <c r="Q561" s="23"/>
      <c r="R561" s="23"/>
      <c r="S561" s="23"/>
      <c r="T561" s="23"/>
      <c r="U561" s="23"/>
      <c r="V561" s="23"/>
      <c r="W561" s="23"/>
      <c r="X561" s="23"/>
      <c r="Y561" s="23"/>
      <c r="Z561" s="29"/>
      <c r="AA561" s="29"/>
      <c r="AB561" s="29"/>
      <c r="AC561" s="29"/>
      <c r="AD561" s="29"/>
      <c r="AE561" s="29"/>
      <c r="AF561" s="29"/>
      <c r="AG561" s="29"/>
      <c r="AH561" s="29"/>
      <c r="AI561" s="29"/>
      <c r="AJ561" s="29"/>
      <c r="AK561" s="29"/>
      <c r="AL561" s="29"/>
      <c r="AM561" s="29"/>
      <c r="AN561" s="29"/>
      <c r="AO561" s="29"/>
      <c r="AP561" s="29"/>
    </row>
    <row r="562" ht="12.0" customHeight="1">
      <c r="A562" s="149"/>
      <c r="B562" s="149"/>
      <c r="C562" s="149"/>
      <c r="D562" s="176"/>
      <c r="E562" s="149"/>
      <c r="F562" s="124"/>
      <c r="G562" s="23"/>
      <c r="H562" s="23"/>
      <c r="I562" s="23"/>
      <c r="J562" s="23"/>
      <c r="K562" s="188"/>
      <c r="L562" s="23"/>
      <c r="M562" s="23"/>
      <c r="N562" s="23"/>
      <c r="O562" s="23"/>
      <c r="P562" s="23"/>
      <c r="Q562" s="23"/>
      <c r="R562" s="23"/>
      <c r="S562" s="23"/>
      <c r="T562" s="23"/>
      <c r="U562" s="23"/>
      <c r="V562" s="23"/>
      <c r="W562" s="23"/>
      <c r="X562" s="23"/>
      <c r="Y562" s="23"/>
      <c r="Z562" s="29"/>
      <c r="AA562" s="29"/>
      <c r="AB562" s="29"/>
      <c r="AC562" s="29"/>
      <c r="AD562" s="29"/>
      <c r="AE562" s="29"/>
      <c r="AF562" s="29"/>
      <c r="AG562" s="29"/>
      <c r="AH562" s="29"/>
      <c r="AI562" s="29"/>
      <c r="AJ562" s="29"/>
      <c r="AK562" s="29"/>
      <c r="AL562" s="29"/>
      <c r="AM562" s="29"/>
      <c r="AN562" s="29"/>
      <c r="AO562" s="29"/>
      <c r="AP562" s="29"/>
    </row>
    <row r="563" ht="12.0" customHeight="1">
      <c r="A563" s="29"/>
      <c r="B563" s="23"/>
      <c r="C563" s="23"/>
      <c r="D563" s="167"/>
      <c r="E563" s="137"/>
      <c r="F563" s="23"/>
      <c r="G563" s="23"/>
      <c r="H563" s="23"/>
      <c r="I563" s="23"/>
      <c r="J563" s="23"/>
      <c r="K563" s="188"/>
      <c r="L563" s="23"/>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row>
    <row r="564" ht="12.0" customHeight="1">
      <c r="A564" s="29"/>
      <c r="B564" s="193"/>
      <c r="C564" s="23"/>
      <c r="D564" s="167"/>
      <c r="E564" s="137"/>
      <c r="F564" s="23"/>
      <c r="G564" s="23"/>
      <c r="H564" s="23"/>
      <c r="I564" s="23"/>
      <c r="J564" s="23"/>
      <c r="K564" s="188"/>
      <c r="L564" s="23"/>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row>
    <row r="565" ht="29.25" customHeight="1">
      <c r="A565" s="126" t="s">
        <v>106</v>
      </c>
      <c r="B565" s="127" t="s">
        <v>92</v>
      </c>
      <c r="C565" s="128" t="s">
        <v>182</v>
      </c>
      <c r="D565" s="168" t="s">
        <v>112</v>
      </c>
      <c r="E565" s="154"/>
      <c r="F565" s="29"/>
      <c r="G565" s="29"/>
      <c r="H565" s="29"/>
      <c r="I565" s="29"/>
      <c r="J565" s="29"/>
      <c r="K565" s="188"/>
      <c r="L565" s="23"/>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row>
    <row r="566" ht="12.0" customHeight="1">
      <c r="A566" s="133">
        <f t="array" ref="A566">IFERROR(INDEX('03.Muestra'!$B$8:$B$17,SMALL(IF("Página Web"='03.Muestra'!$D$8:$D$17,ROW('03.Muestra'!$B$8:$B$17)-MIN(ROW('03.Muestra'!$D$8:$D$17))+1,""),ROW()-565)),"")</f>
        <v>1</v>
      </c>
      <c r="B566" s="169" t="str">
        <f t="array" ref="B566">IFERROR(INDEX('03.Muestra'!$C$8:$C$17,SMALL(IF("Página Web"='03.Muestra'!$D$8:$D$17,ROW('03.Muestra'!$C$8:$C$17)-MIN(ROW('03.Muestra'!$D$8:$D$17))+1,""),ROW()-565)),"")</f>
        <v>Home</v>
      </c>
      <c r="C566" s="170" t="str">
        <f t="array" ref="C566">IFERROR(INDEX('03.Muestra'!$F$8:$F$17,SMALL(IF("Página Web"='03.Muestra'!$D$8:$D$17,ROW('03.Muestra'!$F$8:$F$17)-MIN(ROW('03.Muestra'!$D$8:$D$17))+1,""),ROW()-565)),"")</f>
        <v>https://vicengallartandres.com/</v>
      </c>
      <c r="D566" s="143" t="str">
        <f t="shared" ref="D566:D575" si="69">IF(C566="","",$D$18)</f>
        <v>N/A</v>
      </c>
      <c r="E566" s="95" t="str">
        <f t="shared" ref="E566:E575" si="70">IF(D566&lt;&gt;"",IF(AND(B566&lt;&gt;"",C566&lt;&gt;""),"","ERR"),"")</f>
        <v/>
      </c>
      <c r="F566" s="144" t="s">
        <v>95</v>
      </c>
      <c r="G566" s="121" t="s">
        <v>104</v>
      </c>
      <c r="H566" s="116" t="s">
        <v>99</v>
      </c>
      <c r="I566" s="145" t="s">
        <v>97</v>
      </c>
      <c r="J566" s="146" t="s">
        <v>93</v>
      </c>
      <c r="K566" s="171" t="s">
        <v>103</v>
      </c>
      <c r="L566" s="23"/>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row>
    <row r="567" ht="12.0" customHeight="1">
      <c r="A567" s="133">
        <f t="array" ref="A567">IFERROR(INDEX('03.Muestra'!$B$8:$B$17,SMALL(IF("Página Web"='03.Muestra'!$D$8:$D$17,ROW('03.Muestra'!$B$8:$B$17)-MIN(ROW('03.Muestra'!$D$8:$D$17))+1,""),ROW()-565)),"")</f>
        <v>2</v>
      </c>
      <c r="B567" s="169" t="str">
        <f t="array" ref="B567">IFERROR(INDEX('03.Muestra'!$C$8:$C$17,SMALL(IF("Página Web"='03.Muestra'!$D$8:$D$17,ROW('03.Muestra'!$C$8:$C$17)-MIN(ROW('03.Muestra'!$D$8:$D$17))+1,""),ROW()-565)),"")</f>
        <v>Contacto</v>
      </c>
      <c r="C567" s="170" t="str">
        <f t="array" ref="C567">IFERROR(INDEX('03.Muestra'!$F$8:$F$17,SMALL(IF("Página Web"='03.Muestra'!$D$8:$D$17,ROW('03.Muestra'!$F$8:$F$17)-MIN(ROW('03.Muestra'!$D$8:$D$17))+1,""),ROW()-565)),"")</f>
        <v>https://vicengallartandres.com/contacto/</v>
      </c>
      <c r="D567" s="143" t="str">
        <f t="shared" si="69"/>
        <v>N/A</v>
      </c>
      <c r="E567" s="95" t="str">
        <f t="shared" si="70"/>
        <v/>
      </c>
      <c r="F567" s="147">
        <f>COUNTIF($D566:INDIRECT("$D" &amp;  SUM(ROW()-1,'03.Muestra'!$D$20)-1),F566)</f>
        <v>0</v>
      </c>
      <c r="G567" s="147">
        <f>COUNTIF($D566:INDIRECT("$D" &amp;  SUM(ROW()-1,'03.Muestra'!$D$20)-1),G566)</f>
        <v>0</v>
      </c>
      <c r="H567" s="147">
        <f>COUNTIF($D566:INDIRECT("$D" &amp;  SUM(ROW()-1,'03.Muestra'!$D$20)-1),H566)</f>
        <v>3</v>
      </c>
      <c r="I567" s="147">
        <f>COUNTIF($D566:INDIRECT("$D" &amp;  SUM(ROW()-1,'03.Muestra'!$D$20)-1),I566)</f>
        <v>0</v>
      </c>
      <c r="J567" s="147">
        <f>COUNTIF($D566:INDIRECT("$D" &amp;  SUM(ROW()-1,'03.Muestra'!$D$20)-1),J566)</f>
        <v>0</v>
      </c>
      <c r="K567" s="172">
        <f>IF(COUNTIF('03.Muestra'!$D$8:$D$17,"Página Web")=0,0,COUNTBLANK($D566:INDIRECT("$D" &amp;  SUM(ROW()-1,COUNTIF('03.Muestra'!$D$8:$D$17,"Página Web"))-1)))</f>
        <v>0</v>
      </c>
      <c r="L567" s="23"/>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row>
    <row r="568" ht="12.0" customHeight="1">
      <c r="A568" s="133">
        <f t="array" ref="A568">IFERROR(INDEX('03.Muestra'!$B$8:$B$17,SMALL(IF("Página Web"='03.Muestra'!$D$8:$D$17,ROW('03.Muestra'!$B$8:$B$17)-MIN(ROW('03.Muestra'!$D$8:$D$17))+1,""),ROW()-565)),"")</f>
        <v>3</v>
      </c>
      <c r="B568" s="169" t="str">
        <f t="array" ref="B568">IFERROR(INDEX('03.Muestra'!$C$8:$C$17,SMALL(IF("Página Web"='03.Muestra'!$D$8:$D$17,ROW('03.Muestra'!$C$8:$C$17)-MIN(ROW('03.Muestra'!$D$8:$D$17))+1,""),ROW()-565)),"")</f>
        <v>Servicios</v>
      </c>
      <c r="C568" s="170" t="str">
        <f t="array" ref="C568">IFERROR(INDEX('03.Muestra'!$F$8:$F$17,SMALL(IF("Página Web"='03.Muestra'!$D$8:$D$17,ROW('03.Muestra'!$F$8:$F$17)-MIN(ROW('03.Muestra'!$D$8:$D$17))+1,""),ROW()-565)),"")</f>
        <v>https://vicengallartandres.com/servicios/</v>
      </c>
      <c r="D568" s="143" t="str">
        <f t="shared" si="69"/>
        <v>N/A</v>
      </c>
      <c r="E568" s="95" t="str">
        <f t="shared" si="70"/>
        <v/>
      </c>
      <c r="F568" s="29"/>
      <c r="G568" s="23"/>
      <c r="H568" s="23"/>
      <c r="I568" s="23"/>
      <c r="J568" s="23"/>
      <c r="K568" s="188"/>
      <c r="L568" s="23"/>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row>
    <row r="569" ht="12.0" customHeight="1">
      <c r="A569" s="133" t="str">
        <f t="array" ref="A569">IFERROR(INDEX('03.Muestra'!$B$8:$B$17,SMALL(IF("Página Web"='03.Muestra'!$D$8:$D$17,ROW('03.Muestra'!$B$8:$B$17)-MIN(ROW('03.Muestra'!$D$8:$D$17))+1,""),ROW()-565)),"")</f>
        <v/>
      </c>
      <c r="B569" s="169" t="str">
        <f t="array" ref="B569">IFERROR(INDEX('03.Muestra'!$C$8:$C$17,SMALL(IF("Página Web"='03.Muestra'!$D$8:$D$17,ROW('03.Muestra'!$C$8:$C$17)-MIN(ROW('03.Muestra'!$D$8:$D$17))+1,""),ROW()-565)),"")</f>
        <v/>
      </c>
      <c r="C569" s="169" t="str">
        <f t="array" ref="C569">IFERROR(INDEX('03.Muestra'!$F$8:$F$17,SMALL(IF("Página Web"='03.Muestra'!$D$8:$D$17,ROW('03.Muestra'!$F$8:$F$17)-MIN(ROW('03.Muestra'!$D$8:$D$17))+1,""),ROW()-565)),"")</f>
        <v/>
      </c>
      <c r="D569" s="143" t="str">
        <f t="shared" si="69"/>
        <v/>
      </c>
      <c r="E569" s="95" t="str">
        <f t="shared" si="70"/>
        <v/>
      </c>
      <c r="F569" s="29"/>
      <c r="G569" s="23"/>
      <c r="H569" s="23"/>
      <c r="I569" s="23"/>
      <c r="J569" s="23"/>
      <c r="K569" s="188"/>
      <c r="L569" s="23"/>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row>
    <row r="570" ht="12.0" customHeight="1">
      <c r="A570" s="133" t="str">
        <f t="array" ref="A570">IFERROR(INDEX('03.Muestra'!$B$8:$B$17,SMALL(IF("Página Web"='03.Muestra'!$D$8:$D$17,ROW('03.Muestra'!$B$8:$B$17)-MIN(ROW('03.Muestra'!$D$8:$D$17))+1,""),ROW()-565)),"")</f>
        <v/>
      </c>
      <c r="B570" s="169" t="str">
        <f t="array" ref="B570">IFERROR(INDEX('03.Muestra'!$C$8:$C$17,SMALL(IF("Página Web"='03.Muestra'!$D$8:$D$17,ROW('03.Muestra'!$C$8:$C$17)-MIN(ROW('03.Muestra'!$D$8:$D$17))+1,""),ROW()-565)),"")</f>
        <v/>
      </c>
      <c r="C570" s="169" t="str">
        <f t="array" ref="C570">IFERROR(INDEX('03.Muestra'!$F$8:$F$17,SMALL(IF("Página Web"='03.Muestra'!$D$8:$D$17,ROW('03.Muestra'!$F$8:$F$17)-MIN(ROW('03.Muestra'!$D$8:$D$17))+1,""),ROW()-565)),"")</f>
        <v/>
      </c>
      <c r="D570" s="143" t="str">
        <f t="shared" si="69"/>
        <v/>
      </c>
      <c r="E570" s="95" t="str">
        <f t="shared" si="70"/>
        <v/>
      </c>
      <c r="F570" s="29"/>
      <c r="G570" s="23"/>
      <c r="H570" s="23"/>
      <c r="I570" s="23"/>
      <c r="J570" s="23"/>
      <c r="K570" s="188"/>
      <c r="L570" s="23"/>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row>
    <row r="571" ht="12.0" customHeight="1">
      <c r="A571" s="133" t="str">
        <f t="array" ref="A571">IFERROR(INDEX('03.Muestra'!$B$8:$B$17,SMALL(IF("Página Web"='03.Muestra'!$D$8:$D$17,ROW('03.Muestra'!$B$8:$B$17)-MIN(ROW('03.Muestra'!$D$8:$D$17))+1,""),ROW()-565)),"")</f>
        <v/>
      </c>
      <c r="B571" s="169" t="str">
        <f t="array" ref="B571">IFERROR(INDEX('03.Muestra'!$C$8:$C$17,SMALL(IF("Página Web"='03.Muestra'!$D$8:$D$17,ROW('03.Muestra'!$C$8:$C$17)-MIN(ROW('03.Muestra'!$D$8:$D$17))+1,""),ROW()-565)),"")</f>
        <v/>
      </c>
      <c r="C571" s="169" t="str">
        <f t="array" ref="C571">IFERROR(INDEX('03.Muestra'!$F$8:$F$17,SMALL(IF("Página Web"='03.Muestra'!$D$8:$D$17,ROW('03.Muestra'!$F$8:$F$17)-MIN(ROW('03.Muestra'!$D$8:$D$17))+1,""),ROW()-565)),"")</f>
        <v/>
      </c>
      <c r="D571" s="143" t="str">
        <f t="shared" si="69"/>
        <v/>
      </c>
      <c r="E571" s="95" t="str">
        <f t="shared" si="70"/>
        <v/>
      </c>
      <c r="F571" s="29"/>
      <c r="G571" s="23"/>
      <c r="H571" s="23"/>
      <c r="I571" s="23"/>
      <c r="J571" s="23"/>
      <c r="K571" s="188"/>
      <c r="L571" s="23"/>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row>
    <row r="572" ht="12.0" customHeight="1">
      <c r="A572" s="133" t="str">
        <f t="array" ref="A572">IFERROR(INDEX('03.Muestra'!$B$8:$B$17,SMALL(IF("Página Web"='03.Muestra'!$D$8:$D$17,ROW('03.Muestra'!$B$8:$B$17)-MIN(ROW('03.Muestra'!$D$8:$D$17))+1,""),ROW()-565)),"")</f>
        <v/>
      </c>
      <c r="B572" s="169" t="str">
        <f t="array" ref="B572">IFERROR(INDEX('03.Muestra'!$C$8:$C$17,SMALL(IF("Página Web"='03.Muestra'!$D$8:$D$17,ROW('03.Muestra'!$C$8:$C$17)-MIN(ROW('03.Muestra'!$D$8:$D$17))+1,""),ROW()-565)),"")</f>
        <v/>
      </c>
      <c r="C572" s="169" t="str">
        <f t="array" ref="C572">IFERROR(INDEX('03.Muestra'!$F$8:$F$17,SMALL(IF("Página Web"='03.Muestra'!$D$8:$D$17,ROW('03.Muestra'!$F$8:$F$17)-MIN(ROW('03.Muestra'!$D$8:$D$17))+1,""),ROW()-565)),"")</f>
        <v/>
      </c>
      <c r="D572" s="143" t="str">
        <f t="shared" si="69"/>
        <v/>
      </c>
      <c r="E572" s="95" t="str">
        <f t="shared" si="70"/>
        <v/>
      </c>
      <c r="F572" s="23"/>
      <c r="G572" s="23"/>
      <c r="H572" s="23"/>
      <c r="I572" s="23"/>
      <c r="J572" s="23"/>
      <c r="K572" s="188"/>
      <c r="L572" s="23"/>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row>
    <row r="573" ht="12.0" customHeight="1">
      <c r="A573" s="133" t="str">
        <f t="array" ref="A573">IFERROR(INDEX('03.Muestra'!$B$8:$B$17,SMALL(IF("Página Web"='03.Muestra'!$D$8:$D$17,ROW('03.Muestra'!$B$8:$B$17)-MIN(ROW('03.Muestra'!$D$8:$D$17))+1,""),ROW()-565)),"")</f>
        <v/>
      </c>
      <c r="B573" s="169" t="str">
        <f t="array" ref="B573">IFERROR(INDEX('03.Muestra'!$C$8:$C$17,SMALL(IF("Página Web"='03.Muestra'!$D$8:$D$17,ROW('03.Muestra'!$C$8:$C$17)-MIN(ROW('03.Muestra'!$D$8:$D$17))+1,""),ROW()-565)),"")</f>
        <v/>
      </c>
      <c r="C573" s="169" t="str">
        <f t="array" ref="C573">IFERROR(INDEX('03.Muestra'!$F$8:$F$17,SMALL(IF("Página Web"='03.Muestra'!$D$8:$D$17,ROW('03.Muestra'!$F$8:$F$17)-MIN(ROW('03.Muestra'!$D$8:$D$17))+1,""),ROW()-565)),"")</f>
        <v/>
      </c>
      <c r="D573" s="143" t="str">
        <f t="shared" si="69"/>
        <v/>
      </c>
      <c r="E573" s="95" t="str">
        <f t="shared" si="70"/>
        <v/>
      </c>
      <c r="F573" s="23"/>
      <c r="G573" s="23"/>
      <c r="H573" s="23"/>
      <c r="I573" s="23"/>
      <c r="J573" s="23"/>
      <c r="K573" s="188"/>
      <c r="L573" s="23"/>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row>
    <row r="574" ht="12.0" customHeight="1">
      <c r="A574" s="133" t="str">
        <f t="array" ref="A574">IFERROR(INDEX('03.Muestra'!$B$8:$B$17,SMALL(IF("Página Web"='03.Muestra'!$D$8:$D$17,ROW('03.Muestra'!$B$8:$B$17)-MIN(ROW('03.Muestra'!$D$8:$D$17))+1,""),ROW()-565)),"")</f>
        <v/>
      </c>
      <c r="B574" s="169" t="str">
        <f t="array" ref="B574">IFERROR(INDEX('03.Muestra'!$C$8:$C$17,SMALL(IF("Página Web"='03.Muestra'!$D$8:$D$17,ROW('03.Muestra'!$C$8:$C$17)-MIN(ROW('03.Muestra'!$D$8:$D$17))+1,""),ROW()-565)),"")</f>
        <v/>
      </c>
      <c r="C574" s="169" t="str">
        <f t="array" ref="C574">IFERROR(INDEX('03.Muestra'!$F$8:$F$17,SMALL(IF("Página Web"='03.Muestra'!$D$8:$D$17,ROW('03.Muestra'!$F$8:$F$17)-MIN(ROW('03.Muestra'!$D$8:$D$17))+1,""),ROW()-565)),"")</f>
        <v/>
      </c>
      <c r="D574" s="143" t="str">
        <f t="shared" si="69"/>
        <v/>
      </c>
      <c r="E574" s="95" t="str">
        <f t="shared" si="70"/>
        <v/>
      </c>
      <c r="F574" s="23"/>
      <c r="G574" s="23"/>
      <c r="H574" s="23"/>
      <c r="I574" s="23"/>
      <c r="J574" s="23"/>
      <c r="K574" s="188"/>
      <c r="L574" s="23"/>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row>
    <row r="575" ht="12.0" customHeight="1">
      <c r="A575" s="133" t="str">
        <f t="array" ref="A575">IFERROR(INDEX('03.Muestra'!$B$8:$B$17,SMALL(IF("Página Web"='03.Muestra'!$D$8:$D$17,ROW('03.Muestra'!$B$8:$B$17)-MIN(ROW('03.Muestra'!$D$8:$D$17))+1,""),ROW()-565)),"")</f>
        <v/>
      </c>
      <c r="B575" s="169" t="str">
        <f t="array" ref="B575">IFERROR(INDEX('03.Muestra'!$C$8:$C$17,SMALL(IF("Página Web"='03.Muestra'!$D$8:$D$17,ROW('03.Muestra'!$C$8:$C$17)-MIN(ROW('03.Muestra'!$D$8:$D$17))+1,""),ROW()-565)),"")</f>
        <v/>
      </c>
      <c r="C575" s="169" t="str">
        <f t="array" ref="C575">IFERROR(INDEX('03.Muestra'!$F$8:$F$17,SMALL(IF("Página Web"='03.Muestra'!$D$8:$D$17,ROW('03.Muestra'!$F$8:$F$17)-MIN(ROW('03.Muestra'!$D$8:$D$17))+1,""),ROW()-565)),"")</f>
        <v/>
      </c>
      <c r="D575" s="143" t="str">
        <f t="shared" si="69"/>
        <v/>
      </c>
      <c r="E575" s="95" t="str">
        <f t="shared" si="70"/>
        <v/>
      </c>
      <c r="F575" s="23"/>
      <c r="G575" s="23"/>
      <c r="H575" s="23"/>
      <c r="I575" s="23"/>
      <c r="J575" s="23"/>
      <c r="K575" s="188"/>
      <c r="L575" s="23"/>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row>
    <row r="576" ht="12.0" customHeight="1">
      <c r="A576" s="92"/>
      <c r="B576" s="173"/>
      <c r="C576" s="173"/>
      <c r="D576" s="174"/>
      <c r="E576" s="95"/>
      <c r="F576" s="23"/>
      <c r="G576" s="23"/>
      <c r="H576" s="23"/>
      <c r="I576" s="23"/>
      <c r="J576" s="23"/>
      <c r="K576" s="188"/>
      <c r="L576" s="23"/>
      <c r="M576" s="23"/>
      <c r="N576" s="23"/>
      <c r="O576" s="23"/>
      <c r="P576" s="23"/>
      <c r="Q576" s="23"/>
      <c r="R576" s="23"/>
      <c r="S576" s="23"/>
      <c r="T576" s="23"/>
      <c r="U576" s="23"/>
      <c r="V576" s="23"/>
      <c r="W576" s="23"/>
      <c r="X576" s="23"/>
      <c r="Y576" s="23"/>
      <c r="Z576" s="29"/>
      <c r="AA576" s="29"/>
      <c r="AB576" s="29"/>
      <c r="AC576" s="29"/>
      <c r="AD576" s="29"/>
      <c r="AE576" s="29"/>
      <c r="AF576" s="29"/>
      <c r="AG576" s="29"/>
      <c r="AH576" s="29"/>
      <c r="AI576" s="29"/>
      <c r="AJ576" s="29"/>
      <c r="AK576" s="29"/>
      <c r="AL576" s="29"/>
      <c r="AM576" s="29"/>
      <c r="AN576" s="29"/>
      <c r="AO576" s="29"/>
      <c r="AP576" s="29"/>
    </row>
    <row r="577" ht="12.0" customHeight="1">
      <c r="A577" s="29"/>
      <c r="B577" s="23"/>
      <c r="C577" s="23"/>
      <c r="D577" s="167"/>
      <c r="E577" s="95"/>
      <c r="F577" s="23"/>
      <c r="G577" s="23"/>
      <c r="H577" s="23"/>
      <c r="I577" s="23"/>
      <c r="J577" s="23"/>
      <c r="K577" s="188"/>
      <c r="L577" s="23"/>
      <c r="M577" s="23"/>
      <c r="N577" s="23"/>
      <c r="O577" s="23"/>
      <c r="P577" s="23"/>
      <c r="Q577" s="23"/>
      <c r="R577" s="23"/>
      <c r="S577" s="23"/>
      <c r="T577" s="23"/>
      <c r="U577" s="23"/>
      <c r="V577" s="23"/>
      <c r="W577" s="23"/>
      <c r="X577" s="23"/>
      <c r="Y577" s="23"/>
      <c r="Z577" s="29"/>
      <c r="AA577" s="29"/>
      <c r="AB577" s="29"/>
      <c r="AC577" s="29"/>
      <c r="AD577" s="29"/>
      <c r="AE577" s="29"/>
      <c r="AF577" s="29"/>
      <c r="AG577" s="29"/>
      <c r="AH577" s="29"/>
      <c r="AI577" s="29"/>
      <c r="AJ577" s="29"/>
      <c r="AK577" s="29"/>
      <c r="AL577" s="29"/>
      <c r="AM577" s="29"/>
      <c r="AN577" s="29"/>
      <c r="AO577" s="29"/>
      <c r="AP577" s="29"/>
    </row>
    <row r="578" ht="12.75" customHeight="1">
      <c r="A578" s="151"/>
      <c r="B578" s="152"/>
      <c r="C578" s="151"/>
      <c r="D578" s="175"/>
      <c r="E578" s="153"/>
      <c r="F578" s="23"/>
      <c r="G578" s="23"/>
      <c r="H578" s="23"/>
      <c r="I578" s="23"/>
      <c r="J578" s="23"/>
      <c r="K578" s="188"/>
      <c r="L578" s="23"/>
      <c r="M578" s="23"/>
      <c r="N578" s="23"/>
      <c r="O578" s="23"/>
      <c r="P578" s="23"/>
      <c r="Q578" s="23"/>
      <c r="R578" s="23"/>
      <c r="S578" s="23"/>
      <c r="T578" s="23"/>
      <c r="U578" s="23"/>
      <c r="V578" s="23"/>
      <c r="W578" s="23"/>
      <c r="X578" s="23"/>
      <c r="Y578" s="23"/>
      <c r="Z578" s="29"/>
      <c r="AA578" s="29"/>
      <c r="AB578" s="29"/>
      <c r="AC578" s="29"/>
      <c r="AD578" s="29"/>
      <c r="AE578" s="29"/>
      <c r="AF578" s="29"/>
      <c r="AG578" s="29"/>
      <c r="AH578" s="29"/>
      <c r="AI578" s="29"/>
      <c r="AJ578" s="29"/>
      <c r="AK578" s="29"/>
      <c r="AL578" s="29"/>
      <c r="AM578" s="29"/>
      <c r="AN578" s="29"/>
      <c r="AO578" s="29"/>
      <c r="AP578" s="29"/>
    </row>
    <row r="579" ht="12.0" customHeight="1">
      <c r="A579" s="149"/>
      <c r="B579" s="149"/>
      <c r="C579" s="149"/>
      <c r="D579" s="176"/>
      <c r="E579" s="149"/>
      <c r="F579" s="124"/>
      <c r="G579" s="23"/>
      <c r="H579" s="23"/>
      <c r="I579" s="23"/>
      <c r="J579" s="23"/>
      <c r="K579" s="188"/>
      <c r="L579" s="23"/>
      <c r="M579" s="23"/>
      <c r="N579" s="23"/>
      <c r="O579" s="23"/>
      <c r="P579" s="23"/>
      <c r="Q579" s="23"/>
      <c r="R579" s="23"/>
      <c r="S579" s="23"/>
      <c r="T579" s="23"/>
      <c r="U579" s="23"/>
      <c r="V579" s="23"/>
      <c r="W579" s="23"/>
      <c r="X579" s="23"/>
      <c r="Y579" s="23"/>
      <c r="Z579" s="29"/>
      <c r="AA579" s="29"/>
      <c r="AB579" s="29"/>
      <c r="AC579" s="29"/>
      <c r="AD579" s="29"/>
      <c r="AE579" s="29"/>
      <c r="AF579" s="29"/>
      <c r="AG579" s="29"/>
      <c r="AH579" s="29"/>
      <c r="AI579" s="29"/>
      <c r="AJ579" s="29"/>
      <c r="AK579" s="29"/>
      <c r="AL579" s="29"/>
      <c r="AM579" s="29"/>
      <c r="AN579" s="29"/>
      <c r="AO579" s="29"/>
      <c r="AP579" s="29"/>
    </row>
    <row r="580" ht="12.0" customHeight="1">
      <c r="A580" s="29"/>
      <c r="B580" s="23"/>
      <c r="C580" s="23"/>
      <c r="D580" s="167"/>
      <c r="E580" s="23"/>
      <c r="F580" s="23"/>
      <c r="G580" s="23"/>
      <c r="H580" s="23"/>
      <c r="I580" s="23"/>
      <c r="J580" s="23"/>
      <c r="K580" s="188"/>
      <c r="L580" s="23"/>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row>
    <row r="581" ht="12.0" customHeight="1">
      <c r="A581" s="29"/>
      <c r="B581" s="193"/>
      <c r="C581" s="23"/>
      <c r="D581" s="167"/>
      <c r="E581" s="137"/>
      <c r="F581" s="23"/>
      <c r="G581" s="23"/>
      <c r="H581" s="23"/>
      <c r="I581" s="23"/>
      <c r="J581" s="23"/>
      <c r="K581" s="188"/>
      <c r="L581" s="23"/>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row>
    <row r="582" ht="29.25" customHeight="1">
      <c r="A582" s="126" t="s">
        <v>106</v>
      </c>
      <c r="B582" s="127" t="s">
        <v>92</v>
      </c>
      <c r="C582" s="128" t="s">
        <v>183</v>
      </c>
      <c r="D582" s="168" t="s">
        <v>112</v>
      </c>
      <c r="E582" s="154"/>
      <c r="F582" s="29"/>
      <c r="G582" s="29"/>
      <c r="H582" s="29"/>
      <c r="I582" s="29"/>
      <c r="J582" s="29"/>
      <c r="K582" s="188"/>
      <c r="L582" s="23"/>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row>
    <row r="583" ht="12.0" customHeight="1">
      <c r="A583" s="133">
        <f t="array" ref="A583">IFERROR(INDEX('03.Muestra'!$B$8:$B$17,SMALL(IF("Página Web"='03.Muestra'!$D$8:$D$17,ROW('03.Muestra'!$B$8:$B$17)-MIN(ROW('03.Muestra'!$D$8:$D$17))+1,""),ROW()-582)),"")</f>
        <v>1</v>
      </c>
      <c r="B583" s="169" t="str">
        <f t="array" ref="B583">IFERROR(INDEX('03.Muestra'!$C$8:$C$17,SMALL(IF("Página Web"='03.Muestra'!$D$8:$D$17,ROW('03.Muestra'!$C$8:$C$17)-MIN(ROW('03.Muestra'!$D$8:$D$17))+1,""),ROW()-582)),"")</f>
        <v>Home</v>
      </c>
      <c r="C583" s="170" t="str">
        <f t="array" ref="C583">IFERROR(INDEX('03.Muestra'!$F$8:$F$17,SMALL(IF("Página Web"='03.Muestra'!$D$8:$D$17,ROW('03.Muestra'!$F$8:$F$17)-MIN(ROW('03.Muestra'!$D$8:$D$17))+1,""),ROW()-582)),"")</f>
        <v>https://vicengallartandres.com/</v>
      </c>
      <c r="D583" s="143" t="str">
        <f t="shared" ref="D583:D592" si="71">IF(C583="","",$D$18)</f>
        <v>N/A</v>
      </c>
      <c r="E583" s="95" t="str">
        <f t="shared" ref="E583:E592" si="72">IF(D583&lt;&gt;"",IF(AND(B583&lt;&gt;"",C583&lt;&gt;""),"","ERR"),"")</f>
        <v/>
      </c>
      <c r="F583" s="144" t="s">
        <v>95</v>
      </c>
      <c r="G583" s="121" t="s">
        <v>104</v>
      </c>
      <c r="H583" s="116" t="s">
        <v>99</v>
      </c>
      <c r="I583" s="145" t="s">
        <v>97</v>
      </c>
      <c r="J583" s="146" t="s">
        <v>93</v>
      </c>
      <c r="K583" s="171" t="s">
        <v>103</v>
      </c>
      <c r="L583" s="23"/>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row>
    <row r="584" ht="12.0" customHeight="1">
      <c r="A584" s="133">
        <f t="array" ref="A584">IFERROR(INDEX('03.Muestra'!$B$8:$B$17,SMALL(IF("Página Web"='03.Muestra'!$D$8:$D$17,ROW('03.Muestra'!$B$8:$B$17)-MIN(ROW('03.Muestra'!$D$8:$D$17))+1,""),ROW()-582)),"")</f>
        <v>2</v>
      </c>
      <c r="B584" s="169" t="str">
        <f t="array" ref="B584">IFERROR(INDEX('03.Muestra'!$C$8:$C$17,SMALL(IF("Página Web"='03.Muestra'!$D$8:$D$17,ROW('03.Muestra'!$C$8:$C$17)-MIN(ROW('03.Muestra'!$D$8:$D$17))+1,""),ROW()-582)),"")</f>
        <v>Contacto</v>
      </c>
      <c r="C584" s="170" t="str">
        <f t="array" ref="C584">IFERROR(INDEX('03.Muestra'!$F$8:$F$17,SMALL(IF("Página Web"='03.Muestra'!$D$8:$D$17,ROW('03.Muestra'!$F$8:$F$17)-MIN(ROW('03.Muestra'!$D$8:$D$17))+1,""),ROW()-582)),"")</f>
        <v>https://vicengallartandres.com/contacto/</v>
      </c>
      <c r="D584" s="143" t="str">
        <f t="shared" si="71"/>
        <v>N/A</v>
      </c>
      <c r="E584" s="95" t="str">
        <f t="shared" si="72"/>
        <v/>
      </c>
      <c r="F584" s="147">
        <f>COUNTIF($D583:INDIRECT("$D" &amp;  SUM(ROW()-1,'03.Muestra'!$D$20)-1),F583)</f>
        <v>0</v>
      </c>
      <c r="G584" s="147">
        <f>COUNTIF($D583:INDIRECT("$D" &amp;  SUM(ROW()-1,'03.Muestra'!$D$20)-1),G583)</f>
        <v>0</v>
      </c>
      <c r="H584" s="147">
        <f>COUNTIF($D583:INDIRECT("$D" &amp;  SUM(ROW()-1,'03.Muestra'!$D$20)-1),H583)</f>
        <v>3</v>
      </c>
      <c r="I584" s="147">
        <f>COUNTIF($D583:INDIRECT("$D" &amp;  SUM(ROW()-1,'03.Muestra'!$D$20)-1),I583)</f>
        <v>0</v>
      </c>
      <c r="J584" s="147">
        <f>COUNTIF($D583:INDIRECT("$D" &amp;  SUM(ROW()-1,'03.Muestra'!$D$20)-1),J583)</f>
        <v>0</v>
      </c>
      <c r="K584" s="172">
        <f>IF(COUNTIF('03.Muestra'!$D$8:$D$17,"Página Web")=0,0,COUNTBLANK($D583:INDIRECT("$D" &amp;  SUM(ROW()-1,COUNTIF('03.Muestra'!$D$8:$D$17,"Página Web"))-1)))</f>
        <v>0</v>
      </c>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row>
    <row r="585" ht="12.0" customHeight="1">
      <c r="A585" s="133">
        <f t="array" ref="A585">IFERROR(INDEX('03.Muestra'!$B$8:$B$17,SMALL(IF("Página Web"='03.Muestra'!$D$8:$D$17,ROW('03.Muestra'!$B$8:$B$17)-MIN(ROW('03.Muestra'!$D$8:$D$17))+1,""),ROW()-582)),"")</f>
        <v>3</v>
      </c>
      <c r="B585" s="169" t="str">
        <f t="array" ref="B585">IFERROR(INDEX('03.Muestra'!$C$8:$C$17,SMALL(IF("Página Web"='03.Muestra'!$D$8:$D$17,ROW('03.Muestra'!$C$8:$C$17)-MIN(ROW('03.Muestra'!$D$8:$D$17))+1,""),ROW()-582)),"")</f>
        <v>Servicios</v>
      </c>
      <c r="C585" s="170" t="str">
        <f t="array" ref="C585">IFERROR(INDEX('03.Muestra'!$F$8:$F$17,SMALL(IF("Página Web"='03.Muestra'!$D$8:$D$17,ROW('03.Muestra'!$F$8:$F$17)-MIN(ROW('03.Muestra'!$D$8:$D$17))+1,""),ROW()-582)),"")</f>
        <v>https://vicengallartandres.com/servicios/</v>
      </c>
      <c r="D585" s="143" t="str">
        <f t="shared" si="71"/>
        <v>N/A</v>
      </c>
      <c r="E585" s="95" t="str">
        <f t="shared" si="72"/>
        <v/>
      </c>
      <c r="F585" s="29"/>
      <c r="G585" s="23"/>
      <c r="H585" s="23"/>
      <c r="I585" s="23"/>
      <c r="J585" s="23"/>
      <c r="K585" s="188"/>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row>
    <row r="586" ht="12.0" customHeight="1">
      <c r="A586" s="133" t="str">
        <f t="array" ref="A586">IFERROR(INDEX('03.Muestra'!$B$8:$B$17,SMALL(IF("Página Web"='03.Muestra'!$D$8:$D$17,ROW('03.Muestra'!$B$8:$B$17)-MIN(ROW('03.Muestra'!$D$8:$D$17))+1,""),ROW()-582)),"")</f>
        <v/>
      </c>
      <c r="B586" s="169" t="str">
        <f t="array" ref="B586">IFERROR(INDEX('03.Muestra'!$C$8:$C$17,SMALL(IF("Página Web"='03.Muestra'!$D$8:$D$17,ROW('03.Muestra'!$C$8:$C$17)-MIN(ROW('03.Muestra'!$D$8:$D$17))+1,""),ROW()-582)),"")</f>
        <v/>
      </c>
      <c r="C586" s="169" t="str">
        <f t="array" ref="C586">IFERROR(INDEX('03.Muestra'!$F$8:$F$17,SMALL(IF("Página Web"='03.Muestra'!$D$8:$D$17,ROW('03.Muestra'!$F$8:$F$17)-MIN(ROW('03.Muestra'!$D$8:$D$17))+1,""),ROW()-582)),"")</f>
        <v/>
      </c>
      <c r="D586" s="143" t="str">
        <f t="shared" si="71"/>
        <v/>
      </c>
      <c r="E586" s="95" t="str">
        <f t="shared" si="72"/>
        <v/>
      </c>
      <c r="F586" s="29"/>
      <c r="G586" s="23"/>
      <c r="H586" s="23"/>
      <c r="I586" s="23"/>
      <c r="J586" s="23"/>
      <c r="K586" s="188"/>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row>
    <row r="587" ht="12.0" customHeight="1">
      <c r="A587" s="133" t="str">
        <f t="array" ref="A587">IFERROR(INDEX('03.Muestra'!$B$8:$B$17,SMALL(IF("Página Web"='03.Muestra'!$D$8:$D$17,ROW('03.Muestra'!$B$8:$B$17)-MIN(ROW('03.Muestra'!$D$8:$D$17))+1,""),ROW()-582)),"")</f>
        <v/>
      </c>
      <c r="B587" s="169" t="str">
        <f t="array" ref="B587">IFERROR(INDEX('03.Muestra'!$C$8:$C$17,SMALL(IF("Página Web"='03.Muestra'!$D$8:$D$17,ROW('03.Muestra'!$C$8:$C$17)-MIN(ROW('03.Muestra'!$D$8:$D$17))+1,""),ROW()-582)),"")</f>
        <v/>
      </c>
      <c r="C587" s="169" t="str">
        <f t="array" ref="C587">IFERROR(INDEX('03.Muestra'!$F$8:$F$17,SMALL(IF("Página Web"='03.Muestra'!$D$8:$D$17,ROW('03.Muestra'!$F$8:$F$17)-MIN(ROW('03.Muestra'!$D$8:$D$17))+1,""),ROW()-582)),"")</f>
        <v/>
      </c>
      <c r="D587" s="143" t="str">
        <f t="shared" si="71"/>
        <v/>
      </c>
      <c r="E587" s="95" t="str">
        <f t="shared" si="72"/>
        <v/>
      </c>
      <c r="F587" s="29"/>
      <c r="G587" s="23"/>
      <c r="H587" s="23"/>
      <c r="I587" s="23"/>
      <c r="J587" s="23"/>
      <c r="K587" s="188"/>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row>
    <row r="588" ht="12.0" customHeight="1">
      <c r="A588" s="133" t="str">
        <f t="array" ref="A588">IFERROR(INDEX('03.Muestra'!$B$8:$B$17,SMALL(IF("Página Web"='03.Muestra'!$D$8:$D$17,ROW('03.Muestra'!$B$8:$B$17)-MIN(ROW('03.Muestra'!$D$8:$D$17))+1,""),ROW()-582)),"")</f>
        <v/>
      </c>
      <c r="B588" s="169" t="str">
        <f t="array" ref="B588">IFERROR(INDEX('03.Muestra'!$C$8:$C$17,SMALL(IF("Página Web"='03.Muestra'!$D$8:$D$17,ROW('03.Muestra'!$C$8:$C$17)-MIN(ROW('03.Muestra'!$D$8:$D$17))+1,""),ROW()-582)),"")</f>
        <v/>
      </c>
      <c r="C588" s="169" t="str">
        <f t="array" ref="C588">IFERROR(INDEX('03.Muestra'!$F$8:$F$17,SMALL(IF("Página Web"='03.Muestra'!$D$8:$D$17,ROW('03.Muestra'!$F$8:$F$17)-MIN(ROW('03.Muestra'!$D$8:$D$17))+1,""),ROW()-582)),"")</f>
        <v/>
      </c>
      <c r="D588" s="143" t="str">
        <f t="shared" si="71"/>
        <v/>
      </c>
      <c r="E588" s="95" t="str">
        <f t="shared" si="72"/>
        <v/>
      </c>
      <c r="F588" s="29"/>
      <c r="G588" s="23"/>
      <c r="H588" s="23"/>
      <c r="I588" s="23"/>
      <c r="J588" s="23"/>
      <c r="K588" s="188"/>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row>
    <row r="589" ht="12.0" customHeight="1">
      <c r="A589" s="133" t="str">
        <f t="array" ref="A589">IFERROR(INDEX('03.Muestra'!$B$8:$B$17,SMALL(IF("Página Web"='03.Muestra'!$D$8:$D$17,ROW('03.Muestra'!$B$8:$B$17)-MIN(ROW('03.Muestra'!$D$8:$D$17))+1,""),ROW()-582)),"")</f>
        <v/>
      </c>
      <c r="B589" s="169" t="str">
        <f t="array" ref="B589">IFERROR(INDEX('03.Muestra'!$C$8:$C$17,SMALL(IF("Página Web"='03.Muestra'!$D$8:$D$17,ROW('03.Muestra'!$C$8:$C$17)-MIN(ROW('03.Muestra'!$D$8:$D$17))+1,""),ROW()-582)),"")</f>
        <v/>
      </c>
      <c r="C589" s="169" t="str">
        <f t="array" ref="C589">IFERROR(INDEX('03.Muestra'!$F$8:$F$17,SMALL(IF("Página Web"='03.Muestra'!$D$8:$D$17,ROW('03.Muestra'!$F$8:$F$17)-MIN(ROW('03.Muestra'!$D$8:$D$17))+1,""),ROW()-582)),"")</f>
        <v/>
      </c>
      <c r="D589" s="143" t="str">
        <f t="shared" si="71"/>
        <v/>
      </c>
      <c r="E589" s="95" t="str">
        <f t="shared" si="72"/>
        <v/>
      </c>
      <c r="F589" s="23"/>
      <c r="G589" s="23"/>
      <c r="H589" s="23"/>
      <c r="I589" s="23"/>
      <c r="J589" s="23"/>
      <c r="K589" s="188"/>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row>
    <row r="590" ht="12.0" customHeight="1">
      <c r="A590" s="133" t="str">
        <f t="array" ref="A590">IFERROR(INDEX('03.Muestra'!$B$8:$B$17,SMALL(IF("Página Web"='03.Muestra'!$D$8:$D$17,ROW('03.Muestra'!$B$8:$B$17)-MIN(ROW('03.Muestra'!$D$8:$D$17))+1,""),ROW()-582)),"")</f>
        <v/>
      </c>
      <c r="B590" s="169" t="str">
        <f t="array" ref="B590">IFERROR(INDEX('03.Muestra'!$C$8:$C$17,SMALL(IF("Página Web"='03.Muestra'!$D$8:$D$17,ROW('03.Muestra'!$C$8:$C$17)-MIN(ROW('03.Muestra'!$D$8:$D$17))+1,""),ROW()-582)),"")</f>
        <v/>
      </c>
      <c r="C590" s="169" t="str">
        <f t="array" ref="C590">IFERROR(INDEX('03.Muestra'!$F$8:$F$17,SMALL(IF("Página Web"='03.Muestra'!$D$8:$D$17,ROW('03.Muestra'!$F$8:$F$17)-MIN(ROW('03.Muestra'!$D$8:$D$17))+1,""),ROW()-582)),"")</f>
        <v/>
      </c>
      <c r="D590" s="143" t="str">
        <f t="shared" si="71"/>
        <v/>
      </c>
      <c r="E590" s="95" t="str">
        <f t="shared" si="72"/>
        <v/>
      </c>
      <c r="F590" s="23"/>
      <c r="G590" s="23"/>
      <c r="H590" s="23"/>
      <c r="I590" s="23"/>
      <c r="J590" s="23"/>
      <c r="K590" s="188"/>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row>
    <row r="591" ht="12.0" customHeight="1">
      <c r="A591" s="133" t="str">
        <f t="array" ref="A591">IFERROR(INDEX('03.Muestra'!$B$8:$B$17,SMALL(IF("Página Web"='03.Muestra'!$D$8:$D$17,ROW('03.Muestra'!$B$8:$B$17)-MIN(ROW('03.Muestra'!$D$8:$D$17))+1,""),ROW()-582)),"")</f>
        <v/>
      </c>
      <c r="B591" s="169" t="str">
        <f t="array" ref="B591">IFERROR(INDEX('03.Muestra'!$C$8:$C$17,SMALL(IF("Página Web"='03.Muestra'!$D$8:$D$17,ROW('03.Muestra'!$C$8:$C$17)-MIN(ROW('03.Muestra'!$D$8:$D$17))+1,""),ROW()-582)),"")</f>
        <v/>
      </c>
      <c r="C591" s="169" t="str">
        <f t="array" ref="C591">IFERROR(INDEX('03.Muestra'!$F$8:$F$17,SMALL(IF("Página Web"='03.Muestra'!$D$8:$D$17,ROW('03.Muestra'!$F$8:$F$17)-MIN(ROW('03.Muestra'!$D$8:$D$17))+1,""),ROW()-582)),"")</f>
        <v/>
      </c>
      <c r="D591" s="143" t="str">
        <f t="shared" si="71"/>
        <v/>
      </c>
      <c r="E591" s="95" t="str">
        <f t="shared" si="72"/>
        <v/>
      </c>
      <c r="F591" s="23"/>
      <c r="G591" s="23"/>
      <c r="H591" s="23"/>
      <c r="I591" s="23"/>
      <c r="J591" s="23"/>
      <c r="K591" s="188"/>
      <c r="L591" s="23"/>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row>
    <row r="592" ht="12.0" customHeight="1">
      <c r="A592" s="133" t="str">
        <f t="array" ref="A592">IFERROR(INDEX('03.Muestra'!$B$8:$B$17,SMALL(IF("Página Web"='03.Muestra'!$D$8:$D$17,ROW('03.Muestra'!$B$8:$B$17)-MIN(ROW('03.Muestra'!$D$8:$D$17))+1,""),ROW()-582)),"")</f>
        <v/>
      </c>
      <c r="B592" s="169" t="str">
        <f t="array" ref="B592">IFERROR(INDEX('03.Muestra'!$C$8:$C$17,SMALL(IF("Página Web"='03.Muestra'!$D$8:$D$17,ROW('03.Muestra'!$C$8:$C$17)-MIN(ROW('03.Muestra'!$D$8:$D$17))+1,""),ROW()-582)),"")</f>
        <v/>
      </c>
      <c r="C592" s="169" t="str">
        <f t="array" ref="C592">IFERROR(INDEX('03.Muestra'!$F$8:$F$17,SMALL(IF("Página Web"='03.Muestra'!$D$8:$D$17,ROW('03.Muestra'!$F$8:$F$17)-MIN(ROW('03.Muestra'!$D$8:$D$17))+1,""),ROW()-582)),"")</f>
        <v/>
      </c>
      <c r="D592" s="143" t="str">
        <f t="shared" si="71"/>
        <v/>
      </c>
      <c r="E592" s="95" t="str">
        <f t="shared" si="72"/>
        <v/>
      </c>
      <c r="F592" s="23"/>
      <c r="G592" s="23"/>
      <c r="H592" s="23"/>
      <c r="I592" s="23"/>
      <c r="J592" s="23"/>
      <c r="K592" s="188"/>
      <c r="L592" s="23"/>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row>
    <row r="593" ht="12.0" customHeight="1">
      <c r="A593" s="92"/>
      <c r="B593" s="173"/>
      <c r="C593" s="173"/>
      <c r="D593" s="174"/>
      <c r="E593" s="95"/>
      <c r="F593" s="23"/>
      <c r="G593" s="23"/>
      <c r="H593" s="23"/>
      <c r="I593" s="23"/>
      <c r="J593" s="23"/>
      <c r="K593" s="188"/>
      <c r="L593" s="23"/>
      <c r="M593" s="23"/>
      <c r="N593" s="23"/>
      <c r="O593" s="23"/>
      <c r="P593" s="23"/>
      <c r="Q593" s="23"/>
      <c r="R593" s="23"/>
      <c r="S593" s="23"/>
      <c r="T593" s="23"/>
      <c r="U593" s="23"/>
      <c r="V593" s="23"/>
      <c r="W593" s="23"/>
      <c r="X593" s="23"/>
      <c r="Y593" s="23"/>
      <c r="Z593" s="29"/>
      <c r="AA593" s="29"/>
      <c r="AB593" s="29"/>
      <c r="AC593" s="29"/>
      <c r="AD593" s="29"/>
      <c r="AE593" s="29"/>
      <c r="AF593" s="29"/>
      <c r="AG593" s="29"/>
      <c r="AH593" s="29"/>
      <c r="AI593" s="29"/>
      <c r="AJ593" s="29"/>
      <c r="AK593" s="29"/>
      <c r="AL593" s="29"/>
      <c r="AM593" s="29"/>
      <c r="AN593" s="29"/>
      <c r="AO593" s="29"/>
      <c r="AP593" s="29"/>
    </row>
    <row r="594" ht="12.0" customHeight="1">
      <c r="A594" s="29"/>
      <c r="B594" s="23"/>
      <c r="C594" s="23"/>
      <c r="D594" s="167"/>
      <c r="E594" s="95"/>
      <c r="F594" s="23"/>
      <c r="G594" s="23"/>
      <c r="H594" s="23"/>
      <c r="I594" s="23"/>
      <c r="J594" s="23"/>
      <c r="K594" s="188"/>
      <c r="L594" s="23"/>
      <c r="M594" s="23"/>
      <c r="N594" s="23"/>
      <c r="O594" s="23"/>
      <c r="P594" s="23"/>
      <c r="Q594" s="23"/>
      <c r="R594" s="23"/>
      <c r="S594" s="23"/>
      <c r="T594" s="23"/>
      <c r="U594" s="23"/>
      <c r="V594" s="23"/>
      <c r="W594" s="23"/>
      <c r="X594" s="23"/>
      <c r="Y594" s="23"/>
      <c r="Z594" s="29"/>
      <c r="AA594" s="29"/>
      <c r="AB594" s="29"/>
      <c r="AC594" s="29"/>
      <c r="AD594" s="29"/>
      <c r="AE594" s="29"/>
      <c r="AF594" s="29"/>
      <c r="AG594" s="29"/>
      <c r="AH594" s="29"/>
      <c r="AI594" s="29"/>
      <c r="AJ594" s="29"/>
      <c r="AK594" s="29"/>
      <c r="AL594" s="29"/>
      <c r="AM594" s="29"/>
      <c r="AN594" s="29"/>
      <c r="AO594" s="29"/>
      <c r="AP594" s="29"/>
    </row>
    <row r="595" ht="12.75" customHeight="1">
      <c r="A595" s="151"/>
      <c r="B595" s="152"/>
      <c r="C595" s="151"/>
      <c r="D595" s="175"/>
      <c r="E595" s="153"/>
      <c r="F595" s="23"/>
      <c r="G595" s="23"/>
      <c r="H595" s="23"/>
      <c r="I595" s="23"/>
      <c r="J595" s="23"/>
      <c r="K595" s="188"/>
      <c r="L595" s="23"/>
      <c r="M595" s="23"/>
      <c r="N595" s="23"/>
      <c r="O595" s="23"/>
      <c r="P595" s="23"/>
      <c r="Q595" s="23"/>
      <c r="R595" s="23"/>
      <c r="S595" s="23"/>
      <c r="T595" s="23"/>
      <c r="U595" s="23"/>
      <c r="V595" s="23"/>
      <c r="W595" s="23"/>
      <c r="X595" s="23"/>
      <c r="Y595" s="23"/>
      <c r="Z595" s="29"/>
      <c r="AA595" s="29"/>
      <c r="AB595" s="29"/>
      <c r="AC595" s="29"/>
      <c r="AD595" s="29"/>
      <c r="AE595" s="29"/>
      <c r="AF595" s="29"/>
      <c r="AG595" s="29"/>
      <c r="AH595" s="29"/>
      <c r="AI595" s="29"/>
      <c r="AJ595" s="29"/>
      <c r="AK595" s="29"/>
      <c r="AL595" s="29"/>
      <c r="AM595" s="29"/>
      <c r="AN595" s="29"/>
      <c r="AO595" s="29"/>
      <c r="AP595" s="29"/>
    </row>
    <row r="596" ht="12.0" customHeight="1">
      <c r="A596" s="149"/>
      <c r="B596" s="149"/>
      <c r="C596" s="149"/>
      <c r="D596" s="176"/>
      <c r="E596" s="149"/>
      <c r="F596" s="124"/>
      <c r="G596" s="23"/>
      <c r="H596" s="23"/>
      <c r="I596" s="23"/>
      <c r="J596" s="23"/>
      <c r="K596" s="188"/>
      <c r="L596" s="23"/>
      <c r="M596" s="23"/>
      <c r="N596" s="23"/>
      <c r="O596" s="23"/>
      <c r="P596" s="23"/>
      <c r="Q596" s="23"/>
      <c r="R596" s="23"/>
      <c r="S596" s="23"/>
      <c r="T596" s="23"/>
      <c r="U596" s="23"/>
      <c r="V596" s="23"/>
      <c r="W596" s="23"/>
      <c r="X596" s="23"/>
      <c r="Y596" s="23"/>
      <c r="Z596" s="29"/>
      <c r="AA596" s="29"/>
      <c r="AB596" s="29"/>
      <c r="AC596" s="29"/>
      <c r="AD596" s="29"/>
      <c r="AE596" s="29"/>
      <c r="AF596" s="29"/>
      <c r="AG596" s="29"/>
      <c r="AH596" s="29"/>
      <c r="AI596" s="29"/>
      <c r="AJ596" s="29"/>
      <c r="AK596" s="29"/>
      <c r="AL596" s="29"/>
      <c r="AM596" s="29"/>
      <c r="AN596" s="29"/>
      <c r="AO596" s="29"/>
      <c r="AP596" s="29"/>
    </row>
    <row r="597" ht="12.0" customHeight="1">
      <c r="A597" s="29"/>
      <c r="B597" s="23"/>
      <c r="C597" s="23"/>
      <c r="D597" s="167"/>
      <c r="E597" s="23"/>
      <c r="F597" s="23"/>
      <c r="G597" s="23"/>
      <c r="H597" s="23"/>
      <c r="I597" s="23"/>
      <c r="J597" s="23"/>
      <c r="K597" s="188"/>
      <c r="L597" s="23"/>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row>
    <row r="598" ht="12.0" customHeight="1">
      <c r="A598" s="29"/>
      <c r="B598" s="193"/>
      <c r="C598" s="23"/>
      <c r="D598" s="167"/>
      <c r="E598" s="23"/>
      <c r="F598" s="23"/>
      <c r="G598" s="23"/>
      <c r="H598" s="23"/>
      <c r="I598" s="23"/>
      <c r="J598" s="23"/>
      <c r="K598" s="188"/>
      <c r="L598" s="23"/>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row>
    <row r="599" ht="29.25" customHeight="1">
      <c r="A599" s="126" t="s">
        <v>106</v>
      </c>
      <c r="B599" s="127" t="s">
        <v>92</v>
      </c>
      <c r="C599" s="128" t="s">
        <v>184</v>
      </c>
      <c r="D599" s="168" t="s">
        <v>112</v>
      </c>
      <c r="E599" s="154"/>
      <c r="F599" s="29"/>
      <c r="G599" s="29"/>
      <c r="H599" s="29"/>
      <c r="I599" s="29"/>
      <c r="J599" s="29"/>
      <c r="K599" s="188"/>
      <c r="L599" s="23"/>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row>
    <row r="600" ht="12.0" customHeight="1">
      <c r="A600" s="133">
        <f t="array" ref="A600">IFERROR(INDEX('03.Muestra'!$B$8:$B$17,SMALL(IF("Página Web"='03.Muestra'!$D$8:$D$17,ROW('03.Muestra'!$B$8:$B$17)-MIN(ROW('03.Muestra'!$D$8:$D$17))+1,""),ROW()-599)),"")</f>
        <v>1</v>
      </c>
      <c r="B600" s="169" t="str">
        <f t="array" ref="B600">IFERROR(INDEX('03.Muestra'!$C$8:$C$17,SMALL(IF("Página Web"='03.Muestra'!$D$8:$D$17,ROW('03.Muestra'!$C$8:$C$17)-MIN(ROW('03.Muestra'!$D$8:$D$17))+1,""),ROW()-599)),"")</f>
        <v>Home</v>
      </c>
      <c r="C600" s="170" t="str">
        <f t="array" ref="C600">IFERROR(INDEX('03.Muestra'!$F$8:$F$17,SMALL(IF("Página Web"='03.Muestra'!$D$8:$D$17,ROW('03.Muestra'!$F$8:$F$17)-MIN(ROW('03.Muestra'!$D$8:$D$17))+1,""),ROW()-599)),"")</f>
        <v>https://vicengallartandres.com/</v>
      </c>
      <c r="D600" s="143" t="s">
        <v>93</v>
      </c>
      <c r="E600" s="95" t="str">
        <f t="shared" ref="E600:E609" si="73">IF(D600&lt;&gt;"",IF(AND(B600&lt;&gt;"",C600&lt;&gt;""),"","ERR"),"")</f>
        <v/>
      </c>
      <c r="F600" s="144" t="s">
        <v>95</v>
      </c>
      <c r="G600" s="121" t="s">
        <v>104</v>
      </c>
      <c r="H600" s="116" t="s">
        <v>99</v>
      </c>
      <c r="I600" s="145" t="s">
        <v>97</v>
      </c>
      <c r="J600" s="146" t="s">
        <v>93</v>
      </c>
      <c r="K600" s="171" t="s">
        <v>103</v>
      </c>
      <c r="L600" s="23"/>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row>
    <row r="601" ht="12.0" customHeight="1">
      <c r="A601" s="133">
        <f t="array" ref="A601">IFERROR(INDEX('03.Muestra'!$B$8:$B$17,SMALL(IF("Página Web"='03.Muestra'!$D$8:$D$17,ROW('03.Muestra'!$B$8:$B$17)-MIN(ROW('03.Muestra'!$D$8:$D$17))+1,""),ROW()-599)),"")</f>
        <v>2</v>
      </c>
      <c r="B601" s="169" t="str">
        <f t="array" ref="B601">IFERROR(INDEX('03.Muestra'!$C$8:$C$17,SMALL(IF("Página Web"='03.Muestra'!$D$8:$D$17,ROW('03.Muestra'!$C$8:$C$17)-MIN(ROW('03.Muestra'!$D$8:$D$17))+1,""),ROW()-599)),"")</f>
        <v>Contacto</v>
      </c>
      <c r="C601" s="170" t="str">
        <f t="array" ref="C601">IFERROR(INDEX('03.Muestra'!$F$8:$F$17,SMALL(IF("Página Web"='03.Muestra'!$D$8:$D$17,ROW('03.Muestra'!$F$8:$F$17)-MIN(ROW('03.Muestra'!$D$8:$D$17))+1,""),ROW()-599)),"")</f>
        <v>https://vicengallartandres.com/contacto/</v>
      </c>
      <c r="D601" s="143" t="s">
        <v>93</v>
      </c>
      <c r="E601" s="95" t="str">
        <f t="shared" si="73"/>
        <v/>
      </c>
      <c r="F601" s="147">
        <f>COUNTIF($D600:INDIRECT("$D" &amp;  SUM(ROW()-1,'03.Muestra'!$D$20)-1),F600)</f>
        <v>0</v>
      </c>
      <c r="G601" s="147">
        <f>COUNTIF($D600:INDIRECT("$D" &amp;  SUM(ROW()-1,'03.Muestra'!$D$20)-1),G600)</f>
        <v>0</v>
      </c>
      <c r="H601" s="147">
        <f>COUNTIF($D600:INDIRECT("$D" &amp;  SUM(ROW()-1,'03.Muestra'!$D$20)-1),H600)</f>
        <v>0</v>
      </c>
      <c r="I601" s="147">
        <f>COUNTIF($D600:INDIRECT("$D" &amp;  SUM(ROW()-1,'03.Muestra'!$D$20)-1),I600)</f>
        <v>0</v>
      </c>
      <c r="J601" s="147">
        <f>COUNTIF($D600:INDIRECT("$D" &amp;  SUM(ROW()-1,'03.Muestra'!$D$20)-1),J600)</f>
        <v>3</v>
      </c>
      <c r="K601" s="172">
        <f>IF(COUNTIF('03.Muestra'!$D$8:$D$17,"Página Web")=0,0,COUNTBLANK($D600:INDIRECT("$D" &amp;  SUM(ROW()-1,COUNTIF('03.Muestra'!$D$8:$D$17,"Página Web"))-1)))</f>
        <v>0</v>
      </c>
      <c r="L601" s="23"/>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row>
    <row r="602" ht="12.0" customHeight="1">
      <c r="A602" s="133">
        <f t="array" ref="A602">IFERROR(INDEX('03.Muestra'!$B$8:$B$17,SMALL(IF("Página Web"='03.Muestra'!$D$8:$D$17,ROW('03.Muestra'!$B$8:$B$17)-MIN(ROW('03.Muestra'!$D$8:$D$17))+1,""),ROW()-599)),"")</f>
        <v>3</v>
      </c>
      <c r="B602" s="169" t="str">
        <f t="array" ref="B602">IFERROR(INDEX('03.Muestra'!$C$8:$C$17,SMALL(IF("Página Web"='03.Muestra'!$D$8:$D$17,ROW('03.Muestra'!$C$8:$C$17)-MIN(ROW('03.Muestra'!$D$8:$D$17))+1,""),ROW()-599)),"")</f>
        <v>Servicios</v>
      </c>
      <c r="C602" s="170" t="str">
        <f t="array" ref="C602">IFERROR(INDEX('03.Muestra'!$F$8:$F$17,SMALL(IF("Página Web"='03.Muestra'!$D$8:$D$17,ROW('03.Muestra'!$F$8:$F$17)-MIN(ROW('03.Muestra'!$D$8:$D$17))+1,""),ROW()-599)),"")</f>
        <v>https://vicengallartandres.com/servicios/</v>
      </c>
      <c r="D602" s="143" t="s">
        <v>93</v>
      </c>
      <c r="E602" s="95" t="str">
        <f t="shared" si="73"/>
        <v/>
      </c>
      <c r="F602" s="29"/>
      <c r="G602" s="23"/>
      <c r="H602" s="23"/>
      <c r="I602" s="23"/>
      <c r="J602" s="23"/>
      <c r="K602" s="188"/>
      <c r="L602" s="23"/>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row>
    <row r="603" ht="12.0" customHeight="1">
      <c r="A603" s="133" t="str">
        <f t="array" ref="A603">IFERROR(INDEX('03.Muestra'!$B$8:$B$17,SMALL(IF("Página Web"='03.Muestra'!$D$8:$D$17,ROW('03.Muestra'!$B$8:$B$17)-MIN(ROW('03.Muestra'!$D$8:$D$17))+1,""),ROW()-599)),"")</f>
        <v/>
      </c>
      <c r="B603" s="169" t="str">
        <f t="array" ref="B603">IFERROR(INDEX('03.Muestra'!$C$8:$C$17,SMALL(IF("Página Web"='03.Muestra'!$D$8:$D$17,ROW('03.Muestra'!$C$8:$C$17)-MIN(ROW('03.Muestra'!$D$8:$D$17))+1,""),ROW()-599)),"")</f>
        <v/>
      </c>
      <c r="C603" s="169" t="str">
        <f t="array" ref="C603">IFERROR(INDEX('03.Muestra'!$F$8:$F$17,SMALL(IF("Página Web"='03.Muestra'!$D$8:$D$17,ROW('03.Muestra'!$F$8:$F$17)-MIN(ROW('03.Muestra'!$D$8:$D$17))+1,""),ROW()-599)),"")</f>
        <v/>
      </c>
      <c r="D603" s="143" t="str">
        <f t="shared" ref="D603:D609" si="74">IF(C603="","",$D$18)</f>
        <v/>
      </c>
      <c r="E603" s="95" t="str">
        <f t="shared" si="73"/>
        <v/>
      </c>
      <c r="F603" s="29"/>
      <c r="G603" s="23"/>
      <c r="H603" s="23"/>
      <c r="I603" s="23"/>
      <c r="J603" s="23"/>
      <c r="K603" s="188"/>
      <c r="L603" s="23"/>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row>
    <row r="604" ht="12.0" customHeight="1">
      <c r="A604" s="133" t="str">
        <f t="array" ref="A604">IFERROR(INDEX('03.Muestra'!$B$8:$B$17,SMALL(IF("Página Web"='03.Muestra'!$D$8:$D$17,ROW('03.Muestra'!$B$8:$B$17)-MIN(ROW('03.Muestra'!$D$8:$D$17))+1,""),ROW()-599)),"")</f>
        <v/>
      </c>
      <c r="B604" s="169" t="str">
        <f t="array" ref="B604">IFERROR(INDEX('03.Muestra'!$C$8:$C$17,SMALL(IF("Página Web"='03.Muestra'!$D$8:$D$17,ROW('03.Muestra'!$C$8:$C$17)-MIN(ROW('03.Muestra'!$D$8:$D$17))+1,""),ROW()-599)),"")</f>
        <v/>
      </c>
      <c r="C604" s="169" t="str">
        <f t="array" ref="C604">IFERROR(INDEX('03.Muestra'!$F$8:$F$17,SMALL(IF("Página Web"='03.Muestra'!$D$8:$D$17,ROW('03.Muestra'!$F$8:$F$17)-MIN(ROW('03.Muestra'!$D$8:$D$17))+1,""),ROW()-599)),"")</f>
        <v/>
      </c>
      <c r="D604" s="143" t="str">
        <f t="shared" si="74"/>
        <v/>
      </c>
      <c r="E604" s="95" t="str">
        <f t="shared" si="73"/>
        <v/>
      </c>
      <c r="F604" s="29"/>
      <c r="G604" s="23"/>
      <c r="H604" s="23"/>
      <c r="I604" s="23"/>
      <c r="J604" s="23"/>
      <c r="K604" s="188"/>
      <c r="L604" s="23"/>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row>
    <row r="605" ht="12.0" customHeight="1">
      <c r="A605" s="133" t="str">
        <f t="array" ref="A605">IFERROR(INDEX('03.Muestra'!$B$8:$B$17,SMALL(IF("Página Web"='03.Muestra'!$D$8:$D$17,ROW('03.Muestra'!$B$8:$B$17)-MIN(ROW('03.Muestra'!$D$8:$D$17))+1,""),ROW()-599)),"")</f>
        <v/>
      </c>
      <c r="B605" s="169" t="str">
        <f t="array" ref="B605">IFERROR(INDEX('03.Muestra'!$C$8:$C$17,SMALL(IF("Página Web"='03.Muestra'!$D$8:$D$17,ROW('03.Muestra'!$C$8:$C$17)-MIN(ROW('03.Muestra'!$D$8:$D$17))+1,""),ROW()-599)),"")</f>
        <v/>
      </c>
      <c r="C605" s="169" t="str">
        <f t="array" ref="C605">IFERROR(INDEX('03.Muestra'!$F$8:$F$17,SMALL(IF("Página Web"='03.Muestra'!$D$8:$D$17,ROW('03.Muestra'!$F$8:$F$17)-MIN(ROW('03.Muestra'!$D$8:$D$17))+1,""),ROW()-599)),"")</f>
        <v/>
      </c>
      <c r="D605" s="143" t="str">
        <f t="shared" si="74"/>
        <v/>
      </c>
      <c r="E605" s="95" t="str">
        <f t="shared" si="73"/>
        <v/>
      </c>
      <c r="F605" s="29"/>
      <c r="G605" s="23"/>
      <c r="H605" s="23"/>
      <c r="I605" s="23"/>
      <c r="J605" s="23"/>
      <c r="K605" s="188"/>
      <c r="L605" s="23"/>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row>
    <row r="606" ht="12.0" customHeight="1">
      <c r="A606" s="133" t="str">
        <f t="array" ref="A606">IFERROR(INDEX('03.Muestra'!$B$8:$B$17,SMALL(IF("Página Web"='03.Muestra'!$D$8:$D$17,ROW('03.Muestra'!$B$8:$B$17)-MIN(ROW('03.Muestra'!$D$8:$D$17))+1,""),ROW()-599)),"")</f>
        <v/>
      </c>
      <c r="B606" s="169" t="str">
        <f t="array" ref="B606">IFERROR(INDEX('03.Muestra'!$C$8:$C$17,SMALL(IF("Página Web"='03.Muestra'!$D$8:$D$17,ROW('03.Muestra'!$C$8:$C$17)-MIN(ROW('03.Muestra'!$D$8:$D$17))+1,""),ROW()-599)),"")</f>
        <v/>
      </c>
      <c r="C606" s="169" t="str">
        <f t="array" ref="C606">IFERROR(INDEX('03.Muestra'!$F$8:$F$17,SMALL(IF("Página Web"='03.Muestra'!$D$8:$D$17,ROW('03.Muestra'!$F$8:$F$17)-MIN(ROW('03.Muestra'!$D$8:$D$17))+1,""),ROW()-599)),"")</f>
        <v/>
      </c>
      <c r="D606" s="143" t="str">
        <f t="shared" si="74"/>
        <v/>
      </c>
      <c r="E606" s="95" t="str">
        <f t="shared" si="73"/>
        <v/>
      </c>
      <c r="F606" s="23"/>
      <c r="G606" s="23"/>
      <c r="H606" s="23"/>
      <c r="I606" s="23"/>
      <c r="J606" s="23"/>
      <c r="K606" s="188"/>
      <c r="L606" s="23"/>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row>
    <row r="607" ht="12.0" customHeight="1">
      <c r="A607" s="133" t="str">
        <f t="array" ref="A607">IFERROR(INDEX('03.Muestra'!$B$8:$B$17,SMALL(IF("Página Web"='03.Muestra'!$D$8:$D$17,ROW('03.Muestra'!$B$8:$B$17)-MIN(ROW('03.Muestra'!$D$8:$D$17))+1,""),ROW()-599)),"")</f>
        <v/>
      </c>
      <c r="B607" s="169" t="str">
        <f t="array" ref="B607">IFERROR(INDEX('03.Muestra'!$C$8:$C$17,SMALL(IF("Página Web"='03.Muestra'!$D$8:$D$17,ROW('03.Muestra'!$C$8:$C$17)-MIN(ROW('03.Muestra'!$D$8:$D$17))+1,""),ROW()-599)),"")</f>
        <v/>
      </c>
      <c r="C607" s="169" t="str">
        <f t="array" ref="C607">IFERROR(INDEX('03.Muestra'!$F$8:$F$17,SMALL(IF("Página Web"='03.Muestra'!$D$8:$D$17,ROW('03.Muestra'!$F$8:$F$17)-MIN(ROW('03.Muestra'!$D$8:$D$17))+1,""),ROW()-599)),"")</f>
        <v/>
      </c>
      <c r="D607" s="143" t="str">
        <f t="shared" si="74"/>
        <v/>
      </c>
      <c r="E607" s="95" t="str">
        <f t="shared" si="73"/>
        <v/>
      </c>
      <c r="F607" s="23"/>
      <c r="G607" s="23"/>
      <c r="H607" s="23"/>
      <c r="I607" s="23"/>
      <c r="J607" s="23"/>
      <c r="K607" s="188"/>
      <c r="L607" s="23"/>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row>
    <row r="608" ht="12.0" customHeight="1">
      <c r="A608" s="133" t="str">
        <f t="array" ref="A608">IFERROR(INDEX('03.Muestra'!$B$8:$B$17,SMALL(IF("Página Web"='03.Muestra'!$D$8:$D$17,ROW('03.Muestra'!$B$8:$B$17)-MIN(ROW('03.Muestra'!$D$8:$D$17))+1,""),ROW()-599)),"")</f>
        <v/>
      </c>
      <c r="B608" s="169" t="str">
        <f t="array" ref="B608">IFERROR(INDEX('03.Muestra'!$C$8:$C$17,SMALL(IF("Página Web"='03.Muestra'!$D$8:$D$17,ROW('03.Muestra'!$C$8:$C$17)-MIN(ROW('03.Muestra'!$D$8:$D$17))+1,""),ROW()-599)),"")</f>
        <v/>
      </c>
      <c r="C608" s="169" t="str">
        <f t="array" ref="C608">IFERROR(INDEX('03.Muestra'!$F$8:$F$17,SMALL(IF("Página Web"='03.Muestra'!$D$8:$D$17,ROW('03.Muestra'!$F$8:$F$17)-MIN(ROW('03.Muestra'!$D$8:$D$17))+1,""),ROW()-599)),"")</f>
        <v/>
      </c>
      <c r="D608" s="143" t="str">
        <f t="shared" si="74"/>
        <v/>
      </c>
      <c r="E608" s="95" t="str">
        <f t="shared" si="73"/>
        <v/>
      </c>
      <c r="F608" s="23"/>
      <c r="G608" s="23"/>
      <c r="H608" s="23"/>
      <c r="I608" s="23"/>
      <c r="J608" s="23"/>
      <c r="K608" s="188"/>
      <c r="L608" s="23"/>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row>
    <row r="609" ht="12.0" customHeight="1">
      <c r="A609" s="133" t="str">
        <f t="array" ref="A609">IFERROR(INDEX('03.Muestra'!$B$8:$B$17,SMALL(IF("Página Web"='03.Muestra'!$D$8:$D$17,ROW('03.Muestra'!$B$8:$B$17)-MIN(ROW('03.Muestra'!$D$8:$D$17))+1,""),ROW()-599)),"")</f>
        <v/>
      </c>
      <c r="B609" s="169" t="str">
        <f t="array" ref="B609">IFERROR(INDEX('03.Muestra'!$C$8:$C$17,SMALL(IF("Página Web"='03.Muestra'!$D$8:$D$17,ROW('03.Muestra'!$C$8:$C$17)-MIN(ROW('03.Muestra'!$D$8:$D$17))+1,""),ROW()-599)),"")</f>
        <v/>
      </c>
      <c r="C609" s="169" t="str">
        <f t="array" ref="C609">IFERROR(INDEX('03.Muestra'!$F$8:$F$17,SMALL(IF("Página Web"='03.Muestra'!$D$8:$D$17,ROW('03.Muestra'!$F$8:$F$17)-MIN(ROW('03.Muestra'!$D$8:$D$17))+1,""),ROW()-599)),"")</f>
        <v/>
      </c>
      <c r="D609" s="143" t="str">
        <f t="shared" si="74"/>
        <v/>
      </c>
      <c r="E609" s="95" t="str">
        <f t="shared" si="73"/>
        <v/>
      </c>
      <c r="F609" s="23"/>
      <c r="G609" s="23"/>
      <c r="H609" s="23"/>
      <c r="I609" s="23"/>
      <c r="J609" s="23"/>
      <c r="K609" s="188"/>
      <c r="L609" s="23"/>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row>
    <row r="610" ht="12.0" customHeight="1">
      <c r="A610" s="92"/>
      <c r="B610" s="173"/>
      <c r="C610" s="173"/>
      <c r="D610" s="174"/>
      <c r="E610" s="95"/>
      <c r="F610" s="23"/>
      <c r="G610" s="23"/>
      <c r="H610" s="23"/>
      <c r="I610" s="23"/>
      <c r="J610" s="23"/>
      <c r="K610" s="188"/>
      <c r="L610" s="23"/>
      <c r="M610" s="23"/>
      <c r="N610" s="23"/>
      <c r="O610" s="23"/>
      <c r="P610" s="23"/>
      <c r="Q610" s="23"/>
      <c r="R610" s="23"/>
      <c r="S610" s="23"/>
      <c r="T610" s="23"/>
      <c r="U610" s="23"/>
      <c r="V610" s="23"/>
      <c r="W610" s="23"/>
      <c r="X610" s="23"/>
      <c r="Y610" s="23"/>
      <c r="Z610" s="29"/>
      <c r="AA610" s="29"/>
      <c r="AB610" s="29"/>
      <c r="AC610" s="29"/>
      <c r="AD610" s="29"/>
      <c r="AE610" s="29"/>
      <c r="AF610" s="29"/>
      <c r="AG610" s="29"/>
      <c r="AH610" s="29"/>
      <c r="AI610" s="29"/>
      <c r="AJ610" s="29"/>
      <c r="AK610" s="29"/>
      <c r="AL610" s="29"/>
      <c r="AM610" s="29"/>
      <c r="AN610" s="29"/>
      <c r="AO610" s="29"/>
      <c r="AP610" s="29"/>
    </row>
    <row r="611" ht="12.0" customHeight="1">
      <c r="A611" s="29"/>
      <c r="B611" s="23"/>
      <c r="C611" s="23"/>
      <c r="D611" s="167"/>
      <c r="E611" s="95"/>
      <c r="F611" s="23"/>
      <c r="G611" s="23"/>
      <c r="H611" s="23"/>
      <c r="I611" s="23"/>
      <c r="J611" s="23"/>
      <c r="K611" s="188"/>
      <c r="L611" s="23"/>
      <c r="M611" s="23"/>
      <c r="N611" s="23"/>
      <c r="O611" s="23"/>
      <c r="P611" s="23"/>
      <c r="Q611" s="23"/>
      <c r="R611" s="23"/>
      <c r="S611" s="23"/>
      <c r="T611" s="23"/>
      <c r="U611" s="23"/>
      <c r="V611" s="23"/>
      <c r="W611" s="23"/>
      <c r="X611" s="23"/>
      <c r="Y611" s="23"/>
      <c r="Z611" s="29"/>
      <c r="AA611" s="29"/>
      <c r="AB611" s="29"/>
      <c r="AC611" s="29"/>
      <c r="AD611" s="29"/>
      <c r="AE611" s="29"/>
      <c r="AF611" s="29"/>
      <c r="AG611" s="29"/>
      <c r="AH611" s="29"/>
      <c r="AI611" s="29"/>
      <c r="AJ611" s="29"/>
      <c r="AK611" s="29"/>
      <c r="AL611" s="29"/>
      <c r="AM611" s="29"/>
      <c r="AN611" s="29"/>
      <c r="AO611" s="29"/>
      <c r="AP611" s="29"/>
    </row>
    <row r="612" ht="12.75" customHeight="1">
      <c r="A612" s="151"/>
      <c r="B612" s="152"/>
      <c r="C612" s="151"/>
      <c r="D612" s="175"/>
      <c r="E612" s="153"/>
      <c r="F612" s="23"/>
      <c r="G612" s="23"/>
      <c r="H612" s="23"/>
      <c r="I612" s="23"/>
      <c r="J612" s="23"/>
      <c r="K612" s="188"/>
      <c r="L612" s="23"/>
      <c r="M612" s="23"/>
      <c r="N612" s="23"/>
      <c r="O612" s="23"/>
      <c r="P612" s="23"/>
      <c r="Q612" s="23"/>
      <c r="R612" s="23"/>
      <c r="S612" s="23"/>
      <c r="T612" s="23"/>
      <c r="U612" s="23"/>
      <c r="V612" s="23"/>
      <c r="W612" s="23"/>
      <c r="X612" s="23"/>
      <c r="Y612" s="23"/>
      <c r="Z612" s="29"/>
      <c r="AA612" s="29"/>
      <c r="AB612" s="29"/>
      <c r="AC612" s="29"/>
      <c r="AD612" s="29"/>
      <c r="AE612" s="29"/>
      <c r="AF612" s="29"/>
      <c r="AG612" s="29"/>
      <c r="AH612" s="29"/>
      <c r="AI612" s="29"/>
      <c r="AJ612" s="29"/>
      <c r="AK612" s="29"/>
      <c r="AL612" s="29"/>
      <c r="AM612" s="29"/>
      <c r="AN612" s="29"/>
      <c r="AO612" s="29"/>
      <c r="AP612" s="29"/>
    </row>
    <row r="613" ht="12.0" customHeight="1">
      <c r="A613" s="149"/>
      <c r="B613" s="149"/>
      <c r="C613" s="149"/>
      <c r="D613" s="176"/>
      <c r="E613" s="149"/>
      <c r="F613" s="124"/>
      <c r="G613" s="23"/>
      <c r="H613" s="23"/>
      <c r="I613" s="23"/>
      <c r="J613" s="23"/>
      <c r="K613" s="188"/>
      <c r="L613" s="23"/>
      <c r="M613" s="23"/>
      <c r="N613" s="23"/>
      <c r="O613" s="23"/>
      <c r="P613" s="23"/>
      <c r="Q613" s="23"/>
      <c r="R613" s="23"/>
      <c r="S613" s="23"/>
      <c r="T613" s="23"/>
      <c r="U613" s="23"/>
      <c r="V613" s="23"/>
      <c r="W613" s="23"/>
      <c r="X613" s="23"/>
      <c r="Y613" s="23"/>
      <c r="Z613" s="29"/>
      <c r="AA613" s="29"/>
      <c r="AB613" s="29"/>
      <c r="AC613" s="29"/>
      <c r="AD613" s="29"/>
      <c r="AE613" s="29"/>
      <c r="AF613" s="29"/>
      <c r="AG613" s="29"/>
      <c r="AH613" s="29"/>
      <c r="AI613" s="29"/>
      <c r="AJ613" s="29"/>
      <c r="AK613" s="29"/>
      <c r="AL613" s="29"/>
      <c r="AM613" s="29"/>
      <c r="AN613" s="29"/>
      <c r="AO613" s="29"/>
      <c r="AP613" s="29"/>
    </row>
    <row r="614" ht="12.0" customHeight="1">
      <c r="A614" s="29"/>
      <c r="B614" s="23"/>
      <c r="C614" s="23"/>
      <c r="D614" s="167"/>
      <c r="E614" s="23"/>
      <c r="F614" s="23"/>
      <c r="G614" s="23"/>
      <c r="H614" s="23"/>
      <c r="I614" s="23"/>
      <c r="J614" s="23"/>
      <c r="K614" s="188"/>
      <c r="L614" s="23"/>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row>
    <row r="615" ht="12.0" customHeight="1">
      <c r="A615" s="29"/>
      <c r="B615" s="193"/>
      <c r="C615" s="23"/>
      <c r="D615" s="167"/>
      <c r="E615" s="137"/>
      <c r="F615" s="23"/>
      <c r="G615" s="23"/>
      <c r="H615" s="23"/>
      <c r="I615" s="23"/>
      <c r="J615" s="23"/>
      <c r="K615" s="188"/>
      <c r="L615" s="23"/>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row>
    <row r="616" ht="29.25" customHeight="1">
      <c r="A616" s="126" t="s">
        <v>106</v>
      </c>
      <c r="B616" s="127" t="s">
        <v>92</v>
      </c>
      <c r="C616" s="128" t="s">
        <v>185</v>
      </c>
      <c r="D616" s="168" t="s">
        <v>112</v>
      </c>
      <c r="E616" s="154"/>
      <c r="F616" s="29"/>
      <c r="G616" s="29"/>
      <c r="H616" s="29"/>
      <c r="I616" s="29"/>
      <c r="J616" s="29"/>
      <c r="K616" s="188"/>
      <c r="L616" s="23"/>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row>
    <row r="617" ht="12.0" customHeight="1">
      <c r="A617" s="133">
        <f t="array" ref="A617">IFERROR(INDEX('03.Muestra'!$B$8:$B$17,SMALL(IF("Página Web"='03.Muestra'!$D$8:$D$17,ROW('03.Muestra'!$B$8:$B$17)-MIN(ROW('03.Muestra'!$D$8:$D$17))+1,""),ROW()-616)),"")</f>
        <v>1</v>
      </c>
      <c r="B617" s="169" t="str">
        <f t="array" ref="B617">IFERROR(INDEX('03.Muestra'!$C$8:$C$17,SMALL(IF("Página Web"='03.Muestra'!$D$8:$D$17,ROW('03.Muestra'!$C$8:$C$17)-MIN(ROW('03.Muestra'!$D$8:$D$17))+1,""),ROW()-616)),"")</f>
        <v>Home</v>
      </c>
      <c r="C617" s="170" t="str">
        <f t="array" ref="C617">IFERROR(INDEX('03.Muestra'!$F$8:$F$17,SMALL(IF("Página Web"='03.Muestra'!$D$8:$D$17,ROW('03.Muestra'!$F$8:$F$17)-MIN(ROW('03.Muestra'!$D$8:$D$17))+1,""),ROW()-616)),"")</f>
        <v>https://vicengallartandres.com/</v>
      </c>
      <c r="D617" s="143" t="str">
        <f t="shared" ref="D617:D626" si="75">IF(C617="","",$D$18)</f>
        <v>N/A</v>
      </c>
      <c r="E617" s="95" t="str">
        <f t="shared" ref="E617:E626" si="76">IF(D617&lt;&gt;"",IF(AND(B617&lt;&gt;"",C617&lt;&gt;""),"","ERR"),"")</f>
        <v/>
      </c>
      <c r="F617" s="144" t="s">
        <v>95</v>
      </c>
      <c r="G617" s="121" t="s">
        <v>104</v>
      </c>
      <c r="H617" s="116" t="s">
        <v>99</v>
      </c>
      <c r="I617" s="145" t="s">
        <v>97</v>
      </c>
      <c r="J617" s="146" t="s">
        <v>93</v>
      </c>
      <c r="K617" s="171" t="s">
        <v>103</v>
      </c>
      <c r="L617" s="23"/>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row>
    <row r="618" ht="12.0" customHeight="1">
      <c r="A618" s="133">
        <f t="array" ref="A618">IFERROR(INDEX('03.Muestra'!$B$8:$B$17,SMALL(IF("Página Web"='03.Muestra'!$D$8:$D$17,ROW('03.Muestra'!$B$8:$B$17)-MIN(ROW('03.Muestra'!$D$8:$D$17))+1,""),ROW()-616)),"")</f>
        <v>2</v>
      </c>
      <c r="B618" s="169" t="str">
        <f t="array" ref="B618">IFERROR(INDEX('03.Muestra'!$C$8:$C$17,SMALL(IF("Página Web"='03.Muestra'!$D$8:$D$17,ROW('03.Muestra'!$C$8:$C$17)-MIN(ROW('03.Muestra'!$D$8:$D$17))+1,""),ROW()-616)),"")</f>
        <v>Contacto</v>
      </c>
      <c r="C618" s="170" t="str">
        <f t="array" ref="C618">IFERROR(INDEX('03.Muestra'!$F$8:$F$17,SMALL(IF("Página Web"='03.Muestra'!$D$8:$D$17,ROW('03.Muestra'!$F$8:$F$17)-MIN(ROW('03.Muestra'!$D$8:$D$17))+1,""),ROW()-616)),"")</f>
        <v>https://vicengallartandres.com/contacto/</v>
      </c>
      <c r="D618" s="143" t="str">
        <f t="shared" si="75"/>
        <v>N/A</v>
      </c>
      <c r="E618" s="95" t="str">
        <f t="shared" si="76"/>
        <v/>
      </c>
      <c r="F618" s="147">
        <f>COUNTIF($D617:INDIRECT("$D" &amp;  SUM(ROW()-1,'03.Muestra'!$D$20)-1),F617)</f>
        <v>0</v>
      </c>
      <c r="G618" s="147">
        <f>COUNTIF($D617:INDIRECT("$D" &amp;  SUM(ROW()-1,'03.Muestra'!$D$20)-1),G617)</f>
        <v>0</v>
      </c>
      <c r="H618" s="147">
        <f>COUNTIF($D617:INDIRECT("$D" &amp;  SUM(ROW()-1,'03.Muestra'!$D$20)-1),H617)</f>
        <v>3</v>
      </c>
      <c r="I618" s="147">
        <f>COUNTIF($D617:INDIRECT("$D" &amp;  SUM(ROW()-1,'03.Muestra'!$D$20)-1),I617)</f>
        <v>0</v>
      </c>
      <c r="J618" s="147">
        <f>COUNTIF($D617:INDIRECT("$D" &amp;  SUM(ROW()-1,'03.Muestra'!$D$20)-1),J617)</f>
        <v>0</v>
      </c>
      <c r="K618" s="172">
        <f>IF(COUNTIF('03.Muestra'!$D$8:$D$17,"Página Web")=0,0,COUNTBLANK($D617:INDIRECT("$D" &amp;  SUM(ROW()-1,COUNTIF('03.Muestra'!$D$8:$D$17,"Página Web"))-1)))</f>
        <v>0</v>
      </c>
      <c r="L618" s="23"/>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row>
    <row r="619" ht="12.0" customHeight="1">
      <c r="A619" s="133">
        <f t="array" ref="A619">IFERROR(INDEX('03.Muestra'!$B$8:$B$17,SMALL(IF("Página Web"='03.Muestra'!$D$8:$D$17,ROW('03.Muestra'!$B$8:$B$17)-MIN(ROW('03.Muestra'!$D$8:$D$17))+1,""),ROW()-616)),"")</f>
        <v>3</v>
      </c>
      <c r="B619" s="169" t="str">
        <f t="array" ref="B619">IFERROR(INDEX('03.Muestra'!$C$8:$C$17,SMALL(IF("Página Web"='03.Muestra'!$D$8:$D$17,ROW('03.Muestra'!$C$8:$C$17)-MIN(ROW('03.Muestra'!$D$8:$D$17))+1,""),ROW()-616)),"")</f>
        <v>Servicios</v>
      </c>
      <c r="C619" s="170" t="str">
        <f t="array" ref="C619">IFERROR(INDEX('03.Muestra'!$F$8:$F$17,SMALL(IF("Página Web"='03.Muestra'!$D$8:$D$17,ROW('03.Muestra'!$F$8:$F$17)-MIN(ROW('03.Muestra'!$D$8:$D$17))+1,""),ROW()-616)),"")</f>
        <v>https://vicengallartandres.com/servicios/</v>
      </c>
      <c r="D619" s="143" t="str">
        <f t="shared" si="75"/>
        <v>N/A</v>
      </c>
      <c r="E619" s="95" t="str">
        <f t="shared" si="76"/>
        <v/>
      </c>
      <c r="F619" s="29"/>
      <c r="G619" s="23"/>
      <c r="H619" s="23"/>
      <c r="I619" s="23"/>
      <c r="J619" s="23"/>
      <c r="K619" s="188"/>
      <c r="L619" s="23"/>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row>
    <row r="620" ht="12.0" customHeight="1">
      <c r="A620" s="133" t="str">
        <f t="array" ref="A620">IFERROR(INDEX('03.Muestra'!$B$8:$B$17,SMALL(IF("Página Web"='03.Muestra'!$D$8:$D$17,ROW('03.Muestra'!$B$8:$B$17)-MIN(ROW('03.Muestra'!$D$8:$D$17))+1,""),ROW()-616)),"")</f>
        <v/>
      </c>
      <c r="B620" s="169" t="str">
        <f t="array" ref="B620">IFERROR(INDEX('03.Muestra'!$C$8:$C$17,SMALL(IF("Página Web"='03.Muestra'!$D$8:$D$17,ROW('03.Muestra'!$C$8:$C$17)-MIN(ROW('03.Muestra'!$D$8:$D$17))+1,""),ROW()-616)),"")</f>
        <v/>
      </c>
      <c r="C620" s="169" t="str">
        <f t="array" ref="C620">IFERROR(INDEX('03.Muestra'!$F$8:$F$17,SMALL(IF("Página Web"='03.Muestra'!$D$8:$D$17,ROW('03.Muestra'!$F$8:$F$17)-MIN(ROW('03.Muestra'!$D$8:$D$17))+1,""),ROW()-616)),"")</f>
        <v/>
      </c>
      <c r="D620" s="143" t="str">
        <f t="shared" si="75"/>
        <v/>
      </c>
      <c r="E620" s="95" t="str">
        <f t="shared" si="76"/>
        <v/>
      </c>
      <c r="F620" s="29"/>
      <c r="G620" s="23"/>
      <c r="H620" s="23"/>
      <c r="I620" s="23"/>
      <c r="J620" s="23"/>
      <c r="K620" s="188"/>
      <c r="L620" s="23"/>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row>
    <row r="621" ht="12.0" customHeight="1">
      <c r="A621" s="133" t="str">
        <f t="array" ref="A621">IFERROR(INDEX('03.Muestra'!$B$8:$B$17,SMALL(IF("Página Web"='03.Muestra'!$D$8:$D$17,ROW('03.Muestra'!$B$8:$B$17)-MIN(ROW('03.Muestra'!$D$8:$D$17))+1,""),ROW()-616)),"")</f>
        <v/>
      </c>
      <c r="B621" s="169" t="str">
        <f t="array" ref="B621">IFERROR(INDEX('03.Muestra'!$C$8:$C$17,SMALL(IF("Página Web"='03.Muestra'!$D$8:$D$17,ROW('03.Muestra'!$C$8:$C$17)-MIN(ROW('03.Muestra'!$D$8:$D$17))+1,""),ROW()-616)),"")</f>
        <v/>
      </c>
      <c r="C621" s="169" t="str">
        <f t="array" ref="C621">IFERROR(INDEX('03.Muestra'!$F$8:$F$17,SMALL(IF("Página Web"='03.Muestra'!$D$8:$D$17,ROW('03.Muestra'!$F$8:$F$17)-MIN(ROW('03.Muestra'!$D$8:$D$17))+1,""),ROW()-616)),"")</f>
        <v/>
      </c>
      <c r="D621" s="143" t="str">
        <f t="shared" si="75"/>
        <v/>
      </c>
      <c r="E621" s="95" t="str">
        <f t="shared" si="76"/>
        <v/>
      </c>
      <c r="F621" s="29"/>
      <c r="G621" s="23"/>
      <c r="H621" s="23"/>
      <c r="I621" s="23"/>
      <c r="J621" s="23"/>
      <c r="K621" s="188"/>
      <c r="L621" s="23"/>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row>
    <row r="622" ht="12.0" customHeight="1">
      <c r="A622" s="133" t="str">
        <f t="array" ref="A622">IFERROR(INDEX('03.Muestra'!$B$8:$B$17,SMALL(IF("Página Web"='03.Muestra'!$D$8:$D$17,ROW('03.Muestra'!$B$8:$B$17)-MIN(ROW('03.Muestra'!$D$8:$D$17))+1,""),ROW()-616)),"")</f>
        <v/>
      </c>
      <c r="B622" s="169" t="str">
        <f t="array" ref="B622">IFERROR(INDEX('03.Muestra'!$C$8:$C$17,SMALL(IF("Página Web"='03.Muestra'!$D$8:$D$17,ROW('03.Muestra'!$C$8:$C$17)-MIN(ROW('03.Muestra'!$D$8:$D$17))+1,""),ROW()-616)),"")</f>
        <v/>
      </c>
      <c r="C622" s="169" t="str">
        <f t="array" ref="C622">IFERROR(INDEX('03.Muestra'!$F$8:$F$17,SMALL(IF("Página Web"='03.Muestra'!$D$8:$D$17,ROW('03.Muestra'!$F$8:$F$17)-MIN(ROW('03.Muestra'!$D$8:$D$17))+1,""),ROW()-616)),"")</f>
        <v/>
      </c>
      <c r="D622" s="143" t="str">
        <f t="shared" si="75"/>
        <v/>
      </c>
      <c r="E622" s="95" t="str">
        <f t="shared" si="76"/>
        <v/>
      </c>
      <c r="F622" s="29"/>
      <c r="G622" s="23"/>
      <c r="H622" s="23"/>
      <c r="I622" s="23"/>
      <c r="J622" s="23"/>
      <c r="K622" s="188"/>
      <c r="L622" s="23"/>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row>
    <row r="623" ht="12.0" customHeight="1">
      <c r="A623" s="133" t="str">
        <f t="array" ref="A623">IFERROR(INDEX('03.Muestra'!$B$8:$B$17,SMALL(IF("Página Web"='03.Muestra'!$D$8:$D$17,ROW('03.Muestra'!$B$8:$B$17)-MIN(ROW('03.Muestra'!$D$8:$D$17))+1,""),ROW()-616)),"")</f>
        <v/>
      </c>
      <c r="B623" s="169" t="str">
        <f t="array" ref="B623">IFERROR(INDEX('03.Muestra'!$C$8:$C$17,SMALL(IF("Página Web"='03.Muestra'!$D$8:$D$17,ROW('03.Muestra'!$C$8:$C$17)-MIN(ROW('03.Muestra'!$D$8:$D$17))+1,""),ROW()-616)),"")</f>
        <v/>
      </c>
      <c r="C623" s="169" t="str">
        <f t="array" ref="C623">IFERROR(INDEX('03.Muestra'!$F$8:$F$17,SMALL(IF("Página Web"='03.Muestra'!$D$8:$D$17,ROW('03.Muestra'!$F$8:$F$17)-MIN(ROW('03.Muestra'!$D$8:$D$17))+1,""),ROW()-616)),"")</f>
        <v/>
      </c>
      <c r="D623" s="143" t="str">
        <f t="shared" si="75"/>
        <v/>
      </c>
      <c r="E623" s="95" t="str">
        <f t="shared" si="76"/>
        <v/>
      </c>
      <c r="F623" s="23"/>
      <c r="G623" s="23"/>
      <c r="H623" s="23"/>
      <c r="I623" s="23"/>
      <c r="J623" s="23"/>
      <c r="K623" s="188"/>
      <c r="L623" s="23"/>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row>
    <row r="624" ht="12.0" customHeight="1">
      <c r="A624" s="133" t="str">
        <f t="array" ref="A624">IFERROR(INDEX('03.Muestra'!$B$8:$B$17,SMALL(IF("Página Web"='03.Muestra'!$D$8:$D$17,ROW('03.Muestra'!$B$8:$B$17)-MIN(ROW('03.Muestra'!$D$8:$D$17))+1,""),ROW()-616)),"")</f>
        <v/>
      </c>
      <c r="B624" s="169" t="str">
        <f t="array" ref="B624">IFERROR(INDEX('03.Muestra'!$C$8:$C$17,SMALL(IF("Página Web"='03.Muestra'!$D$8:$D$17,ROW('03.Muestra'!$C$8:$C$17)-MIN(ROW('03.Muestra'!$D$8:$D$17))+1,""),ROW()-616)),"")</f>
        <v/>
      </c>
      <c r="C624" s="169" t="str">
        <f t="array" ref="C624">IFERROR(INDEX('03.Muestra'!$F$8:$F$17,SMALL(IF("Página Web"='03.Muestra'!$D$8:$D$17,ROW('03.Muestra'!$F$8:$F$17)-MIN(ROW('03.Muestra'!$D$8:$D$17))+1,""),ROW()-616)),"")</f>
        <v/>
      </c>
      <c r="D624" s="143" t="str">
        <f t="shared" si="75"/>
        <v/>
      </c>
      <c r="E624" s="95" t="str">
        <f t="shared" si="76"/>
        <v/>
      </c>
      <c r="F624" s="23"/>
      <c r="G624" s="23"/>
      <c r="H624" s="23"/>
      <c r="I624" s="23"/>
      <c r="J624" s="23"/>
      <c r="K624" s="188"/>
      <c r="L624" s="23"/>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row>
    <row r="625" ht="12.0" customHeight="1">
      <c r="A625" s="133" t="str">
        <f t="array" ref="A625">IFERROR(INDEX('03.Muestra'!$B$8:$B$17,SMALL(IF("Página Web"='03.Muestra'!$D$8:$D$17,ROW('03.Muestra'!$B$8:$B$17)-MIN(ROW('03.Muestra'!$D$8:$D$17))+1,""),ROW()-616)),"")</f>
        <v/>
      </c>
      <c r="B625" s="169" t="str">
        <f t="array" ref="B625">IFERROR(INDEX('03.Muestra'!$C$8:$C$17,SMALL(IF("Página Web"='03.Muestra'!$D$8:$D$17,ROW('03.Muestra'!$C$8:$C$17)-MIN(ROW('03.Muestra'!$D$8:$D$17))+1,""),ROW()-616)),"")</f>
        <v/>
      </c>
      <c r="C625" s="169" t="str">
        <f t="array" ref="C625">IFERROR(INDEX('03.Muestra'!$F$8:$F$17,SMALL(IF("Página Web"='03.Muestra'!$D$8:$D$17,ROW('03.Muestra'!$F$8:$F$17)-MIN(ROW('03.Muestra'!$D$8:$D$17))+1,""),ROW()-616)),"")</f>
        <v/>
      </c>
      <c r="D625" s="143" t="str">
        <f t="shared" si="75"/>
        <v/>
      </c>
      <c r="E625" s="95" t="str">
        <f t="shared" si="76"/>
        <v/>
      </c>
      <c r="F625" s="23"/>
      <c r="G625" s="23"/>
      <c r="H625" s="23"/>
      <c r="I625" s="23"/>
      <c r="J625" s="23"/>
      <c r="K625" s="188"/>
      <c r="L625" s="23"/>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row>
    <row r="626" ht="12.0" customHeight="1">
      <c r="A626" s="133" t="str">
        <f t="array" ref="A626">IFERROR(INDEX('03.Muestra'!$B$8:$B$17,SMALL(IF("Página Web"='03.Muestra'!$D$8:$D$17,ROW('03.Muestra'!$B$8:$B$17)-MIN(ROW('03.Muestra'!$D$8:$D$17))+1,""),ROW()-616)),"")</f>
        <v/>
      </c>
      <c r="B626" s="169" t="str">
        <f t="array" ref="B626">IFERROR(INDEX('03.Muestra'!$C$8:$C$17,SMALL(IF("Página Web"='03.Muestra'!$D$8:$D$17,ROW('03.Muestra'!$C$8:$C$17)-MIN(ROW('03.Muestra'!$D$8:$D$17))+1,""),ROW()-616)),"")</f>
        <v/>
      </c>
      <c r="C626" s="169" t="str">
        <f t="array" ref="C626">IFERROR(INDEX('03.Muestra'!$F$8:$F$17,SMALL(IF("Página Web"='03.Muestra'!$D$8:$D$17,ROW('03.Muestra'!$F$8:$F$17)-MIN(ROW('03.Muestra'!$D$8:$D$17))+1,""),ROW()-616)),"")</f>
        <v/>
      </c>
      <c r="D626" s="143" t="str">
        <f t="shared" si="75"/>
        <v/>
      </c>
      <c r="E626" s="95" t="str">
        <f t="shared" si="76"/>
        <v/>
      </c>
      <c r="F626" s="23"/>
      <c r="G626" s="23"/>
      <c r="H626" s="23"/>
      <c r="I626" s="23"/>
      <c r="J626" s="23"/>
      <c r="K626" s="188"/>
      <c r="L626" s="23"/>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row>
    <row r="627" ht="12.0" customHeight="1">
      <c r="A627" s="92"/>
      <c r="B627" s="173"/>
      <c r="C627" s="173"/>
      <c r="D627" s="174"/>
      <c r="E627" s="95"/>
      <c r="F627" s="23"/>
      <c r="G627" s="23"/>
      <c r="H627" s="23"/>
      <c r="I627" s="23"/>
      <c r="J627" s="23"/>
      <c r="K627" s="188"/>
      <c r="L627" s="23"/>
      <c r="M627" s="23"/>
      <c r="N627" s="23"/>
      <c r="O627" s="23"/>
      <c r="P627" s="23"/>
      <c r="Q627" s="23"/>
      <c r="R627" s="23"/>
      <c r="S627" s="23"/>
      <c r="T627" s="23"/>
      <c r="U627" s="23"/>
      <c r="V627" s="23"/>
      <c r="W627" s="23"/>
      <c r="X627" s="23"/>
      <c r="Y627" s="23"/>
      <c r="Z627" s="29"/>
      <c r="AA627" s="29"/>
      <c r="AB627" s="29"/>
      <c r="AC627" s="29"/>
      <c r="AD627" s="29"/>
      <c r="AE627" s="29"/>
      <c r="AF627" s="29"/>
      <c r="AG627" s="29"/>
      <c r="AH627" s="29"/>
      <c r="AI627" s="29"/>
      <c r="AJ627" s="29"/>
      <c r="AK627" s="29"/>
      <c r="AL627" s="29"/>
      <c r="AM627" s="29"/>
      <c r="AN627" s="29"/>
      <c r="AO627" s="29"/>
      <c r="AP627" s="29"/>
    </row>
    <row r="628" ht="12.0" customHeight="1">
      <c r="A628" s="29"/>
      <c r="B628" s="23"/>
      <c r="C628" s="23"/>
      <c r="D628" s="167"/>
      <c r="E628" s="95"/>
      <c r="F628" s="23"/>
      <c r="G628" s="23"/>
      <c r="H628" s="23"/>
      <c r="I628" s="23"/>
      <c r="J628" s="23"/>
      <c r="K628" s="188"/>
      <c r="L628" s="23"/>
      <c r="M628" s="23"/>
      <c r="N628" s="23"/>
      <c r="O628" s="23"/>
      <c r="P628" s="23"/>
      <c r="Q628" s="23"/>
      <c r="R628" s="23"/>
      <c r="S628" s="23"/>
      <c r="T628" s="23"/>
      <c r="U628" s="23"/>
      <c r="V628" s="23"/>
      <c r="W628" s="23"/>
      <c r="X628" s="23"/>
      <c r="Y628" s="23"/>
      <c r="Z628" s="29"/>
      <c r="AA628" s="29"/>
      <c r="AB628" s="29"/>
      <c r="AC628" s="29"/>
      <c r="AD628" s="29"/>
      <c r="AE628" s="29"/>
      <c r="AF628" s="29"/>
      <c r="AG628" s="29"/>
      <c r="AH628" s="29"/>
      <c r="AI628" s="29"/>
      <c r="AJ628" s="29"/>
      <c r="AK628" s="29"/>
      <c r="AL628" s="29"/>
      <c r="AM628" s="29"/>
      <c r="AN628" s="29"/>
      <c r="AO628" s="29"/>
      <c r="AP628" s="29"/>
    </row>
    <row r="629" ht="12.75" customHeight="1">
      <c r="A629" s="151"/>
      <c r="B629" s="152"/>
      <c r="C629" s="151"/>
      <c r="D629" s="175"/>
      <c r="E629" s="153"/>
      <c r="F629" s="23"/>
      <c r="G629" s="23"/>
      <c r="H629" s="23"/>
      <c r="I629" s="23"/>
      <c r="J629" s="23"/>
      <c r="K629" s="188"/>
      <c r="L629" s="23"/>
      <c r="M629" s="23"/>
      <c r="N629" s="23"/>
      <c r="O629" s="23"/>
      <c r="P629" s="23"/>
      <c r="Q629" s="23"/>
      <c r="R629" s="23"/>
      <c r="S629" s="23"/>
      <c r="T629" s="23"/>
      <c r="U629" s="23"/>
      <c r="V629" s="23"/>
      <c r="W629" s="23"/>
      <c r="X629" s="23"/>
      <c r="Y629" s="23"/>
      <c r="Z629" s="29"/>
      <c r="AA629" s="29"/>
      <c r="AB629" s="29"/>
      <c r="AC629" s="29"/>
      <c r="AD629" s="29"/>
      <c r="AE629" s="29"/>
      <c r="AF629" s="29"/>
      <c r="AG629" s="29"/>
      <c r="AH629" s="29"/>
      <c r="AI629" s="29"/>
      <c r="AJ629" s="29"/>
      <c r="AK629" s="29"/>
      <c r="AL629" s="29"/>
      <c r="AM629" s="29"/>
      <c r="AN629" s="29"/>
      <c r="AO629" s="29"/>
      <c r="AP629" s="29"/>
    </row>
    <row r="630" ht="12.0" customHeight="1">
      <c r="A630" s="149"/>
      <c r="B630" s="149"/>
      <c r="C630" s="149"/>
      <c r="D630" s="176"/>
      <c r="E630" s="149"/>
      <c r="F630" s="124"/>
      <c r="G630" s="23"/>
      <c r="H630" s="23"/>
      <c r="I630" s="23"/>
      <c r="J630" s="23"/>
      <c r="K630" s="188"/>
      <c r="L630" s="23"/>
      <c r="M630" s="23"/>
      <c r="N630" s="23"/>
      <c r="O630" s="23"/>
      <c r="P630" s="23"/>
      <c r="Q630" s="23"/>
      <c r="R630" s="23"/>
      <c r="S630" s="23"/>
      <c r="T630" s="23"/>
      <c r="U630" s="23"/>
      <c r="V630" s="23"/>
      <c r="W630" s="23"/>
      <c r="X630" s="23"/>
      <c r="Y630" s="23"/>
      <c r="Z630" s="29"/>
      <c r="AA630" s="29"/>
      <c r="AB630" s="29"/>
      <c r="AC630" s="29"/>
      <c r="AD630" s="29"/>
      <c r="AE630" s="29"/>
      <c r="AF630" s="29"/>
      <c r="AG630" s="29"/>
      <c r="AH630" s="29"/>
      <c r="AI630" s="29"/>
      <c r="AJ630" s="29"/>
      <c r="AK630" s="29"/>
      <c r="AL630" s="29"/>
      <c r="AM630" s="29"/>
      <c r="AN630" s="29"/>
      <c r="AO630" s="29"/>
      <c r="AP630" s="29"/>
    </row>
    <row r="631" ht="12.0" customHeight="1">
      <c r="A631" s="29"/>
      <c r="B631" s="193"/>
      <c r="C631" s="23"/>
      <c r="D631" s="167"/>
      <c r="E631" s="23"/>
      <c r="F631" s="23"/>
      <c r="G631" s="23"/>
      <c r="H631" s="23"/>
      <c r="I631" s="23"/>
      <c r="J631" s="23"/>
      <c r="K631" s="188"/>
      <c r="L631" s="23"/>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row>
    <row r="632" ht="12.0" customHeight="1">
      <c r="A632" s="29"/>
      <c r="B632" s="23"/>
      <c r="C632" s="23"/>
      <c r="D632" s="167"/>
      <c r="E632" s="137"/>
      <c r="F632" s="29"/>
      <c r="G632" s="29"/>
      <c r="H632" s="29"/>
      <c r="I632" s="29"/>
      <c r="J632" s="29"/>
      <c r="K632" s="188"/>
      <c r="L632" s="23"/>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row>
    <row r="633" ht="29.25" customHeight="1">
      <c r="A633" s="126" t="s">
        <v>106</v>
      </c>
      <c r="B633" s="127" t="s">
        <v>92</v>
      </c>
      <c r="C633" s="128" t="s">
        <v>186</v>
      </c>
      <c r="D633" s="168" t="s">
        <v>112</v>
      </c>
      <c r="E633" s="154"/>
      <c r="F633" s="29"/>
      <c r="G633" s="29"/>
      <c r="H633" s="29"/>
      <c r="I633" s="29"/>
      <c r="J633" s="29"/>
      <c r="K633" s="188"/>
      <c r="L633" s="23"/>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row>
    <row r="634" ht="12.0" customHeight="1">
      <c r="A634" s="133">
        <f t="array" ref="A634">IFERROR(INDEX('03.Muestra'!$B$8:$B$17,SMALL(IF("Página Web"='03.Muestra'!$D$8:$D$17,ROW('03.Muestra'!$B$8:$B$17)-MIN(ROW('03.Muestra'!$D$8:$D$17))+1,""),ROW()-633)),"")</f>
        <v>1</v>
      </c>
      <c r="B634" s="169" t="str">
        <f t="array" ref="B634">IFERROR(INDEX('03.Muestra'!$C$8:$C$17,SMALL(IF("Página Web"='03.Muestra'!$D$8:$D$17,ROW('03.Muestra'!$C$8:$C$17)-MIN(ROW('03.Muestra'!$D$8:$D$17))+1,""),ROW()-633)),"")</f>
        <v>Home</v>
      </c>
      <c r="C634" s="170" t="str">
        <f t="array" ref="C634">IFERROR(INDEX('03.Muestra'!$F$8:$F$17,SMALL(IF("Página Web"='03.Muestra'!$D$8:$D$17,ROW('03.Muestra'!$F$8:$F$17)-MIN(ROW('03.Muestra'!$D$8:$D$17))+1,""),ROW()-633)),"")</f>
        <v>https://vicengallartandres.com/</v>
      </c>
      <c r="D634" s="143" t="s">
        <v>93</v>
      </c>
      <c r="E634" s="95" t="str">
        <f t="shared" ref="E634:E643" si="77">IF(D634&lt;&gt;"",IF(AND(B634&lt;&gt;"",C634&lt;&gt;""),"","ERR"),"")</f>
        <v/>
      </c>
      <c r="F634" s="144" t="s">
        <v>95</v>
      </c>
      <c r="G634" s="121" t="s">
        <v>104</v>
      </c>
      <c r="H634" s="116" t="s">
        <v>99</v>
      </c>
      <c r="I634" s="145" t="s">
        <v>97</v>
      </c>
      <c r="J634" s="146" t="s">
        <v>93</v>
      </c>
      <c r="K634" s="171" t="s">
        <v>103</v>
      </c>
      <c r="L634" s="23"/>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row>
    <row r="635" ht="12.0" customHeight="1">
      <c r="A635" s="133">
        <f t="array" ref="A635">IFERROR(INDEX('03.Muestra'!$B$8:$B$17,SMALL(IF("Página Web"='03.Muestra'!$D$8:$D$17,ROW('03.Muestra'!$B$8:$B$17)-MIN(ROW('03.Muestra'!$D$8:$D$17))+1,""),ROW()-633)),"")</f>
        <v>2</v>
      </c>
      <c r="B635" s="169" t="str">
        <f t="array" ref="B635">IFERROR(INDEX('03.Muestra'!$C$8:$C$17,SMALL(IF("Página Web"='03.Muestra'!$D$8:$D$17,ROW('03.Muestra'!$C$8:$C$17)-MIN(ROW('03.Muestra'!$D$8:$D$17))+1,""),ROW()-633)),"")</f>
        <v>Contacto</v>
      </c>
      <c r="C635" s="170" t="str">
        <f t="array" ref="C635">IFERROR(INDEX('03.Muestra'!$F$8:$F$17,SMALL(IF("Página Web"='03.Muestra'!$D$8:$D$17,ROW('03.Muestra'!$F$8:$F$17)-MIN(ROW('03.Muestra'!$D$8:$D$17))+1,""),ROW()-633)),"")</f>
        <v>https://vicengallartandres.com/contacto/</v>
      </c>
      <c r="D635" s="143" t="s">
        <v>93</v>
      </c>
      <c r="E635" s="95" t="str">
        <f t="shared" si="77"/>
        <v/>
      </c>
      <c r="F635" s="147">
        <f>COUNTIF($D634:INDIRECT("$D" &amp;  SUM(ROW()-1,'03.Muestra'!$D$20)-1),F634)</f>
        <v>0</v>
      </c>
      <c r="G635" s="147">
        <f>COUNTIF($D634:INDIRECT("$D" &amp;  SUM(ROW()-1,'03.Muestra'!$D$20)-1),G634)</f>
        <v>0</v>
      </c>
      <c r="H635" s="147">
        <f>COUNTIF($D634:INDIRECT("$D" &amp;  SUM(ROW()-1,'03.Muestra'!$D$20)-1),H634)</f>
        <v>0</v>
      </c>
      <c r="I635" s="147">
        <f>COUNTIF($D634:INDIRECT("$D" &amp;  SUM(ROW()-1,'03.Muestra'!$D$20)-1),I634)</f>
        <v>0</v>
      </c>
      <c r="J635" s="147">
        <f>COUNTIF($D634:INDIRECT("$D" &amp;  SUM(ROW()-1,'03.Muestra'!$D$20)-1),J634)</f>
        <v>3</v>
      </c>
      <c r="K635" s="172">
        <f>IF(COUNTIF('03.Muestra'!$D$8:$D$17,"Página Web")=0,0,COUNTBLANK($D634:INDIRECT("$D" &amp;  SUM(ROW()-1,COUNTIF('03.Muestra'!$D$8:$D$17,"Página Web"))-1)))</f>
        <v>0</v>
      </c>
      <c r="L635" s="23"/>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row>
    <row r="636" ht="12.0" customHeight="1">
      <c r="A636" s="133">
        <f t="array" ref="A636">IFERROR(INDEX('03.Muestra'!$B$8:$B$17,SMALL(IF("Página Web"='03.Muestra'!$D$8:$D$17,ROW('03.Muestra'!$B$8:$B$17)-MIN(ROW('03.Muestra'!$D$8:$D$17))+1,""),ROW()-633)),"")</f>
        <v>3</v>
      </c>
      <c r="B636" s="169" t="str">
        <f t="array" ref="B636">IFERROR(INDEX('03.Muestra'!$C$8:$C$17,SMALL(IF("Página Web"='03.Muestra'!$D$8:$D$17,ROW('03.Muestra'!$C$8:$C$17)-MIN(ROW('03.Muestra'!$D$8:$D$17))+1,""),ROW()-633)),"")</f>
        <v>Servicios</v>
      </c>
      <c r="C636" s="170" t="str">
        <f t="array" ref="C636">IFERROR(INDEX('03.Muestra'!$F$8:$F$17,SMALL(IF("Página Web"='03.Muestra'!$D$8:$D$17,ROW('03.Muestra'!$F$8:$F$17)-MIN(ROW('03.Muestra'!$D$8:$D$17))+1,""),ROW()-633)),"")</f>
        <v>https://vicengallartandres.com/servicios/</v>
      </c>
      <c r="D636" s="143" t="s">
        <v>93</v>
      </c>
      <c r="E636" s="95" t="str">
        <f t="shared" si="77"/>
        <v/>
      </c>
      <c r="F636" s="23"/>
      <c r="G636" s="23"/>
      <c r="H636" s="23"/>
      <c r="I636" s="23"/>
      <c r="J636" s="23"/>
      <c r="K636" s="188"/>
      <c r="L636" s="23"/>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row>
    <row r="637" ht="12.0" customHeight="1">
      <c r="A637" s="133" t="str">
        <f t="array" ref="A637">IFERROR(INDEX('03.Muestra'!$B$8:$B$17,SMALL(IF("Página Web"='03.Muestra'!$D$8:$D$17,ROW('03.Muestra'!$B$8:$B$17)-MIN(ROW('03.Muestra'!$D$8:$D$17))+1,""),ROW()-633)),"")</f>
        <v/>
      </c>
      <c r="B637" s="169" t="str">
        <f t="array" ref="B637">IFERROR(INDEX('03.Muestra'!$C$8:$C$17,SMALL(IF("Página Web"='03.Muestra'!$D$8:$D$17,ROW('03.Muestra'!$C$8:$C$17)-MIN(ROW('03.Muestra'!$D$8:$D$17))+1,""),ROW()-633)),"")</f>
        <v/>
      </c>
      <c r="C637" s="169" t="str">
        <f t="array" ref="C637">IFERROR(INDEX('03.Muestra'!$F$8:$F$17,SMALL(IF("Página Web"='03.Muestra'!$D$8:$D$17,ROW('03.Muestra'!$F$8:$F$17)-MIN(ROW('03.Muestra'!$D$8:$D$17))+1,""),ROW()-633)),"")</f>
        <v/>
      </c>
      <c r="D637" s="143" t="str">
        <f t="shared" ref="D637:D643" si="78">IF(C637="","",$D$18)</f>
        <v/>
      </c>
      <c r="E637" s="95" t="str">
        <f t="shared" si="77"/>
        <v/>
      </c>
      <c r="F637" s="23"/>
      <c r="G637" s="23"/>
      <c r="H637" s="23"/>
      <c r="I637" s="23"/>
      <c r="J637" s="29"/>
      <c r="K637" s="194"/>
      <c r="L637" s="23"/>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row>
    <row r="638" ht="12.0" customHeight="1">
      <c r="A638" s="133" t="str">
        <f t="array" ref="A638">IFERROR(INDEX('03.Muestra'!$B$8:$B$17,SMALL(IF("Página Web"='03.Muestra'!$D$8:$D$17,ROW('03.Muestra'!$B$8:$B$17)-MIN(ROW('03.Muestra'!$D$8:$D$17))+1,""),ROW()-633)),"")</f>
        <v/>
      </c>
      <c r="B638" s="169" t="str">
        <f t="array" ref="B638">IFERROR(INDEX('03.Muestra'!$C$8:$C$17,SMALL(IF("Página Web"='03.Muestra'!$D$8:$D$17,ROW('03.Muestra'!$C$8:$C$17)-MIN(ROW('03.Muestra'!$D$8:$D$17))+1,""),ROW()-633)),"")</f>
        <v/>
      </c>
      <c r="C638" s="169" t="str">
        <f t="array" ref="C638">IFERROR(INDEX('03.Muestra'!$F$8:$F$17,SMALL(IF("Página Web"='03.Muestra'!$D$8:$D$17,ROW('03.Muestra'!$F$8:$F$17)-MIN(ROW('03.Muestra'!$D$8:$D$17))+1,""),ROW()-633)),"")</f>
        <v/>
      </c>
      <c r="D638" s="143" t="str">
        <f t="shared" si="78"/>
        <v/>
      </c>
      <c r="E638" s="95" t="str">
        <f t="shared" si="77"/>
        <v/>
      </c>
      <c r="F638" s="94"/>
      <c r="G638" s="23"/>
      <c r="H638" s="23"/>
      <c r="I638" s="23"/>
      <c r="J638" s="29"/>
      <c r="K638" s="194"/>
      <c r="L638" s="23"/>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row>
    <row r="639" ht="12.0" customHeight="1">
      <c r="A639" s="133" t="str">
        <f t="array" ref="A639">IFERROR(INDEX('03.Muestra'!$B$8:$B$17,SMALL(IF("Página Web"='03.Muestra'!$D$8:$D$17,ROW('03.Muestra'!$B$8:$B$17)-MIN(ROW('03.Muestra'!$D$8:$D$17))+1,""),ROW()-633)),"")</f>
        <v/>
      </c>
      <c r="B639" s="169" t="str">
        <f t="array" ref="B639">IFERROR(INDEX('03.Muestra'!$C$8:$C$17,SMALL(IF("Página Web"='03.Muestra'!$D$8:$D$17,ROW('03.Muestra'!$C$8:$C$17)-MIN(ROW('03.Muestra'!$D$8:$D$17))+1,""),ROW()-633)),"")</f>
        <v/>
      </c>
      <c r="C639" s="169" t="str">
        <f t="array" ref="C639">IFERROR(INDEX('03.Muestra'!$F$8:$F$17,SMALL(IF("Página Web"='03.Muestra'!$D$8:$D$17,ROW('03.Muestra'!$F$8:$F$17)-MIN(ROW('03.Muestra'!$D$8:$D$17))+1,""),ROW()-633)),"")</f>
        <v/>
      </c>
      <c r="D639" s="143" t="str">
        <f t="shared" si="78"/>
        <v/>
      </c>
      <c r="E639" s="95" t="str">
        <f t="shared" si="77"/>
        <v/>
      </c>
      <c r="F639" s="23"/>
      <c r="G639" s="23"/>
      <c r="H639" s="23"/>
      <c r="I639" s="23"/>
      <c r="J639" s="29"/>
      <c r="K639" s="194"/>
      <c r="L639" s="23"/>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row>
    <row r="640" ht="12.0" customHeight="1">
      <c r="A640" s="133" t="str">
        <f t="array" ref="A640">IFERROR(INDEX('03.Muestra'!$B$8:$B$17,SMALL(IF("Página Web"='03.Muestra'!$D$8:$D$17,ROW('03.Muestra'!$B$8:$B$17)-MIN(ROW('03.Muestra'!$D$8:$D$17))+1,""),ROW()-633)),"")</f>
        <v/>
      </c>
      <c r="B640" s="169" t="str">
        <f t="array" ref="B640">IFERROR(INDEX('03.Muestra'!$C$8:$C$17,SMALL(IF("Página Web"='03.Muestra'!$D$8:$D$17,ROW('03.Muestra'!$C$8:$C$17)-MIN(ROW('03.Muestra'!$D$8:$D$17))+1,""),ROW()-633)),"")</f>
        <v/>
      </c>
      <c r="C640" s="169" t="str">
        <f t="array" ref="C640">IFERROR(INDEX('03.Muestra'!$F$8:$F$17,SMALL(IF("Página Web"='03.Muestra'!$D$8:$D$17,ROW('03.Muestra'!$F$8:$F$17)-MIN(ROW('03.Muestra'!$D$8:$D$17))+1,""),ROW()-633)),"")</f>
        <v/>
      </c>
      <c r="D640" s="143" t="str">
        <f t="shared" si="78"/>
        <v/>
      </c>
      <c r="E640" s="95" t="str">
        <f t="shared" si="77"/>
        <v/>
      </c>
      <c r="F640" s="23"/>
      <c r="G640" s="23"/>
      <c r="H640" s="23"/>
      <c r="I640" s="23"/>
      <c r="J640" s="29"/>
      <c r="K640" s="194"/>
      <c r="L640" s="23"/>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row>
    <row r="641" ht="12.0" customHeight="1">
      <c r="A641" s="133" t="str">
        <f t="array" ref="A641">IFERROR(INDEX('03.Muestra'!$B$8:$B$17,SMALL(IF("Página Web"='03.Muestra'!$D$8:$D$17,ROW('03.Muestra'!$B$8:$B$17)-MIN(ROW('03.Muestra'!$D$8:$D$17))+1,""),ROW()-633)),"")</f>
        <v/>
      </c>
      <c r="B641" s="169" t="str">
        <f t="array" ref="B641">IFERROR(INDEX('03.Muestra'!$C$8:$C$17,SMALL(IF("Página Web"='03.Muestra'!$D$8:$D$17,ROW('03.Muestra'!$C$8:$C$17)-MIN(ROW('03.Muestra'!$D$8:$D$17))+1,""),ROW()-633)),"")</f>
        <v/>
      </c>
      <c r="C641" s="169" t="str">
        <f t="array" ref="C641">IFERROR(INDEX('03.Muestra'!$F$8:$F$17,SMALL(IF("Página Web"='03.Muestra'!$D$8:$D$17,ROW('03.Muestra'!$F$8:$F$17)-MIN(ROW('03.Muestra'!$D$8:$D$17))+1,""),ROW()-633)),"")</f>
        <v/>
      </c>
      <c r="D641" s="143" t="str">
        <f t="shared" si="78"/>
        <v/>
      </c>
      <c r="E641" s="95" t="str">
        <f t="shared" si="77"/>
        <v/>
      </c>
      <c r="F641" s="23"/>
      <c r="G641" s="23"/>
      <c r="H641" s="23"/>
      <c r="I641" s="23"/>
      <c r="J641" s="23"/>
      <c r="K641" s="188"/>
      <c r="L641" s="23"/>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row>
    <row r="642" ht="12.0" customHeight="1">
      <c r="A642" s="133" t="str">
        <f t="array" ref="A642">IFERROR(INDEX('03.Muestra'!$B$8:$B$17,SMALL(IF("Página Web"='03.Muestra'!$D$8:$D$17,ROW('03.Muestra'!$B$8:$B$17)-MIN(ROW('03.Muestra'!$D$8:$D$17))+1,""),ROW()-633)),"")</f>
        <v/>
      </c>
      <c r="B642" s="169" t="str">
        <f t="array" ref="B642">IFERROR(INDEX('03.Muestra'!$C$8:$C$17,SMALL(IF("Página Web"='03.Muestra'!$D$8:$D$17,ROW('03.Muestra'!$C$8:$C$17)-MIN(ROW('03.Muestra'!$D$8:$D$17))+1,""),ROW()-633)),"")</f>
        <v/>
      </c>
      <c r="C642" s="169" t="str">
        <f t="array" ref="C642">IFERROR(INDEX('03.Muestra'!$F$8:$F$17,SMALL(IF("Página Web"='03.Muestra'!$D$8:$D$17,ROW('03.Muestra'!$F$8:$F$17)-MIN(ROW('03.Muestra'!$D$8:$D$17))+1,""),ROW()-633)),"")</f>
        <v/>
      </c>
      <c r="D642" s="143" t="str">
        <f t="shared" si="78"/>
        <v/>
      </c>
      <c r="E642" s="95" t="str">
        <f t="shared" si="77"/>
        <v/>
      </c>
      <c r="F642" s="23"/>
      <c r="G642" s="23"/>
      <c r="H642" s="23"/>
      <c r="I642" s="23"/>
      <c r="J642" s="23"/>
      <c r="K642" s="188"/>
      <c r="L642" s="23"/>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row>
    <row r="643" ht="12.0" customHeight="1">
      <c r="A643" s="133" t="str">
        <f t="array" ref="A643">IFERROR(INDEX('03.Muestra'!$B$8:$B$17,SMALL(IF("Página Web"='03.Muestra'!$D$8:$D$17,ROW('03.Muestra'!$B$8:$B$17)-MIN(ROW('03.Muestra'!$D$8:$D$17))+1,""),ROW()-633)),"")</f>
        <v/>
      </c>
      <c r="B643" s="169" t="str">
        <f t="array" ref="B643">IFERROR(INDEX('03.Muestra'!$C$8:$C$17,SMALL(IF("Página Web"='03.Muestra'!$D$8:$D$17,ROW('03.Muestra'!$C$8:$C$17)-MIN(ROW('03.Muestra'!$D$8:$D$17))+1,""),ROW()-633)),"")</f>
        <v/>
      </c>
      <c r="C643" s="169" t="str">
        <f t="array" ref="C643">IFERROR(INDEX('03.Muestra'!$F$8:$F$17,SMALL(IF("Página Web"='03.Muestra'!$D$8:$D$17,ROW('03.Muestra'!$F$8:$F$17)-MIN(ROW('03.Muestra'!$D$8:$D$17))+1,""),ROW()-633)),"")</f>
        <v/>
      </c>
      <c r="D643" s="143" t="str">
        <f t="shared" si="78"/>
        <v/>
      </c>
      <c r="E643" s="95" t="str">
        <f t="shared" si="77"/>
        <v/>
      </c>
      <c r="F643" s="23"/>
      <c r="G643" s="23"/>
      <c r="H643" s="23"/>
      <c r="I643" s="23"/>
      <c r="J643" s="23"/>
      <c r="K643" s="188"/>
      <c r="L643" s="23"/>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row>
    <row r="644" ht="12.0" customHeight="1">
      <c r="A644" s="92"/>
      <c r="B644" s="173"/>
      <c r="C644" s="173"/>
      <c r="D644" s="174"/>
      <c r="E644" s="95"/>
      <c r="F644" s="23"/>
      <c r="G644" s="23"/>
      <c r="H644" s="23"/>
      <c r="I644" s="23"/>
      <c r="J644" s="23"/>
      <c r="K644" s="188"/>
      <c r="L644" s="23"/>
      <c r="M644" s="23"/>
      <c r="N644" s="23"/>
      <c r="O644" s="23"/>
      <c r="P644" s="23"/>
      <c r="Q644" s="23"/>
      <c r="R644" s="23"/>
      <c r="S644" s="23"/>
      <c r="T644" s="23"/>
      <c r="U644" s="23"/>
      <c r="V644" s="23"/>
      <c r="W644" s="23"/>
      <c r="X644" s="23"/>
      <c r="Y644" s="23"/>
      <c r="Z644" s="29"/>
      <c r="AA644" s="29"/>
      <c r="AB644" s="29"/>
      <c r="AC644" s="29"/>
      <c r="AD644" s="29"/>
      <c r="AE644" s="29"/>
      <c r="AF644" s="29"/>
      <c r="AG644" s="29"/>
      <c r="AH644" s="29"/>
      <c r="AI644" s="29"/>
      <c r="AJ644" s="29"/>
      <c r="AK644" s="29"/>
      <c r="AL644" s="29"/>
      <c r="AM644" s="29"/>
      <c r="AN644" s="29"/>
      <c r="AO644" s="29"/>
      <c r="AP644" s="29"/>
    </row>
    <row r="645" ht="12.0" customHeight="1">
      <c r="A645" s="29"/>
      <c r="B645" s="23"/>
      <c r="C645" s="23"/>
      <c r="D645" s="167"/>
      <c r="E645" s="95"/>
      <c r="F645" s="23"/>
      <c r="G645" s="23"/>
      <c r="H645" s="23"/>
      <c r="I645" s="23"/>
      <c r="J645" s="23"/>
      <c r="K645" s="188"/>
      <c r="L645" s="23"/>
      <c r="M645" s="23"/>
      <c r="N645" s="23"/>
      <c r="O645" s="23"/>
      <c r="P645" s="23"/>
      <c r="Q645" s="23"/>
      <c r="R645" s="23"/>
      <c r="S645" s="23"/>
      <c r="T645" s="23"/>
      <c r="U645" s="23"/>
      <c r="V645" s="23"/>
      <c r="W645" s="23"/>
      <c r="X645" s="23"/>
      <c r="Y645" s="23"/>
      <c r="Z645" s="29"/>
      <c r="AA645" s="29"/>
      <c r="AB645" s="29"/>
      <c r="AC645" s="29"/>
      <c r="AD645" s="29"/>
      <c r="AE645" s="29"/>
      <c r="AF645" s="29"/>
      <c r="AG645" s="29"/>
      <c r="AH645" s="29"/>
      <c r="AI645" s="29"/>
      <c r="AJ645" s="29"/>
      <c r="AK645" s="29"/>
      <c r="AL645" s="29"/>
      <c r="AM645" s="29"/>
      <c r="AN645" s="29"/>
      <c r="AO645" s="29"/>
      <c r="AP645" s="29"/>
    </row>
    <row r="646" ht="12.75" customHeight="1">
      <c r="A646" s="151"/>
      <c r="B646" s="152"/>
      <c r="C646" s="151"/>
      <c r="D646" s="175"/>
      <c r="E646" s="153"/>
      <c r="F646" s="23"/>
      <c r="G646" s="23"/>
      <c r="H646" s="23"/>
      <c r="I646" s="23"/>
      <c r="J646" s="23"/>
      <c r="K646" s="188"/>
      <c r="L646" s="23"/>
      <c r="M646" s="23"/>
      <c r="N646" s="23"/>
      <c r="O646" s="23"/>
      <c r="P646" s="23"/>
      <c r="Q646" s="23"/>
      <c r="R646" s="23"/>
      <c r="S646" s="23"/>
      <c r="T646" s="23"/>
      <c r="U646" s="23"/>
      <c r="V646" s="23"/>
      <c r="W646" s="23"/>
      <c r="X646" s="23"/>
      <c r="Y646" s="23"/>
      <c r="Z646" s="29"/>
      <c r="AA646" s="29"/>
      <c r="AB646" s="29"/>
      <c r="AC646" s="29"/>
      <c r="AD646" s="29"/>
      <c r="AE646" s="29"/>
      <c r="AF646" s="29"/>
      <c r="AG646" s="29"/>
      <c r="AH646" s="29"/>
      <c r="AI646" s="29"/>
      <c r="AJ646" s="29"/>
      <c r="AK646" s="29"/>
      <c r="AL646" s="29"/>
      <c r="AM646" s="29"/>
      <c r="AN646" s="29"/>
      <c r="AO646" s="29"/>
      <c r="AP646" s="29"/>
    </row>
    <row r="647" ht="12.0" customHeight="1">
      <c r="A647" s="149"/>
      <c r="B647" s="149"/>
      <c r="C647" s="149"/>
      <c r="D647" s="176"/>
      <c r="E647" s="149"/>
      <c r="F647" s="124"/>
      <c r="G647" s="23"/>
      <c r="H647" s="23"/>
      <c r="I647" s="23"/>
      <c r="J647" s="23"/>
      <c r="K647" s="188"/>
      <c r="L647" s="23"/>
      <c r="M647" s="23"/>
      <c r="N647" s="23"/>
      <c r="O647" s="23"/>
      <c r="P647" s="23"/>
      <c r="Q647" s="23"/>
      <c r="R647" s="23"/>
      <c r="S647" s="23"/>
      <c r="T647" s="23"/>
      <c r="U647" s="23"/>
      <c r="V647" s="23"/>
      <c r="W647" s="23"/>
      <c r="X647" s="23"/>
      <c r="Y647" s="23"/>
      <c r="Z647" s="29"/>
      <c r="AA647" s="29"/>
      <c r="AB647" s="29"/>
      <c r="AC647" s="29"/>
      <c r="AD647" s="29"/>
      <c r="AE647" s="29"/>
      <c r="AF647" s="29"/>
      <c r="AG647" s="29"/>
      <c r="AH647" s="29"/>
      <c r="AI647" s="29"/>
      <c r="AJ647" s="29"/>
      <c r="AK647" s="29"/>
      <c r="AL647" s="29"/>
      <c r="AM647" s="29"/>
      <c r="AN647" s="29"/>
      <c r="AO647" s="29"/>
      <c r="AP647" s="29"/>
    </row>
    <row r="648" ht="12.0" customHeight="1">
      <c r="A648" s="29"/>
      <c r="B648" s="23"/>
      <c r="C648" s="23"/>
      <c r="D648" s="167"/>
      <c r="E648" s="23"/>
      <c r="F648" s="23"/>
      <c r="G648" s="23"/>
      <c r="H648" s="23"/>
      <c r="I648" s="23"/>
      <c r="J648" s="23"/>
      <c r="K648" s="188"/>
      <c r="L648" s="23"/>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row>
    <row r="649" ht="12.0" customHeight="1">
      <c r="A649" s="29"/>
      <c r="B649" s="23"/>
      <c r="C649" s="23"/>
      <c r="D649" s="167"/>
      <c r="E649" s="137"/>
      <c r="F649" s="23"/>
      <c r="G649" s="23"/>
      <c r="H649" s="23"/>
      <c r="I649" s="23"/>
      <c r="J649" s="23"/>
      <c r="K649" s="188"/>
      <c r="L649" s="23"/>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row>
    <row r="650" ht="29.25" customHeight="1">
      <c r="A650" s="126" t="s">
        <v>106</v>
      </c>
      <c r="B650" s="127" t="s">
        <v>92</v>
      </c>
      <c r="C650" s="128" t="s">
        <v>187</v>
      </c>
      <c r="D650" s="168" t="s">
        <v>112</v>
      </c>
      <c r="E650" s="154"/>
      <c r="F650" s="29"/>
      <c r="G650" s="29"/>
      <c r="H650" s="29"/>
      <c r="I650" s="29"/>
      <c r="J650" s="29"/>
      <c r="K650" s="188"/>
      <c r="L650" s="23"/>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row>
    <row r="651" ht="12.0" customHeight="1">
      <c r="A651" s="133">
        <f t="array" ref="A651">IFERROR(INDEX('03.Muestra'!$B$8:$B$17,SMALL(IF("Página Web"='03.Muestra'!$D$8:$D$17,ROW('03.Muestra'!$B$8:$B$17)-MIN(ROW('03.Muestra'!$D$8:$D$17))+1,""),ROW()-650)),"")</f>
        <v>1</v>
      </c>
      <c r="B651" s="169" t="str">
        <f t="array" ref="B651">IFERROR(INDEX('03.Muestra'!$C$8:$C$17,SMALL(IF("Página Web"='03.Muestra'!$D$8:$D$17,ROW('03.Muestra'!$C$8:$C$17)-MIN(ROW('03.Muestra'!$D$8:$D$17))+1,""),ROW()-650)),"")</f>
        <v>Home</v>
      </c>
      <c r="C651" s="170" t="str">
        <f t="array" ref="C651">IFERROR(INDEX('03.Muestra'!$F$8:$F$17,SMALL(IF("Página Web"='03.Muestra'!$D$8:$D$17,ROW('03.Muestra'!$F$8:$F$17)-MIN(ROW('03.Muestra'!$D$8:$D$17))+1,""),ROW()-650)),"")</f>
        <v>https://vicengallartandres.com/</v>
      </c>
      <c r="D651" s="143" t="s">
        <v>93</v>
      </c>
      <c r="E651" s="95" t="str">
        <f t="shared" ref="E651:E660" si="79">IF(D651&lt;&gt;"",IF(AND(B651&lt;&gt;"",C651&lt;&gt;""),"","ERR"),"")</f>
        <v/>
      </c>
      <c r="F651" s="144" t="s">
        <v>95</v>
      </c>
      <c r="G651" s="121" t="s">
        <v>104</v>
      </c>
      <c r="H651" s="116" t="s">
        <v>99</v>
      </c>
      <c r="I651" s="145" t="s">
        <v>97</v>
      </c>
      <c r="J651" s="146" t="s">
        <v>93</v>
      </c>
      <c r="K651" s="171" t="s">
        <v>103</v>
      </c>
      <c r="L651" s="23"/>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row>
    <row r="652" ht="12.0" customHeight="1">
      <c r="A652" s="133">
        <f t="array" ref="A652">IFERROR(INDEX('03.Muestra'!$B$8:$B$17,SMALL(IF("Página Web"='03.Muestra'!$D$8:$D$17,ROW('03.Muestra'!$B$8:$B$17)-MIN(ROW('03.Muestra'!$D$8:$D$17))+1,""),ROW()-650)),"")</f>
        <v>2</v>
      </c>
      <c r="B652" s="169" t="str">
        <f t="array" ref="B652">IFERROR(INDEX('03.Muestra'!$C$8:$C$17,SMALL(IF("Página Web"='03.Muestra'!$D$8:$D$17,ROW('03.Muestra'!$C$8:$C$17)-MIN(ROW('03.Muestra'!$D$8:$D$17))+1,""),ROW()-650)),"")</f>
        <v>Contacto</v>
      </c>
      <c r="C652" s="170" t="str">
        <f t="array" ref="C652">IFERROR(INDEX('03.Muestra'!$F$8:$F$17,SMALL(IF("Página Web"='03.Muestra'!$D$8:$D$17,ROW('03.Muestra'!$F$8:$F$17)-MIN(ROW('03.Muestra'!$D$8:$D$17))+1,""),ROW()-650)),"")</f>
        <v>https://vicengallartandres.com/contacto/</v>
      </c>
      <c r="D652" s="143" t="s">
        <v>93</v>
      </c>
      <c r="E652" s="95" t="str">
        <f t="shared" si="79"/>
        <v/>
      </c>
      <c r="F652" s="147">
        <f>COUNTIF($D651:INDIRECT("$D" &amp;  SUM(ROW()-1,'03.Muestra'!$D$20)-1),F651)</f>
        <v>0</v>
      </c>
      <c r="G652" s="147">
        <f>COUNTIF($D651:INDIRECT("$D" &amp;  SUM(ROW()-1,'03.Muestra'!$D$20)-1),G651)</f>
        <v>0</v>
      </c>
      <c r="H652" s="147">
        <f>COUNTIF($D651:INDIRECT("$D" &amp;  SUM(ROW()-1,'03.Muestra'!$D$20)-1),H651)</f>
        <v>0</v>
      </c>
      <c r="I652" s="147">
        <f>COUNTIF($D651:INDIRECT("$D" &amp;  SUM(ROW()-1,'03.Muestra'!$D$20)-1),I651)</f>
        <v>0</v>
      </c>
      <c r="J652" s="147">
        <f>COUNTIF($D651:INDIRECT("$D" &amp;  SUM(ROW()-1,'03.Muestra'!$D$20)-1),J651)</f>
        <v>3</v>
      </c>
      <c r="K652" s="172">
        <f>IF(COUNTIF('03.Muestra'!$D$8:$D$17,"Página Web")=0,0,COUNTBLANK($D651:INDIRECT("$D" &amp;  SUM(ROW()-1,COUNTIF('03.Muestra'!$D$8:$D$17,"Página Web"))-1)))</f>
        <v>0</v>
      </c>
      <c r="L652" s="23"/>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row>
    <row r="653" ht="12.0" customHeight="1">
      <c r="A653" s="133">
        <f t="array" ref="A653">IFERROR(INDEX('03.Muestra'!$B$8:$B$17,SMALL(IF("Página Web"='03.Muestra'!$D$8:$D$17,ROW('03.Muestra'!$B$8:$B$17)-MIN(ROW('03.Muestra'!$D$8:$D$17))+1,""),ROW()-650)),"")</f>
        <v>3</v>
      </c>
      <c r="B653" s="169" t="str">
        <f t="array" ref="B653">IFERROR(INDEX('03.Muestra'!$C$8:$C$17,SMALL(IF("Página Web"='03.Muestra'!$D$8:$D$17,ROW('03.Muestra'!$C$8:$C$17)-MIN(ROW('03.Muestra'!$D$8:$D$17))+1,""),ROW()-650)),"")</f>
        <v>Servicios</v>
      </c>
      <c r="C653" s="170" t="str">
        <f t="array" ref="C653">IFERROR(INDEX('03.Muestra'!$F$8:$F$17,SMALL(IF("Página Web"='03.Muestra'!$D$8:$D$17,ROW('03.Muestra'!$F$8:$F$17)-MIN(ROW('03.Muestra'!$D$8:$D$17))+1,""),ROW()-650)),"")</f>
        <v>https://vicengallartandres.com/servicios/</v>
      </c>
      <c r="D653" s="143" t="s">
        <v>93</v>
      </c>
      <c r="E653" s="95" t="str">
        <f t="shared" si="79"/>
        <v/>
      </c>
      <c r="F653" s="29"/>
      <c r="G653" s="23"/>
      <c r="H653" s="23"/>
      <c r="I653" s="23"/>
      <c r="J653" s="23"/>
      <c r="K653" s="188"/>
      <c r="L653" s="23"/>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row>
    <row r="654" ht="12.0" customHeight="1">
      <c r="A654" s="133" t="str">
        <f t="array" ref="A654">IFERROR(INDEX('03.Muestra'!$B$8:$B$17,SMALL(IF("Página Web"='03.Muestra'!$D$8:$D$17,ROW('03.Muestra'!$B$8:$B$17)-MIN(ROW('03.Muestra'!$D$8:$D$17))+1,""),ROW()-650)),"")</f>
        <v/>
      </c>
      <c r="B654" s="169" t="str">
        <f t="array" ref="B654">IFERROR(INDEX('03.Muestra'!$C$8:$C$17,SMALL(IF("Página Web"='03.Muestra'!$D$8:$D$17,ROW('03.Muestra'!$C$8:$C$17)-MIN(ROW('03.Muestra'!$D$8:$D$17))+1,""),ROW()-650)),"")</f>
        <v/>
      </c>
      <c r="C654" s="169" t="str">
        <f t="array" ref="C654">IFERROR(INDEX('03.Muestra'!$F$8:$F$17,SMALL(IF("Página Web"='03.Muestra'!$D$8:$D$17,ROW('03.Muestra'!$F$8:$F$17)-MIN(ROW('03.Muestra'!$D$8:$D$17))+1,""),ROW()-650)),"")</f>
        <v/>
      </c>
      <c r="D654" s="143" t="str">
        <f t="shared" ref="D654:D660" si="80">IF(C654="","",$D$18)</f>
        <v/>
      </c>
      <c r="E654" s="95" t="str">
        <f t="shared" si="79"/>
        <v/>
      </c>
      <c r="F654" s="29"/>
      <c r="G654" s="23"/>
      <c r="H654" s="23"/>
      <c r="I654" s="23"/>
      <c r="J654" s="23"/>
      <c r="K654" s="188"/>
      <c r="L654" s="23"/>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row>
    <row r="655" ht="12.0" customHeight="1">
      <c r="A655" s="133" t="str">
        <f t="array" ref="A655">IFERROR(INDEX('03.Muestra'!$B$8:$B$17,SMALL(IF("Página Web"='03.Muestra'!$D$8:$D$17,ROW('03.Muestra'!$B$8:$B$17)-MIN(ROW('03.Muestra'!$D$8:$D$17))+1,""),ROW()-650)),"")</f>
        <v/>
      </c>
      <c r="B655" s="169" t="str">
        <f t="array" ref="B655">IFERROR(INDEX('03.Muestra'!$C$8:$C$17,SMALL(IF("Página Web"='03.Muestra'!$D$8:$D$17,ROW('03.Muestra'!$C$8:$C$17)-MIN(ROW('03.Muestra'!$D$8:$D$17))+1,""),ROW()-650)),"")</f>
        <v/>
      </c>
      <c r="C655" s="169" t="str">
        <f t="array" ref="C655">IFERROR(INDEX('03.Muestra'!$F$8:$F$17,SMALL(IF("Página Web"='03.Muestra'!$D$8:$D$17,ROW('03.Muestra'!$F$8:$F$17)-MIN(ROW('03.Muestra'!$D$8:$D$17))+1,""),ROW()-650)),"")</f>
        <v/>
      </c>
      <c r="D655" s="143" t="str">
        <f t="shared" si="80"/>
        <v/>
      </c>
      <c r="E655" s="95" t="str">
        <f t="shared" si="79"/>
        <v/>
      </c>
      <c r="F655" s="29"/>
      <c r="G655" s="23"/>
      <c r="H655" s="23"/>
      <c r="I655" s="23"/>
      <c r="J655" s="23"/>
      <c r="K655" s="188"/>
      <c r="L655" s="23"/>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row>
    <row r="656" ht="12.0" customHeight="1">
      <c r="A656" s="133" t="str">
        <f t="array" ref="A656">IFERROR(INDEX('03.Muestra'!$B$8:$B$17,SMALL(IF("Página Web"='03.Muestra'!$D$8:$D$17,ROW('03.Muestra'!$B$8:$B$17)-MIN(ROW('03.Muestra'!$D$8:$D$17))+1,""),ROW()-650)),"")</f>
        <v/>
      </c>
      <c r="B656" s="169" t="str">
        <f t="array" ref="B656">IFERROR(INDEX('03.Muestra'!$C$8:$C$17,SMALL(IF("Página Web"='03.Muestra'!$D$8:$D$17,ROW('03.Muestra'!$C$8:$C$17)-MIN(ROW('03.Muestra'!$D$8:$D$17))+1,""),ROW()-650)),"")</f>
        <v/>
      </c>
      <c r="C656" s="169" t="str">
        <f t="array" ref="C656">IFERROR(INDEX('03.Muestra'!$F$8:$F$17,SMALL(IF("Página Web"='03.Muestra'!$D$8:$D$17,ROW('03.Muestra'!$F$8:$F$17)-MIN(ROW('03.Muestra'!$D$8:$D$17))+1,""),ROW()-650)),"")</f>
        <v/>
      </c>
      <c r="D656" s="143" t="str">
        <f t="shared" si="80"/>
        <v/>
      </c>
      <c r="E656" s="95" t="str">
        <f t="shared" si="79"/>
        <v/>
      </c>
      <c r="F656" s="29"/>
      <c r="G656" s="23"/>
      <c r="H656" s="23"/>
      <c r="I656" s="23"/>
      <c r="J656" s="23"/>
      <c r="K656" s="188"/>
      <c r="L656" s="23"/>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row>
    <row r="657" ht="12.0" customHeight="1">
      <c r="A657" s="133" t="str">
        <f t="array" ref="A657">IFERROR(INDEX('03.Muestra'!$B$8:$B$17,SMALL(IF("Página Web"='03.Muestra'!$D$8:$D$17,ROW('03.Muestra'!$B$8:$B$17)-MIN(ROW('03.Muestra'!$D$8:$D$17))+1,""),ROW()-650)),"")</f>
        <v/>
      </c>
      <c r="B657" s="169" t="str">
        <f t="array" ref="B657">IFERROR(INDEX('03.Muestra'!$C$8:$C$17,SMALL(IF("Página Web"='03.Muestra'!$D$8:$D$17,ROW('03.Muestra'!$C$8:$C$17)-MIN(ROW('03.Muestra'!$D$8:$D$17))+1,""),ROW()-650)),"")</f>
        <v/>
      </c>
      <c r="C657" s="169" t="str">
        <f t="array" ref="C657">IFERROR(INDEX('03.Muestra'!$F$8:$F$17,SMALL(IF("Página Web"='03.Muestra'!$D$8:$D$17,ROW('03.Muestra'!$F$8:$F$17)-MIN(ROW('03.Muestra'!$D$8:$D$17))+1,""),ROW()-650)),"")</f>
        <v/>
      </c>
      <c r="D657" s="143" t="str">
        <f t="shared" si="80"/>
        <v/>
      </c>
      <c r="E657" s="95" t="str">
        <f t="shared" si="79"/>
        <v/>
      </c>
      <c r="F657" s="23"/>
      <c r="G657" s="23"/>
      <c r="H657" s="23"/>
      <c r="I657" s="23"/>
      <c r="J657" s="23"/>
      <c r="K657" s="188"/>
      <c r="L657" s="23"/>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row>
    <row r="658" ht="12.0" customHeight="1">
      <c r="A658" s="133" t="str">
        <f t="array" ref="A658">IFERROR(INDEX('03.Muestra'!$B$8:$B$17,SMALL(IF("Página Web"='03.Muestra'!$D$8:$D$17,ROW('03.Muestra'!$B$8:$B$17)-MIN(ROW('03.Muestra'!$D$8:$D$17))+1,""),ROW()-650)),"")</f>
        <v/>
      </c>
      <c r="B658" s="169" t="str">
        <f t="array" ref="B658">IFERROR(INDEX('03.Muestra'!$C$8:$C$17,SMALL(IF("Página Web"='03.Muestra'!$D$8:$D$17,ROW('03.Muestra'!$C$8:$C$17)-MIN(ROW('03.Muestra'!$D$8:$D$17))+1,""),ROW()-650)),"")</f>
        <v/>
      </c>
      <c r="C658" s="169" t="str">
        <f t="array" ref="C658">IFERROR(INDEX('03.Muestra'!$F$8:$F$17,SMALL(IF("Página Web"='03.Muestra'!$D$8:$D$17,ROW('03.Muestra'!$F$8:$F$17)-MIN(ROW('03.Muestra'!$D$8:$D$17))+1,""),ROW()-650)),"")</f>
        <v/>
      </c>
      <c r="D658" s="143" t="str">
        <f t="shared" si="80"/>
        <v/>
      </c>
      <c r="E658" s="95" t="str">
        <f t="shared" si="79"/>
        <v/>
      </c>
      <c r="F658" s="23"/>
      <c r="G658" s="23"/>
      <c r="H658" s="23"/>
      <c r="I658" s="23"/>
      <c r="J658" s="23"/>
      <c r="K658" s="188"/>
      <c r="L658" s="23"/>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row>
    <row r="659" ht="12.0" customHeight="1">
      <c r="A659" s="133" t="str">
        <f t="array" ref="A659">IFERROR(INDEX('03.Muestra'!$B$8:$B$17,SMALL(IF("Página Web"='03.Muestra'!$D$8:$D$17,ROW('03.Muestra'!$B$8:$B$17)-MIN(ROW('03.Muestra'!$D$8:$D$17))+1,""),ROW()-650)),"")</f>
        <v/>
      </c>
      <c r="B659" s="169" t="str">
        <f t="array" ref="B659">IFERROR(INDEX('03.Muestra'!$C$8:$C$17,SMALL(IF("Página Web"='03.Muestra'!$D$8:$D$17,ROW('03.Muestra'!$C$8:$C$17)-MIN(ROW('03.Muestra'!$D$8:$D$17))+1,""),ROW()-650)),"")</f>
        <v/>
      </c>
      <c r="C659" s="169" t="str">
        <f t="array" ref="C659">IFERROR(INDEX('03.Muestra'!$F$8:$F$17,SMALL(IF("Página Web"='03.Muestra'!$D$8:$D$17,ROW('03.Muestra'!$F$8:$F$17)-MIN(ROW('03.Muestra'!$D$8:$D$17))+1,""),ROW()-650)),"")</f>
        <v/>
      </c>
      <c r="D659" s="143" t="str">
        <f t="shared" si="80"/>
        <v/>
      </c>
      <c r="E659" s="95" t="str">
        <f t="shared" si="79"/>
        <v/>
      </c>
      <c r="F659" s="23"/>
      <c r="G659" s="23"/>
      <c r="H659" s="23"/>
      <c r="I659" s="23"/>
      <c r="J659" s="23"/>
      <c r="K659" s="188"/>
      <c r="L659" s="23"/>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row>
    <row r="660" ht="12.0" customHeight="1">
      <c r="A660" s="133" t="str">
        <f t="array" ref="A660">IFERROR(INDEX('03.Muestra'!$B$8:$B$17,SMALL(IF("Página Web"='03.Muestra'!$D$8:$D$17,ROW('03.Muestra'!$B$8:$B$17)-MIN(ROW('03.Muestra'!$D$8:$D$17))+1,""),ROW()-650)),"")</f>
        <v/>
      </c>
      <c r="B660" s="169" t="str">
        <f t="array" ref="B660">IFERROR(INDEX('03.Muestra'!$C$8:$C$17,SMALL(IF("Página Web"='03.Muestra'!$D$8:$D$17,ROW('03.Muestra'!$C$8:$C$17)-MIN(ROW('03.Muestra'!$D$8:$D$17))+1,""),ROW()-650)),"")</f>
        <v/>
      </c>
      <c r="C660" s="169" t="str">
        <f t="array" ref="C660">IFERROR(INDEX('03.Muestra'!$F$8:$F$17,SMALL(IF("Página Web"='03.Muestra'!$D$8:$D$17,ROW('03.Muestra'!$F$8:$F$17)-MIN(ROW('03.Muestra'!$D$8:$D$17))+1,""),ROW()-650)),"")</f>
        <v/>
      </c>
      <c r="D660" s="143" t="str">
        <f t="shared" si="80"/>
        <v/>
      </c>
      <c r="E660" s="95" t="str">
        <f t="shared" si="79"/>
        <v/>
      </c>
      <c r="F660" s="23"/>
      <c r="G660" s="23"/>
      <c r="H660" s="23"/>
      <c r="I660" s="23"/>
      <c r="J660" s="23"/>
      <c r="K660" s="188"/>
      <c r="L660" s="23"/>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row>
    <row r="661" ht="12.0" customHeight="1">
      <c r="A661" s="92"/>
      <c r="B661" s="173"/>
      <c r="C661" s="173"/>
      <c r="D661" s="174"/>
      <c r="E661" s="95"/>
      <c r="F661" s="23"/>
      <c r="G661" s="23"/>
      <c r="H661" s="23"/>
      <c r="I661" s="23"/>
      <c r="J661" s="23"/>
      <c r="K661" s="188"/>
      <c r="L661" s="23"/>
      <c r="M661" s="23"/>
      <c r="N661" s="23"/>
      <c r="O661" s="23"/>
      <c r="P661" s="23"/>
      <c r="Q661" s="23"/>
      <c r="R661" s="23"/>
      <c r="S661" s="23"/>
      <c r="T661" s="23"/>
      <c r="U661" s="23"/>
      <c r="V661" s="23"/>
      <c r="W661" s="23"/>
      <c r="X661" s="23"/>
      <c r="Y661" s="23"/>
      <c r="Z661" s="29"/>
      <c r="AA661" s="29"/>
      <c r="AB661" s="29"/>
      <c r="AC661" s="29"/>
      <c r="AD661" s="29"/>
      <c r="AE661" s="29"/>
      <c r="AF661" s="29"/>
      <c r="AG661" s="29"/>
      <c r="AH661" s="29"/>
      <c r="AI661" s="29"/>
      <c r="AJ661" s="29"/>
      <c r="AK661" s="29"/>
      <c r="AL661" s="29"/>
      <c r="AM661" s="29"/>
      <c r="AN661" s="29"/>
      <c r="AO661" s="29"/>
      <c r="AP661" s="29"/>
    </row>
    <row r="662" ht="12.0" customHeight="1">
      <c r="A662" s="29"/>
      <c r="B662" s="23"/>
      <c r="C662" s="23"/>
      <c r="D662" s="167"/>
      <c r="E662" s="95"/>
      <c r="F662" s="23"/>
      <c r="G662" s="23"/>
      <c r="H662" s="23"/>
      <c r="I662" s="23"/>
      <c r="J662" s="23"/>
      <c r="K662" s="188"/>
      <c r="L662" s="23"/>
      <c r="M662" s="23"/>
      <c r="N662" s="23"/>
      <c r="O662" s="23"/>
      <c r="P662" s="23"/>
      <c r="Q662" s="23"/>
      <c r="R662" s="23"/>
      <c r="S662" s="23"/>
      <c r="T662" s="23"/>
      <c r="U662" s="23"/>
      <c r="V662" s="23"/>
      <c r="W662" s="23"/>
      <c r="X662" s="23"/>
      <c r="Y662" s="23"/>
      <c r="Z662" s="29"/>
      <c r="AA662" s="29"/>
      <c r="AB662" s="29"/>
      <c r="AC662" s="29"/>
      <c r="AD662" s="29"/>
      <c r="AE662" s="29"/>
      <c r="AF662" s="29"/>
      <c r="AG662" s="29"/>
      <c r="AH662" s="29"/>
      <c r="AI662" s="29"/>
      <c r="AJ662" s="29"/>
      <c r="AK662" s="29"/>
      <c r="AL662" s="29"/>
      <c r="AM662" s="29"/>
      <c r="AN662" s="29"/>
      <c r="AO662" s="29"/>
      <c r="AP662" s="29"/>
    </row>
    <row r="663" ht="12.75" customHeight="1">
      <c r="A663" s="151"/>
      <c r="B663" s="152"/>
      <c r="C663" s="151"/>
      <c r="D663" s="175"/>
      <c r="E663" s="153"/>
      <c r="F663" s="23"/>
      <c r="G663" s="23"/>
      <c r="H663" s="23"/>
      <c r="I663" s="23"/>
      <c r="J663" s="23"/>
      <c r="K663" s="188"/>
      <c r="L663" s="23"/>
      <c r="M663" s="23"/>
      <c r="N663" s="23"/>
      <c r="O663" s="23"/>
      <c r="P663" s="23"/>
      <c r="Q663" s="23"/>
      <c r="R663" s="23"/>
      <c r="S663" s="23"/>
      <c r="T663" s="23"/>
      <c r="U663" s="23"/>
      <c r="V663" s="23"/>
      <c r="W663" s="23"/>
      <c r="X663" s="23"/>
      <c r="Y663" s="23"/>
      <c r="Z663" s="29"/>
      <c r="AA663" s="29"/>
      <c r="AB663" s="29"/>
      <c r="AC663" s="29"/>
      <c r="AD663" s="29"/>
      <c r="AE663" s="29"/>
      <c r="AF663" s="29"/>
      <c r="AG663" s="29"/>
      <c r="AH663" s="29"/>
      <c r="AI663" s="29"/>
      <c r="AJ663" s="29"/>
      <c r="AK663" s="29"/>
      <c r="AL663" s="29"/>
      <c r="AM663" s="29"/>
      <c r="AN663" s="29"/>
      <c r="AO663" s="29"/>
      <c r="AP663" s="29"/>
    </row>
    <row r="664" ht="12.0" customHeight="1">
      <c r="A664" s="149"/>
      <c r="B664" s="149"/>
      <c r="C664" s="149"/>
      <c r="D664" s="176"/>
      <c r="E664" s="149"/>
      <c r="F664" s="124"/>
      <c r="G664" s="23"/>
      <c r="H664" s="23"/>
      <c r="I664" s="23"/>
      <c r="J664" s="23"/>
      <c r="K664" s="188"/>
      <c r="L664" s="23"/>
      <c r="M664" s="23"/>
      <c r="N664" s="23"/>
      <c r="O664" s="23"/>
      <c r="P664" s="23"/>
      <c r="Q664" s="23"/>
      <c r="R664" s="23"/>
      <c r="S664" s="23"/>
      <c r="T664" s="23"/>
      <c r="U664" s="23"/>
      <c r="V664" s="23"/>
      <c r="W664" s="23"/>
      <c r="X664" s="23"/>
      <c r="Y664" s="23"/>
      <c r="Z664" s="29"/>
      <c r="AA664" s="29"/>
      <c r="AB664" s="29"/>
      <c r="AC664" s="29"/>
      <c r="AD664" s="29"/>
      <c r="AE664" s="29"/>
      <c r="AF664" s="29"/>
      <c r="AG664" s="29"/>
      <c r="AH664" s="29"/>
      <c r="AI664" s="29"/>
      <c r="AJ664" s="29"/>
      <c r="AK664" s="29"/>
      <c r="AL664" s="29"/>
      <c r="AM664" s="29"/>
      <c r="AN664" s="29"/>
      <c r="AO664" s="29"/>
      <c r="AP664" s="29"/>
    </row>
    <row r="665" ht="12.0" customHeight="1">
      <c r="A665" s="29"/>
      <c r="B665" s="23"/>
      <c r="C665" s="23"/>
      <c r="D665" s="167"/>
      <c r="E665" s="23"/>
      <c r="F665" s="23"/>
      <c r="G665" s="23"/>
      <c r="H665" s="23"/>
      <c r="I665" s="23"/>
      <c r="J665" s="23"/>
      <c r="K665" s="188"/>
      <c r="L665" s="23"/>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row>
    <row r="666" ht="12.0" customHeight="1">
      <c r="A666" s="29"/>
      <c r="B666" s="23"/>
      <c r="C666" s="23"/>
      <c r="D666" s="167"/>
      <c r="E666" s="137"/>
      <c r="F666" s="23"/>
      <c r="G666" s="23"/>
      <c r="H666" s="23"/>
      <c r="I666" s="23"/>
      <c r="J666" s="23"/>
      <c r="K666" s="188"/>
      <c r="L666" s="23"/>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row>
    <row r="667" ht="29.25" customHeight="1">
      <c r="A667" s="126" t="s">
        <v>106</v>
      </c>
      <c r="B667" s="127" t="s">
        <v>92</v>
      </c>
      <c r="C667" s="128" t="s">
        <v>188</v>
      </c>
      <c r="D667" s="168" t="s">
        <v>112</v>
      </c>
      <c r="E667" s="154"/>
      <c r="F667" s="29"/>
      <c r="G667" s="29"/>
      <c r="H667" s="29"/>
      <c r="I667" s="29"/>
      <c r="J667" s="29"/>
      <c r="K667" s="188"/>
      <c r="L667" s="23"/>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row>
    <row r="668" ht="12.0" customHeight="1">
      <c r="A668" s="133">
        <f t="array" ref="A668">IFERROR(INDEX('03.Muestra'!$B$8:$B$17,SMALL(IF("Página Web"='03.Muestra'!$D$8:$D$17,ROW('03.Muestra'!$B$8:$B$17)-MIN(ROW('03.Muestra'!$D$8:$D$17))+1,""),ROW()-667)),"")</f>
        <v>1</v>
      </c>
      <c r="B668" s="169" t="str">
        <f t="array" ref="B668">IFERROR(INDEX('03.Muestra'!$C$8:$C$17,SMALL(IF("Página Web"='03.Muestra'!$D$8:$D$17,ROW('03.Muestra'!$C$8:$C$17)-MIN(ROW('03.Muestra'!$D$8:$D$17))+1,""),ROW()-667)),"")</f>
        <v>Home</v>
      </c>
      <c r="C668" s="170" t="str">
        <f t="array" ref="C668">IFERROR(INDEX('03.Muestra'!$F$8:$F$17,SMALL(IF("Página Web"='03.Muestra'!$D$8:$D$17,ROW('03.Muestra'!$F$8:$F$17)-MIN(ROW('03.Muestra'!$D$8:$D$17))+1,""),ROW()-667)),"")</f>
        <v>https://vicengallartandres.com/</v>
      </c>
      <c r="D668" s="143" t="str">
        <f t="shared" ref="D668:D677" si="81">IF(C668="","",$D$18)</f>
        <v>N/A</v>
      </c>
      <c r="E668" s="95" t="str">
        <f t="shared" ref="E668:E677" si="82">IF(D668&lt;&gt;"",IF(AND(B668&lt;&gt;"",C668&lt;&gt;""),"","ERR"),"")</f>
        <v/>
      </c>
      <c r="F668" s="144" t="s">
        <v>95</v>
      </c>
      <c r="G668" s="121" t="s">
        <v>104</v>
      </c>
      <c r="H668" s="116" t="s">
        <v>99</v>
      </c>
      <c r="I668" s="145" t="s">
        <v>97</v>
      </c>
      <c r="J668" s="146" t="s">
        <v>93</v>
      </c>
      <c r="K668" s="171" t="s">
        <v>103</v>
      </c>
      <c r="L668" s="23"/>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row>
    <row r="669" ht="12.0" customHeight="1">
      <c r="A669" s="133">
        <f t="array" ref="A669">IFERROR(INDEX('03.Muestra'!$B$8:$B$17,SMALL(IF("Página Web"='03.Muestra'!$D$8:$D$17,ROW('03.Muestra'!$B$8:$B$17)-MIN(ROW('03.Muestra'!$D$8:$D$17))+1,""),ROW()-667)),"")</f>
        <v>2</v>
      </c>
      <c r="B669" s="169" t="str">
        <f t="array" ref="B669">IFERROR(INDEX('03.Muestra'!$C$8:$C$17,SMALL(IF("Página Web"='03.Muestra'!$D$8:$D$17,ROW('03.Muestra'!$C$8:$C$17)-MIN(ROW('03.Muestra'!$D$8:$D$17))+1,""),ROW()-667)),"")</f>
        <v>Contacto</v>
      </c>
      <c r="C669" s="170" t="str">
        <f t="array" ref="C669">IFERROR(INDEX('03.Muestra'!$F$8:$F$17,SMALL(IF("Página Web"='03.Muestra'!$D$8:$D$17,ROW('03.Muestra'!$F$8:$F$17)-MIN(ROW('03.Muestra'!$D$8:$D$17))+1,""),ROW()-667)),"")</f>
        <v>https://vicengallartandres.com/contacto/</v>
      </c>
      <c r="D669" s="143" t="str">
        <f t="shared" si="81"/>
        <v>N/A</v>
      </c>
      <c r="E669" s="95" t="str">
        <f t="shared" si="82"/>
        <v/>
      </c>
      <c r="F669" s="147">
        <f>COUNTIF($D668:INDIRECT("$D" &amp;  SUM(ROW()-1,'03.Muestra'!$D$20)-1),F668)</f>
        <v>0</v>
      </c>
      <c r="G669" s="147">
        <f>COUNTIF($D668:INDIRECT("$D" &amp;  SUM(ROW()-1,'03.Muestra'!$D$20)-1),G668)</f>
        <v>0</v>
      </c>
      <c r="H669" s="147">
        <f>COUNTIF($D668:INDIRECT("$D" &amp;  SUM(ROW()-1,'03.Muestra'!$D$20)-1),H668)</f>
        <v>3</v>
      </c>
      <c r="I669" s="147">
        <f>COUNTIF($D668:INDIRECT("$D" &amp;  SUM(ROW()-1,'03.Muestra'!$D$20)-1),I668)</f>
        <v>0</v>
      </c>
      <c r="J669" s="147">
        <f>COUNTIF($D668:INDIRECT("$D" &amp;  SUM(ROW()-1,'03.Muestra'!$D$20)-1),J668)</f>
        <v>0</v>
      </c>
      <c r="K669" s="172">
        <f>IF(COUNTIF('03.Muestra'!$D$8:$D$17,"Página Web")=0,0,COUNTBLANK($D668:INDIRECT("$D" &amp;  SUM(ROW()-1,COUNTIF('03.Muestra'!$D$8:$D$17,"Página Web"))-1)))</f>
        <v>0</v>
      </c>
      <c r="L669" s="23"/>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row>
    <row r="670" ht="12.0" customHeight="1">
      <c r="A670" s="133">
        <f t="array" ref="A670">IFERROR(INDEX('03.Muestra'!$B$8:$B$17,SMALL(IF("Página Web"='03.Muestra'!$D$8:$D$17,ROW('03.Muestra'!$B$8:$B$17)-MIN(ROW('03.Muestra'!$D$8:$D$17))+1,""),ROW()-667)),"")</f>
        <v>3</v>
      </c>
      <c r="B670" s="169" t="str">
        <f t="array" ref="B670">IFERROR(INDEX('03.Muestra'!$C$8:$C$17,SMALL(IF("Página Web"='03.Muestra'!$D$8:$D$17,ROW('03.Muestra'!$C$8:$C$17)-MIN(ROW('03.Muestra'!$D$8:$D$17))+1,""),ROW()-667)),"")</f>
        <v>Servicios</v>
      </c>
      <c r="C670" s="170" t="str">
        <f t="array" ref="C670">IFERROR(INDEX('03.Muestra'!$F$8:$F$17,SMALL(IF("Página Web"='03.Muestra'!$D$8:$D$17,ROW('03.Muestra'!$F$8:$F$17)-MIN(ROW('03.Muestra'!$D$8:$D$17))+1,""),ROW()-667)),"")</f>
        <v>https://vicengallartandres.com/servicios/</v>
      </c>
      <c r="D670" s="143" t="str">
        <f t="shared" si="81"/>
        <v>N/A</v>
      </c>
      <c r="E670" s="95" t="str">
        <f t="shared" si="82"/>
        <v/>
      </c>
      <c r="F670" s="29"/>
      <c r="G670" s="23"/>
      <c r="H670" s="23"/>
      <c r="I670" s="23"/>
      <c r="J670" s="23"/>
      <c r="K670" s="188"/>
      <c r="L670" s="23"/>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row>
    <row r="671" ht="12.0" customHeight="1">
      <c r="A671" s="133" t="str">
        <f t="array" ref="A671">IFERROR(INDEX('03.Muestra'!$B$8:$B$17,SMALL(IF("Página Web"='03.Muestra'!$D$8:$D$17,ROW('03.Muestra'!$B$8:$B$17)-MIN(ROW('03.Muestra'!$D$8:$D$17))+1,""),ROW()-667)),"")</f>
        <v/>
      </c>
      <c r="B671" s="169" t="str">
        <f t="array" ref="B671">IFERROR(INDEX('03.Muestra'!$C$8:$C$17,SMALL(IF("Página Web"='03.Muestra'!$D$8:$D$17,ROW('03.Muestra'!$C$8:$C$17)-MIN(ROW('03.Muestra'!$D$8:$D$17))+1,""),ROW()-667)),"")</f>
        <v/>
      </c>
      <c r="C671" s="169" t="str">
        <f t="array" ref="C671">IFERROR(INDEX('03.Muestra'!$F$8:$F$17,SMALL(IF("Página Web"='03.Muestra'!$D$8:$D$17,ROW('03.Muestra'!$F$8:$F$17)-MIN(ROW('03.Muestra'!$D$8:$D$17))+1,""),ROW()-667)),"")</f>
        <v/>
      </c>
      <c r="D671" s="143" t="str">
        <f t="shared" si="81"/>
        <v/>
      </c>
      <c r="E671" s="95" t="str">
        <f t="shared" si="82"/>
        <v/>
      </c>
      <c r="F671" s="29"/>
      <c r="G671" s="23"/>
      <c r="H671" s="23"/>
      <c r="I671" s="23"/>
      <c r="J671" s="23"/>
      <c r="K671" s="188"/>
      <c r="L671" s="23"/>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row>
    <row r="672" ht="12.0" customHeight="1">
      <c r="A672" s="133" t="str">
        <f t="array" ref="A672">IFERROR(INDEX('03.Muestra'!$B$8:$B$17,SMALL(IF("Página Web"='03.Muestra'!$D$8:$D$17,ROW('03.Muestra'!$B$8:$B$17)-MIN(ROW('03.Muestra'!$D$8:$D$17))+1,""),ROW()-667)),"")</f>
        <v/>
      </c>
      <c r="B672" s="169" t="str">
        <f t="array" ref="B672">IFERROR(INDEX('03.Muestra'!$C$8:$C$17,SMALL(IF("Página Web"='03.Muestra'!$D$8:$D$17,ROW('03.Muestra'!$C$8:$C$17)-MIN(ROW('03.Muestra'!$D$8:$D$17))+1,""),ROW()-667)),"")</f>
        <v/>
      </c>
      <c r="C672" s="169" t="str">
        <f t="array" ref="C672">IFERROR(INDEX('03.Muestra'!$F$8:$F$17,SMALL(IF("Página Web"='03.Muestra'!$D$8:$D$17,ROW('03.Muestra'!$F$8:$F$17)-MIN(ROW('03.Muestra'!$D$8:$D$17))+1,""),ROW()-667)),"")</f>
        <v/>
      </c>
      <c r="D672" s="143" t="str">
        <f t="shared" si="81"/>
        <v/>
      </c>
      <c r="E672" s="95" t="str">
        <f t="shared" si="82"/>
        <v/>
      </c>
      <c r="F672" s="29"/>
      <c r="G672" s="23"/>
      <c r="H672" s="23"/>
      <c r="I672" s="23"/>
      <c r="J672" s="23"/>
      <c r="K672" s="188"/>
      <c r="L672" s="23"/>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row>
    <row r="673" ht="12.0" customHeight="1">
      <c r="A673" s="133" t="str">
        <f t="array" ref="A673">IFERROR(INDEX('03.Muestra'!$B$8:$B$17,SMALL(IF("Página Web"='03.Muestra'!$D$8:$D$17,ROW('03.Muestra'!$B$8:$B$17)-MIN(ROW('03.Muestra'!$D$8:$D$17))+1,""),ROW()-667)),"")</f>
        <v/>
      </c>
      <c r="B673" s="169" t="str">
        <f t="array" ref="B673">IFERROR(INDEX('03.Muestra'!$C$8:$C$17,SMALL(IF("Página Web"='03.Muestra'!$D$8:$D$17,ROW('03.Muestra'!$C$8:$C$17)-MIN(ROW('03.Muestra'!$D$8:$D$17))+1,""),ROW()-667)),"")</f>
        <v/>
      </c>
      <c r="C673" s="169" t="str">
        <f t="array" ref="C673">IFERROR(INDEX('03.Muestra'!$F$8:$F$17,SMALL(IF("Página Web"='03.Muestra'!$D$8:$D$17,ROW('03.Muestra'!$F$8:$F$17)-MIN(ROW('03.Muestra'!$D$8:$D$17))+1,""),ROW()-667)),"")</f>
        <v/>
      </c>
      <c r="D673" s="143" t="str">
        <f t="shared" si="81"/>
        <v/>
      </c>
      <c r="E673" s="95" t="str">
        <f t="shared" si="82"/>
        <v/>
      </c>
      <c r="F673" s="29"/>
      <c r="G673" s="23"/>
      <c r="H673" s="23"/>
      <c r="I673" s="23"/>
      <c r="J673" s="23"/>
      <c r="K673" s="188"/>
      <c r="L673" s="23"/>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row>
    <row r="674" ht="12.0" customHeight="1">
      <c r="A674" s="133" t="str">
        <f t="array" ref="A674">IFERROR(INDEX('03.Muestra'!$B$8:$B$17,SMALL(IF("Página Web"='03.Muestra'!$D$8:$D$17,ROW('03.Muestra'!$B$8:$B$17)-MIN(ROW('03.Muestra'!$D$8:$D$17))+1,""),ROW()-667)),"")</f>
        <v/>
      </c>
      <c r="B674" s="169" t="str">
        <f t="array" ref="B674">IFERROR(INDEX('03.Muestra'!$C$8:$C$17,SMALL(IF("Página Web"='03.Muestra'!$D$8:$D$17,ROW('03.Muestra'!$C$8:$C$17)-MIN(ROW('03.Muestra'!$D$8:$D$17))+1,""),ROW()-667)),"")</f>
        <v/>
      </c>
      <c r="C674" s="169" t="str">
        <f t="array" ref="C674">IFERROR(INDEX('03.Muestra'!$F$8:$F$17,SMALL(IF("Página Web"='03.Muestra'!$D$8:$D$17,ROW('03.Muestra'!$F$8:$F$17)-MIN(ROW('03.Muestra'!$D$8:$D$17))+1,""),ROW()-667)),"")</f>
        <v/>
      </c>
      <c r="D674" s="143" t="str">
        <f t="shared" si="81"/>
        <v/>
      </c>
      <c r="E674" s="95" t="str">
        <f t="shared" si="82"/>
        <v/>
      </c>
      <c r="F674" s="23"/>
      <c r="G674" s="23"/>
      <c r="H674" s="23"/>
      <c r="I674" s="23"/>
      <c r="J674" s="23"/>
      <c r="K674" s="188"/>
      <c r="L674" s="23"/>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row>
    <row r="675" ht="12.0" customHeight="1">
      <c r="A675" s="133" t="str">
        <f t="array" ref="A675">IFERROR(INDEX('03.Muestra'!$B$8:$B$17,SMALL(IF("Página Web"='03.Muestra'!$D$8:$D$17,ROW('03.Muestra'!$B$8:$B$17)-MIN(ROW('03.Muestra'!$D$8:$D$17))+1,""),ROW()-667)),"")</f>
        <v/>
      </c>
      <c r="B675" s="169" t="str">
        <f t="array" ref="B675">IFERROR(INDEX('03.Muestra'!$C$8:$C$17,SMALL(IF("Página Web"='03.Muestra'!$D$8:$D$17,ROW('03.Muestra'!$C$8:$C$17)-MIN(ROW('03.Muestra'!$D$8:$D$17))+1,""),ROW()-667)),"")</f>
        <v/>
      </c>
      <c r="C675" s="169" t="str">
        <f t="array" ref="C675">IFERROR(INDEX('03.Muestra'!$F$8:$F$17,SMALL(IF("Página Web"='03.Muestra'!$D$8:$D$17,ROW('03.Muestra'!$F$8:$F$17)-MIN(ROW('03.Muestra'!$D$8:$D$17))+1,""),ROW()-667)),"")</f>
        <v/>
      </c>
      <c r="D675" s="143" t="str">
        <f t="shared" si="81"/>
        <v/>
      </c>
      <c r="E675" s="95" t="str">
        <f t="shared" si="82"/>
        <v/>
      </c>
      <c r="F675" s="23"/>
      <c r="G675" s="23"/>
      <c r="H675" s="23"/>
      <c r="I675" s="23"/>
      <c r="J675" s="23"/>
      <c r="K675" s="188"/>
      <c r="L675" s="23"/>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row>
    <row r="676" ht="12.0" customHeight="1">
      <c r="A676" s="133" t="str">
        <f t="array" ref="A676">IFERROR(INDEX('03.Muestra'!$B$8:$B$17,SMALL(IF("Página Web"='03.Muestra'!$D$8:$D$17,ROW('03.Muestra'!$B$8:$B$17)-MIN(ROW('03.Muestra'!$D$8:$D$17))+1,""),ROW()-667)),"")</f>
        <v/>
      </c>
      <c r="B676" s="169" t="str">
        <f t="array" ref="B676">IFERROR(INDEX('03.Muestra'!$C$8:$C$17,SMALL(IF("Página Web"='03.Muestra'!$D$8:$D$17,ROW('03.Muestra'!$C$8:$C$17)-MIN(ROW('03.Muestra'!$D$8:$D$17))+1,""),ROW()-667)),"")</f>
        <v/>
      </c>
      <c r="C676" s="169" t="str">
        <f t="array" ref="C676">IFERROR(INDEX('03.Muestra'!$F$8:$F$17,SMALL(IF("Página Web"='03.Muestra'!$D$8:$D$17,ROW('03.Muestra'!$F$8:$F$17)-MIN(ROW('03.Muestra'!$D$8:$D$17))+1,""),ROW()-667)),"")</f>
        <v/>
      </c>
      <c r="D676" s="143" t="str">
        <f t="shared" si="81"/>
        <v/>
      </c>
      <c r="E676" s="95" t="str">
        <f t="shared" si="82"/>
        <v/>
      </c>
      <c r="F676" s="23"/>
      <c r="G676" s="23"/>
      <c r="H676" s="23"/>
      <c r="I676" s="23"/>
      <c r="J676" s="23"/>
      <c r="K676" s="188"/>
      <c r="L676" s="23"/>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row>
    <row r="677" ht="12.0" customHeight="1">
      <c r="A677" s="133" t="str">
        <f t="array" ref="A677">IFERROR(INDEX('03.Muestra'!$B$8:$B$17,SMALL(IF("Página Web"='03.Muestra'!$D$8:$D$17,ROW('03.Muestra'!$B$8:$B$17)-MIN(ROW('03.Muestra'!$D$8:$D$17))+1,""),ROW()-667)),"")</f>
        <v/>
      </c>
      <c r="B677" s="169" t="str">
        <f t="array" ref="B677">IFERROR(INDEX('03.Muestra'!$C$8:$C$17,SMALL(IF("Página Web"='03.Muestra'!$D$8:$D$17,ROW('03.Muestra'!$C$8:$C$17)-MIN(ROW('03.Muestra'!$D$8:$D$17))+1,""),ROW()-667)),"")</f>
        <v/>
      </c>
      <c r="C677" s="169" t="str">
        <f t="array" ref="C677">IFERROR(INDEX('03.Muestra'!$F$8:$F$17,SMALL(IF("Página Web"='03.Muestra'!$D$8:$D$17,ROW('03.Muestra'!$F$8:$F$17)-MIN(ROW('03.Muestra'!$D$8:$D$17))+1,""),ROW()-667)),"")</f>
        <v/>
      </c>
      <c r="D677" s="143" t="str">
        <f t="shared" si="81"/>
        <v/>
      </c>
      <c r="E677" s="95" t="str">
        <f t="shared" si="82"/>
        <v/>
      </c>
      <c r="F677" s="23"/>
      <c r="G677" s="23"/>
      <c r="H677" s="23"/>
      <c r="I677" s="23"/>
      <c r="J677" s="23"/>
      <c r="K677" s="188"/>
      <c r="L677" s="23"/>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row>
    <row r="678" ht="12.0" customHeight="1">
      <c r="A678" s="92"/>
      <c r="B678" s="173"/>
      <c r="C678" s="173"/>
      <c r="D678" s="174"/>
      <c r="E678" s="95"/>
      <c r="F678" s="23"/>
      <c r="G678" s="23"/>
      <c r="H678" s="23"/>
      <c r="I678" s="23"/>
      <c r="J678" s="23"/>
      <c r="K678" s="188"/>
      <c r="L678" s="23"/>
      <c r="M678" s="23"/>
      <c r="N678" s="23"/>
      <c r="O678" s="23"/>
      <c r="P678" s="23"/>
      <c r="Q678" s="23"/>
      <c r="R678" s="23"/>
      <c r="S678" s="23"/>
      <c r="T678" s="23"/>
      <c r="U678" s="23"/>
      <c r="V678" s="23"/>
      <c r="W678" s="23"/>
      <c r="X678" s="23"/>
      <c r="Y678" s="23"/>
      <c r="Z678" s="29"/>
      <c r="AA678" s="29"/>
      <c r="AB678" s="29"/>
      <c r="AC678" s="29"/>
      <c r="AD678" s="29"/>
      <c r="AE678" s="29"/>
      <c r="AF678" s="29"/>
      <c r="AG678" s="29"/>
      <c r="AH678" s="29"/>
      <c r="AI678" s="29"/>
      <c r="AJ678" s="29"/>
      <c r="AK678" s="29"/>
      <c r="AL678" s="29"/>
      <c r="AM678" s="29"/>
      <c r="AN678" s="29"/>
      <c r="AO678" s="29"/>
      <c r="AP678" s="29"/>
    </row>
    <row r="679" ht="12.0" customHeight="1">
      <c r="A679" s="29"/>
      <c r="B679" s="23"/>
      <c r="C679" s="23"/>
      <c r="D679" s="167"/>
      <c r="E679" s="95"/>
      <c r="F679" s="23"/>
      <c r="G679" s="23"/>
      <c r="H679" s="23"/>
      <c r="I679" s="23"/>
      <c r="J679" s="23"/>
      <c r="K679" s="188"/>
      <c r="L679" s="23"/>
      <c r="M679" s="23"/>
      <c r="N679" s="23"/>
      <c r="O679" s="23"/>
      <c r="P679" s="23"/>
      <c r="Q679" s="23"/>
      <c r="R679" s="23"/>
      <c r="S679" s="23"/>
      <c r="T679" s="23"/>
      <c r="U679" s="23"/>
      <c r="V679" s="23"/>
      <c r="W679" s="23"/>
      <c r="X679" s="23"/>
      <c r="Y679" s="23"/>
      <c r="Z679" s="29"/>
      <c r="AA679" s="29"/>
      <c r="AB679" s="29"/>
      <c r="AC679" s="29"/>
      <c r="AD679" s="29"/>
      <c r="AE679" s="29"/>
      <c r="AF679" s="29"/>
      <c r="AG679" s="29"/>
      <c r="AH679" s="29"/>
      <c r="AI679" s="29"/>
      <c r="AJ679" s="29"/>
      <c r="AK679" s="29"/>
      <c r="AL679" s="29"/>
      <c r="AM679" s="29"/>
      <c r="AN679" s="29"/>
      <c r="AO679" s="29"/>
      <c r="AP679" s="29"/>
    </row>
    <row r="680" ht="12.75" customHeight="1">
      <c r="A680" s="151"/>
      <c r="B680" s="152"/>
      <c r="C680" s="151"/>
      <c r="D680" s="175"/>
      <c r="E680" s="153"/>
      <c r="F680" s="23"/>
      <c r="G680" s="23"/>
      <c r="H680" s="23"/>
      <c r="I680" s="23"/>
      <c r="J680" s="23"/>
      <c r="K680" s="188"/>
      <c r="L680" s="23"/>
      <c r="M680" s="23"/>
      <c r="N680" s="23"/>
      <c r="O680" s="23"/>
      <c r="P680" s="23"/>
      <c r="Q680" s="23"/>
      <c r="R680" s="23"/>
      <c r="S680" s="23"/>
      <c r="T680" s="23"/>
      <c r="U680" s="23"/>
      <c r="V680" s="23"/>
      <c r="W680" s="23"/>
      <c r="X680" s="23"/>
      <c r="Y680" s="23"/>
      <c r="Z680" s="29"/>
      <c r="AA680" s="29"/>
      <c r="AB680" s="29"/>
      <c r="AC680" s="29"/>
      <c r="AD680" s="29"/>
      <c r="AE680" s="29"/>
      <c r="AF680" s="29"/>
      <c r="AG680" s="29"/>
      <c r="AH680" s="29"/>
      <c r="AI680" s="29"/>
      <c r="AJ680" s="29"/>
      <c r="AK680" s="29"/>
      <c r="AL680" s="29"/>
      <c r="AM680" s="29"/>
      <c r="AN680" s="29"/>
      <c r="AO680" s="29"/>
      <c r="AP680" s="29"/>
    </row>
    <row r="681" ht="12.0" customHeight="1">
      <c r="A681" s="149"/>
      <c r="B681" s="149"/>
      <c r="C681" s="149"/>
      <c r="D681" s="176"/>
      <c r="E681" s="149"/>
      <c r="F681" s="124"/>
      <c r="G681" s="23"/>
      <c r="H681" s="23"/>
      <c r="I681" s="23"/>
      <c r="J681" s="23"/>
      <c r="K681" s="188"/>
      <c r="L681" s="23"/>
      <c r="M681" s="23"/>
      <c r="N681" s="23"/>
      <c r="O681" s="23"/>
      <c r="P681" s="23"/>
      <c r="Q681" s="23"/>
      <c r="R681" s="23"/>
      <c r="S681" s="23"/>
      <c r="T681" s="23"/>
      <c r="U681" s="23"/>
      <c r="V681" s="23"/>
      <c r="W681" s="23"/>
      <c r="X681" s="23"/>
      <c r="Y681" s="23"/>
      <c r="Z681" s="29"/>
      <c r="AA681" s="29"/>
      <c r="AB681" s="29"/>
      <c r="AC681" s="29"/>
      <c r="AD681" s="29"/>
      <c r="AE681" s="29"/>
      <c r="AF681" s="29"/>
      <c r="AG681" s="29"/>
      <c r="AH681" s="29"/>
      <c r="AI681" s="29"/>
      <c r="AJ681" s="29"/>
      <c r="AK681" s="29"/>
      <c r="AL681" s="29"/>
      <c r="AM681" s="29"/>
      <c r="AN681" s="29"/>
      <c r="AO681" s="29"/>
      <c r="AP681" s="29"/>
    </row>
    <row r="682" ht="12.0" customHeight="1">
      <c r="A682" s="29"/>
      <c r="B682" s="23"/>
      <c r="C682" s="23"/>
      <c r="D682" s="167"/>
      <c r="E682" s="23"/>
      <c r="F682" s="23"/>
      <c r="G682" s="23"/>
      <c r="H682" s="23"/>
      <c r="I682" s="23"/>
      <c r="J682" s="23"/>
      <c r="K682" s="188"/>
      <c r="L682" s="23"/>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row>
    <row r="683" ht="12.0" customHeight="1">
      <c r="A683" s="29"/>
      <c r="B683" s="23"/>
      <c r="C683" s="23"/>
      <c r="D683" s="167"/>
      <c r="E683" s="137"/>
      <c r="F683" s="23"/>
      <c r="G683" s="23"/>
      <c r="H683" s="23"/>
      <c r="I683" s="23"/>
      <c r="J683" s="23"/>
      <c r="K683" s="188"/>
      <c r="L683" s="23"/>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row>
    <row r="684" ht="29.25" customHeight="1">
      <c r="A684" s="126" t="s">
        <v>106</v>
      </c>
      <c r="B684" s="127" t="s">
        <v>92</v>
      </c>
      <c r="C684" s="128" t="s">
        <v>189</v>
      </c>
      <c r="D684" s="168" t="s">
        <v>112</v>
      </c>
      <c r="E684" s="154"/>
      <c r="F684" s="29"/>
      <c r="G684" s="29"/>
      <c r="H684" s="29"/>
      <c r="I684" s="29"/>
      <c r="J684" s="29"/>
      <c r="K684" s="188"/>
      <c r="L684" s="23"/>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row>
    <row r="685" ht="12.0" customHeight="1">
      <c r="A685" s="133">
        <f t="array" ref="A685">IFERROR(INDEX('03.Muestra'!$B$8:$B$17,SMALL(IF("Página Web"='03.Muestra'!$D$8:$D$17,ROW('03.Muestra'!$B$8:$B$17)-MIN(ROW('03.Muestra'!$D$8:$D$17))+1,""),ROW()-684)),"")</f>
        <v>1</v>
      </c>
      <c r="B685" s="169" t="str">
        <f t="array" ref="B685">IFERROR(INDEX('03.Muestra'!$C$8:$C$17,SMALL(IF("Página Web"='03.Muestra'!$D$8:$D$17,ROW('03.Muestra'!$C$8:$C$17)-MIN(ROW('03.Muestra'!$D$8:$D$17))+1,""),ROW()-684)),"")</f>
        <v>Home</v>
      </c>
      <c r="C685" s="170" t="str">
        <f t="array" ref="C685">IFERROR(INDEX('03.Muestra'!$F$8:$F$17,SMALL(IF("Página Web"='03.Muestra'!$D$8:$D$17,ROW('03.Muestra'!$F$8:$F$17)-MIN(ROW('03.Muestra'!$D$8:$D$17))+1,""),ROW()-684)),"")</f>
        <v>https://vicengallartandres.com/</v>
      </c>
      <c r="D685" s="143" t="str">
        <f t="shared" ref="D685:D694" si="83">IF(C685="","",$D$18)</f>
        <v>N/A</v>
      </c>
      <c r="E685" s="95" t="str">
        <f t="shared" ref="E685:E694" si="84">IF(D685&lt;&gt;"",IF(AND(B685&lt;&gt;"",C685&lt;&gt;""),"","ERR"),"")</f>
        <v/>
      </c>
      <c r="F685" s="144" t="s">
        <v>95</v>
      </c>
      <c r="G685" s="121" t="s">
        <v>104</v>
      </c>
      <c r="H685" s="116" t="s">
        <v>99</v>
      </c>
      <c r="I685" s="145" t="s">
        <v>97</v>
      </c>
      <c r="J685" s="146" t="s">
        <v>93</v>
      </c>
      <c r="K685" s="171" t="s">
        <v>103</v>
      </c>
      <c r="L685" s="23"/>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row>
    <row r="686" ht="12.0" customHeight="1">
      <c r="A686" s="133">
        <f t="array" ref="A686">IFERROR(INDEX('03.Muestra'!$B$8:$B$17,SMALL(IF("Página Web"='03.Muestra'!$D$8:$D$17,ROW('03.Muestra'!$B$8:$B$17)-MIN(ROW('03.Muestra'!$D$8:$D$17))+1,""),ROW()-684)),"")</f>
        <v>2</v>
      </c>
      <c r="B686" s="169" t="str">
        <f t="array" ref="B686">IFERROR(INDEX('03.Muestra'!$C$8:$C$17,SMALL(IF("Página Web"='03.Muestra'!$D$8:$D$17,ROW('03.Muestra'!$C$8:$C$17)-MIN(ROW('03.Muestra'!$D$8:$D$17))+1,""),ROW()-684)),"")</f>
        <v>Contacto</v>
      </c>
      <c r="C686" s="170" t="str">
        <f t="array" ref="C686">IFERROR(INDEX('03.Muestra'!$F$8:$F$17,SMALL(IF("Página Web"='03.Muestra'!$D$8:$D$17,ROW('03.Muestra'!$F$8:$F$17)-MIN(ROW('03.Muestra'!$D$8:$D$17))+1,""),ROW()-684)),"")</f>
        <v>https://vicengallartandres.com/contacto/</v>
      </c>
      <c r="D686" s="143" t="str">
        <f t="shared" si="83"/>
        <v>N/A</v>
      </c>
      <c r="E686" s="95" t="str">
        <f t="shared" si="84"/>
        <v/>
      </c>
      <c r="F686" s="147">
        <f>COUNTIF($D685:INDIRECT("$D" &amp;  SUM(ROW()-1,'03.Muestra'!$D$20)-1),F685)</f>
        <v>0</v>
      </c>
      <c r="G686" s="147">
        <f>COUNTIF($D685:INDIRECT("$D" &amp;  SUM(ROW()-1,'03.Muestra'!$D$20)-1),G685)</f>
        <v>0</v>
      </c>
      <c r="H686" s="147">
        <f>COUNTIF($D685:INDIRECT("$D" &amp;  SUM(ROW()-1,'03.Muestra'!$D$20)-1),H685)</f>
        <v>3</v>
      </c>
      <c r="I686" s="147">
        <f>COUNTIF($D685:INDIRECT("$D" &amp;  SUM(ROW()-1,'03.Muestra'!$D$20)-1),I685)</f>
        <v>0</v>
      </c>
      <c r="J686" s="147">
        <f>COUNTIF($D685:INDIRECT("$D" &amp;  SUM(ROW()-1,'03.Muestra'!$D$20)-1),J685)</f>
        <v>0</v>
      </c>
      <c r="K686" s="172">
        <f>IF(COUNTIF('03.Muestra'!$D$8:$D$17,"Página Web")=0,0,COUNTBLANK($D685:INDIRECT("$D" &amp;  SUM(ROW()-1,COUNTIF('03.Muestra'!$D$8:$D$17,"Página Web"))-1)))</f>
        <v>0</v>
      </c>
      <c r="L686" s="23"/>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row>
    <row r="687" ht="12.0" customHeight="1">
      <c r="A687" s="133">
        <f t="array" ref="A687">IFERROR(INDEX('03.Muestra'!$B$8:$B$17,SMALL(IF("Página Web"='03.Muestra'!$D$8:$D$17,ROW('03.Muestra'!$B$8:$B$17)-MIN(ROW('03.Muestra'!$D$8:$D$17))+1,""),ROW()-684)),"")</f>
        <v>3</v>
      </c>
      <c r="B687" s="169" t="str">
        <f t="array" ref="B687">IFERROR(INDEX('03.Muestra'!$C$8:$C$17,SMALL(IF("Página Web"='03.Muestra'!$D$8:$D$17,ROW('03.Muestra'!$C$8:$C$17)-MIN(ROW('03.Muestra'!$D$8:$D$17))+1,""),ROW()-684)),"")</f>
        <v>Servicios</v>
      </c>
      <c r="C687" s="170" t="str">
        <f t="array" ref="C687">IFERROR(INDEX('03.Muestra'!$F$8:$F$17,SMALL(IF("Página Web"='03.Muestra'!$D$8:$D$17,ROW('03.Muestra'!$F$8:$F$17)-MIN(ROW('03.Muestra'!$D$8:$D$17))+1,""),ROW()-684)),"")</f>
        <v>https://vicengallartandres.com/servicios/</v>
      </c>
      <c r="D687" s="143" t="str">
        <f t="shared" si="83"/>
        <v>N/A</v>
      </c>
      <c r="E687" s="95" t="str">
        <f t="shared" si="84"/>
        <v/>
      </c>
      <c r="F687" s="29"/>
      <c r="G687" s="23"/>
      <c r="H687" s="23"/>
      <c r="I687" s="23"/>
      <c r="J687" s="23"/>
      <c r="K687" s="188"/>
      <c r="L687" s="23"/>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row>
    <row r="688" ht="12.0" customHeight="1">
      <c r="A688" s="133" t="str">
        <f t="array" ref="A688">IFERROR(INDEX('03.Muestra'!$B$8:$B$17,SMALL(IF("Página Web"='03.Muestra'!$D$8:$D$17,ROW('03.Muestra'!$B$8:$B$17)-MIN(ROW('03.Muestra'!$D$8:$D$17))+1,""),ROW()-684)),"")</f>
        <v/>
      </c>
      <c r="B688" s="169" t="str">
        <f t="array" ref="B688">IFERROR(INDEX('03.Muestra'!$C$8:$C$17,SMALL(IF("Página Web"='03.Muestra'!$D$8:$D$17,ROW('03.Muestra'!$C$8:$C$17)-MIN(ROW('03.Muestra'!$D$8:$D$17))+1,""),ROW()-684)),"")</f>
        <v/>
      </c>
      <c r="C688" s="169" t="str">
        <f t="array" ref="C688">IFERROR(INDEX('03.Muestra'!$F$8:$F$17,SMALL(IF("Página Web"='03.Muestra'!$D$8:$D$17,ROW('03.Muestra'!$F$8:$F$17)-MIN(ROW('03.Muestra'!$D$8:$D$17))+1,""),ROW()-684)),"")</f>
        <v/>
      </c>
      <c r="D688" s="143" t="str">
        <f t="shared" si="83"/>
        <v/>
      </c>
      <c r="E688" s="95" t="str">
        <f t="shared" si="84"/>
        <v/>
      </c>
      <c r="F688" s="29"/>
      <c r="G688" s="23"/>
      <c r="H688" s="23"/>
      <c r="I688" s="23"/>
      <c r="J688" s="23"/>
      <c r="K688" s="188"/>
      <c r="L688" s="23"/>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row>
    <row r="689" ht="12.0" customHeight="1">
      <c r="A689" s="133" t="str">
        <f t="array" ref="A689">IFERROR(INDEX('03.Muestra'!$B$8:$B$17,SMALL(IF("Página Web"='03.Muestra'!$D$8:$D$17,ROW('03.Muestra'!$B$8:$B$17)-MIN(ROW('03.Muestra'!$D$8:$D$17))+1,""),ROW()-684)),"")</f>
        <v/>
      </c>
      <c r="B689" s="169" t="str">
        <f t="array" ref="B689">IFERROR(INDEX('03.Muestra'!$C$8:$C$17,SMALL(IF("Página Web"='03.Muestra'!$D$8:$D$17,ROW('03.Muestra'!$C$8:$C$17)-MIN(ROW('03.Muestra'!$D$8:$D$17))+1,""),ROW()-684)),"")</f>
        <v/>
      </c>
      <c r="C689" s="169" t="str">
        <f t="array" ref="C689">IFERROR(INDEX('03.Muestra'!$F$8:$F$17,SMALL(IF("Página Web"='03.Muestra'!$D$8:$D$17,ROW('03.Muestra'!$F$8:$F$17)-MIN(ROW('03.Muestra'!$D$8:$D$17))+1,""),ROW()-684)),"")</f>
        <v/>
      </c>
      <c r="D689" s="143" t="str">
        <f t="shared" si="83"/>
        <v/>
      </c>
      <c r="E689" s="95" t="str">
        <f t="shared" si="84"/>
        <v/>
      </c>
      <c r="F689" s="29"/>
      <c r="G689" s="23"/>
      <c r="H689" s="23"/>
      <c r="I689" s="23"/>
      <c r="J689" s="23"/>
      <c r="K689" s="188"/>
      <c r="L689" s="23"/>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row>
    <row r="690" ht="12.0" customHeight="1">
      <c r="A690" s="133" t="str">
        <f t="array" ref="A690">IFERROR(INDEX('03.Muestra'!$B$8:$B$17,SMALL(IF("Página Web"='03.Muestra'!$D$8:$D$17,ROW('03.Muestra'!$B$8:$B$17)-MIN(ROW('03.Muestra'!$D$8:$D$17))+1,""),ROW()-684)),"")</f>
        <v/>
      </c>
      <c r="B690" s="169" t="str">
        <f t="array" ref="B690">IFERROR(INDEX('03.Muestra'!$C$8:$C$17,SMALL(IF("Página Web"='03.Muestra'!$D$8:$D$17,ROW('03.Muestra'!$C$8:$C$17)-MIN(ROW('03.Muestra'!$D$8:$D$17))+1,""),ROW()-684)),"")</f>
        <v/>
      </c>
      <c r="C690" s="169" t="str">
        <f t="array" ref="C690">IFERROR(INDEX('03.Muestra'!$F$8:$F$17,SMALL(IF("Página Web"='03.Muestra'!$D$8:$D$17,ROW('03.Muestra'!$F$8:$F$17)-MIN(ROW('03.Muestra'!$D$8:$D$17))+1,""),ROW()-684)),"")</f>
        <v/>
      </c>
      <c r="D690" s="143" t="str">
        <f t="shared" si="83"/>
        <v/>
      </c>
      <c r="E690" s="95" t="str">
        <f t="shared" si="84"/>
        <v/>
      </c>
      <c r="F690" s="29"/>
      <c r="G690" s="23"/>
      <c r="H690" s="23"/>
      <c r="I690" s="23"/>
      <c r="J690" s="23"/>
      <c r="K690" s="188"/>
      <c r="L690" s="23"/>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row>
    <row r="691" ht="12.0" customHeight="1">
      <c r="A691" s="133" t="str">
        <f t="array" ref="A691">IFERROR(INDEX('03.Muestra'!$B$8:$B$17,SMALL(IF("Página Web"='03.Muestra'!$D$8:$D$17,ROW('03.Muestra'!$B$8:$B$17)-MIN(ROW('03.Muestra'!$D$8:$D$17))+1,""),ROW()-684)),"")</f>
        <v/>
      </c>
      <c r="B691" s="169" t="str">
        <f t="array" ref="B691">IFERROR(INDEX('03.Muestra'!$C$8:$C$17,SMALL(IF("Página Web"='03.Muestra'!$D$8:$D$17,ROW('03.Muestra'!$C$8:$C$17)-MIN(ROW('03.Muestra'!$D$8:$D$17))+1,""),ROW()-684)),"")</f>
        <v/>
      </c>
      <c r="C691" s="169" t="str">
        <f t="array" ref="C691">IFERROR(INDEX('03.Muestra'!$F$8:$F$17,SMALL(IF("Página Web"='03.Muestra'!$D$8:$D$17,ROW('03.Muestra'!$F$8:$F$17)-MIN(ROW('03.Muestra'!$D$8:$D$17))+1,""),ROW()-684)),"")</f>
        <v/>
      </c>
      <c r="D691" s="143" t="str">
        <f t="shared" si="83"/>
        <v/>
      </c>
      <c r="E691" s="95" t="str">
        <f t="shared" si="84"/>
        <v/>
      </c>
      <c r="F691" s="23"/>
      <c r="G691" s="23"/>
      <c r="H691" s="23"/>
      <c r="I691" s="23"/>
      <c r="J691" s="23"/>
      <c r="K691" s="188"/>
      <c r="L691" s="23"/>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row>
    <row r="692" ht="12.0" customHeight="1">
      <c r="A692" s="133" t="str">
        <f t="array" ref="A692">IFERROR(INDEX('03.Muestra'!$B$8:$B$17,SMALL(IF("Página Web"='03.Muestra'!$D$8:$D$17,ROW('03.Muestra'!$B$8:$B$17)-MIN(ROW('03.Muestra'!$D$8:$D$17))+1,""),ROW()-684)),"")</f>
        <v/>
      </c>
      <c r="B692" s="169" t="str">
        <f t="array" ref="B692">IFERROR(INDEX('03.Muestra'!$C$8:$C$17,SMALL(IF("Página Web"='03.Muestra'!$D$8:$D$17,ROW('03.Muestra'!$C$8:$C$17)-MIN(ROW('03.Muestra'!$D$8:$D$17))+1,""),ROW()-684)),"")</f>
        <v/>
      </c>
      <c r="C692" s="169" t="str">
        <f t="array" ref="C692">IFERROR(INDEX('03.Muestra'!$F$8:$F$17,SMALL(IF("Página Web"='03.Muestra'!$D$8:$D$17,ROW('03.Muestra'!$F$8:$F$17)-MIN(ROW('03.Muestra'!$D$8:$D$17))+1,""),ROW()-684)),"")</f>
        <v/>
      </c>
      <c r="D692" s="143" t="str">
        <f t="shared" si="83"/>
        <v/>
      </c>
      <c r="E692" s="95" t="str">
        <f t="shared" si="84"/>
        <v/>
      </c>
      <c r="F692" s="23"/>
      <c r="G692" s="23"/>
      <c r="H692" s="23"/>
      <c r="I692" s="23"/>
      <c r="J692" s="23"/>
      <c r="K692" s="188"/>
      <c r="L692" s="23"/>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row>
    <row r="693" ht="12.0" customHeight="1">
      <c r="A693" s="133" t="str">
        <f t="array" ref="A693">IFERROR(INDEX('03.Muestra'!$B$8:$B$17,SMALL(IF("Página Web"='03.Muestra'!$D$8:$D$17,ROW('03.Muestra'!$B$8:$B$17)-MIN(ROW('03.Muestra'!$D$8:$D$17))+1,""),ROW()-684)),"")</f>
        <v/>
      </c>
      <c r="B693" s="169" t="str">
        <f t="array" ref="B693">IFERROR(INDEX('03.Muestra'!$C$8:$C$17,SMALL(IF("Página Web"='03.Muestra'!$D$8:$D$17,ROW('03.Muestra'!$C$8:$C$17)-MIN(ROW('03.Muestra'!$D$8:$D$17))+1,""),ROW()-684)),"")</f>
        <v/>
      </c>
      <c r="C693" s="169" t="str">
        <f t="array" ref="C693">IFERROR(INDEX('03.Muestra'!$F$8:$F$17,SMALL(IF("Página Web"='03.Muestra'!$D$8:$D$17,ROW('03.Muestra'!$F$8:$F$17)-MIN(ROW('03.Muestra'!$D$8:$D$17))+1,""),ROW()-684)),"")</f>
        <v/>
      </c>
      <c r="D693" s="143" t="str">
        <f t="shared" si="83"/>
        <v/>
      </c>
      <c r="E693" s="95" t="str">
        <f t="shared" si="84"/>
        <v/>
      </c>
      <c r="F693" s="23"/>
      <c r="G693" s="23"/>
      <c r="H693" s="23"/>
      <c r="I693" s="23"/>
      <c r="J693" s="23"/>
      <c r="K693" s="188"/>
      <c r="L693" s="23"/>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row>
    <row r="694" ht="12.0" customHeight="1">
      <c r="A694" s="133" t="str">
        <f t="array" ref="A694">IFERROR(INDEX('03.Muestra'!$B$8:$B$17,SMALL(IF("Página Web"='03.Muestra'!$D$8:$D$17,ROW('03.Muestra'!$B$8:$B$17)-MIN(ROW('03.Muestra'!$D$8:$D$17))+1,""),ROW()-684)),"")</f>
        <v/>
      </c>
      <c r="B694" s="169" t="str">
        <f t="array" ref="B694">IFERROR(INDEX('03.Muestra'!$C$8:$C$17,SMALL(IF("Página Web"='03.Muestra'!$D$8:$D$17,ROW('03.Muestra'!$C$8:$C$17)-MIN(ROW('03.Muestra'!$D$8:$D$17))+1,""),ROW()-684)),"")</f>
        <v/>
      </c>
      <c r="C694" s="169" t="str">
        <f t="array" ref="C694">IFERROR(INDEX('03.Muestra'!$F$8:$F$17,SMALL(IF("Página Web"='03.Muestra'!$D$8:$D$17,ROW('03.Muestra'!$F$8:$F$17)-MIN(ROW('03.Muestra'!$D$8:$D$17))+1,""),ROW()-684)),"")</f>
        <v/>
      </c>
      <c r="D694" s="143" t="str">
        <f t="shared" si="83"/>
        <v/>
      </c>
      <c r="E694" s="95" t="str">
        <f t="shared" si="84"/>
        <v/>
      </c>
      <c r="F694" s="23"/>
      <c r="G694" s="23"/>
      <c r="H694" s="23"/>
      <c r="I694" s="23"/>
      <c r="J694" s="23"/>
      <c r="K694" s="188"/>
      <c r="L694" s="23"/>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row>
    <row r="695" ht="12.0" customHeight="1">
      <c r="A695" s="92"/>
      <c r="B695" s="173"/>
      <c r="C695" s="173"/>
      <c r="D695" s="174"/>
      <c r="E695" s="95"/>
      <c r="F695" s="23"/>
      <c r="G695" s="23"/>
      <c r="H695" s="23"/>
      <c r="I695" s="23"/>
      <c r="J695" s="23"/>
      <c r="K695" s="188"/>
      <c r="L695" s="23"/>
      <c r="M695" s="23"/>
      <c r="N695" s="23"/>
      <c r="O695" s="23"/>
      <c r="P695" s="23"/>
      <c r="Q695" s="23"/>
      <c r="R695" s="23"/>
      <c r="S695" s="23"/>
      <c r="T695" s="23"/>
      <c r="U695" s="23"/>
      <c r="V695" s="23"/>
      <c r="W695" s="23"/>
      <c r="X695" s="23"/>
      <c r="Y695" s="23"/>
      <c r="Z695" s="29"/>
      <c r="AA695" s="29"/>
      <c r="AB695" s="29"/>
      <c r="AC695" s="29"/>
      <c r="AD695" s="29"/>
      <c r="AE695" s="29"/>
      <c r="AF695" s="29"/>
      <c r="AG695" s="29"/>
      <c r="AH695" s="29"/>
      <c r="AI695" s="29"/>
      <c r="AJ695" s="29"/>
      <c r="AK695" s="29"/>
      <c r="AL695" s="29"/>
      <c r="AM695" s="29"/>
      <c r="AN695" s="29"/>
      <c r="AO695" s="29"/>
      <c r="AP695" s="29"/>
    </row>
    <row r="696" ht="12.0" customHeight="1">
      <c r="A696" s="29"/>
      <c r="B696" s="23"/>
      <c r="C696" s="23"/>
      <c r="D696" s="167"/>
      <c r="E696" s="95"/>
      <c r="F696" s="23"/>
      <c r="G696" s="23"/>
      <c r="H696" s="23"/>
      <c r="I696" s="23"/>
      <c r="J696" s="23"/>
      <c r="K696" s="188"/>
      <c r="L696" s="23"/>
      <c r="M696" s="23"/>
      <c r="N696" s="23"/>
      <c r="O696" s="23"/>
      <c r="P696" s="23"/>
      <c r="Q696" s="23"/>
      <c r="R696" s="23"/>
      <c r="S696" s="23"/>
      <c r="T696" s="23"/>
      <c r="U696" s="23"/>
      <c r="V696" s="23"/>
      <c r="W696" s="23"/>
      <c r="X696" s="23"/>
      <c r="Y696" s="23"/>
      <c r="Z696" s="29"/>
      <c r="AA696" s="29"/>
      <c r="AB696" s="29"/>
      <c r="AC696" s="29"/>
      <c r="AD696" s="29"/>
      <c r="AE696" s="29"/>
      <c r="AF696" s="29"/>
      <c r="AG696" s="29"/>
      <c r="AH696" s="29"/>
      <c r="AI696" s="29"/>
      <c r="AJ696" s="29"/>
      <c r="AK696" s="29"/>
      <c r="AL696" s="29"/>
      <c r="AM696" s="29"/>
      <c r="AN696" s="29"/>
      <c r="AO696" s="29"/>
      <c r="AP696" s="29"/>
    </row>
    <row r="697" ht="12.75" customHeight="1">
      <c r="A697" s="151"/>
      <c r="B697" s="152"/>
      <c r="C697" s="151"/>
      <c r="D697" s="175"/>
      <c r="E697" s="153"/>
      <c r="F697" s="23"/>
      <c r="G697" s="23"/>
      <c r="H697" s="23"/>
      <c r="I697" s="23"/>
      <c r="J697" s="23"/>
      <c r="K697" s="188"/>
      <c r="L697" s="23"/>
      <c r="M697" s="23"/>
      <c r="N697" s="23"/>
      <c r="O697" s="23"/>
      <c r="P697" s="23"/>
      <c r="Q697" s="23"/>
      <c r="R697" s="23"/>
      <c r="S697" s="23"/>
      <c r="T697" s="23"/>
      <c r="U697" s="23"/>
      <c r="V697" s="23"/>
      <c r="W697" s="23"/>
      <c r="X697" s="23"/>
      <c r="Y697" s="23"/>
      <c r="Z697" s="29"/>
      <c r="AA697" s="29"/>
      <c r="AB697" s="29"/>
      <c r="AC697" s="29"/>
      <c r="AD697" s="29"/>
      <c r="AE697" s="29"/>
      <c r="AF697" s="29"/>
      <c r="AG697" s="29"/>
      <c r="AH697" s="29"/>
      <c r="AI697" s="29"/>
      <c r="AJ697" s="29"/>
      <c r="AK697" s="29"/>
      <c r="AL697" s="29"/>
      <c r="AM697" s="29"/>
      <c r="AN697" s="29"/>
      <c r="AO697" s="29"/>
      <c r="AP697" s="29"/>
    </row>
    <row r="698" ht="12.0" customHeight="1">
      <c r="A698" s="149"/>
      <c r="B698" s="149"/>
      <c r="C698" s="149"/>
      <c r="D698" s="176"/>
      <c r="E698" s="149"/>
      <c r="F698" s="124"/>
      <c r="G698" s="23"/>
      <c r="H698" s="23"/>
      <c r="I698" s="23"/>
      <c r="J698" s="23"/>
      <c r="K698" s="188"/>
      <c r="L698" s="23"/>
      <c r="M698" s="23"/>
      <c r="N698" s="23"/>
      <c r="O698" s="23"/>
      <c r="P698" s="23"/>
      <c r="Q698" s="23"/>
      <c r="R698" s="23"/>
      <c r="S698" s="23"/>
      <c r="T698" s="23"/>
      <c r="U698" s="23"/>
      <c r="V698" s="23"/>
      <c r="W698" s="23"/>
      <c r="X698" s="23"/>
      <c r="Y698" s="23"/>
      <c r="Z698" s="29"/>
      <c r="AA698" s="29"/>
      <c r="AB698" s="29"/>
      <c r="AC698" s="29"/>
      <c r="AD698" s="29"/>
      <c r="AE698" s="29"/>
      <c r="AF698" s="29"/>
      <c r="AG698" s="29"/>
      <c r="AH698" s="29"/>
      <c r="AI698" s="29"/>
      <c r="AJ698" s="29"/>
      <c r="AK698" s="29"/>
      <c r="AL698" s="29"/>
      <c r="AM698" s="29"/>
      <c r="AN698" s="29"/>
      <c r="AO698" s="29"/>
      <c r="AP698" s="29"/>
    </row>
    <row r="699" ht="12.0" customHeight="1">
      <c r="A699" s="29"/>
      <c r="B699" s="23"/>
      <c r="C699" s="23"/>
      <c r="D699" s="166"/>
      <c r="E699" s="23"/>
      <c r="F699" s="23"/>
      <c r="G699" s="23"/>
      <c r="H699" s="23"/>
      <c r="I699" s="23"/>
      <c r="J699" s="23"/>
      <c r="K699" s="188"/>
      <c r="L699" s="23"/>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row>
    <row r="700" ht="12.0" customHeight="1">
      <c r="A700" s="29"/>
      <c r="B700" s="23"/>
      <c r="C700" s="23"/>
      <c r="D700" s="167"/>
      <c r="E700" s="137"/>
      <c r="F700" s="23"/>
      <c r="G700" s="23"/>
      <c r="H700" s="23"/>
      <c r="I700" s="23"/>
      <c r="J700" s="23"/>
      <c r="K700" s="188"/>
      <c r="L700" s="23"/>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row>
    <row r="701" ht="29.25" customHeight="1">
      <c r="A701" s="126" t="s">
        <v>106</v>
      </c>
      <c r="B701" s="127" t="s">
        <v>92</v>
      </c>
      <c r="C701" s="128" t="s">
        <v>190</v>
      </c>
      <c r="D701" s="168" t="s">
        <v>112</v>
      </c>
      <c r="E701" s="154"/>
      <c r="F701" s="29"/>
      <c r="G701" s="29"/>
      <c r="H701" s="29"/>
      <c r="I701" s="29"/>
      <c r="J701" s="29"/>
      <c r="K701" s="188"/>
      <c r="L701" s="23"/>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row>
    <row r="702" ht="12.0" customHeight="1">
      <c r="A702" s="133">
        <f t="array" ref="A702">IFERROR(INDEX('03.Muestra'!$B$8:$B$17,SMALL(IF("Página Web"='03.Muestra'!$D$8:$D$17,ROW('03.Muestra'!$B$8:$B$17)-MIN(ROW('03.Muestra'!$D$8:$D$17))+1,""),ROW()-701)),"")</f>
        <v>1</v>
      </c>
      <c r="B702" s="169" t="str">
        <f t="array" ref="B702">IFERROR(INDEX('03.Muestra'!$C$8:$C$17,SMALL(IF("Página Web"='03.Muestra'!$D$8:$D$17,ROW('03.Muestra'!$C$8:$C$17)-MIN(ROW('03.Muestra'!$D$8:$D$17))+1,""),ROW()-701)),"")</f>
        <v>Home</v>
      </c>
      <c r="C702" s="170" t="str">
        <f t="array" ref="C702">IFERROR(INDEX('03.Muestra'!$F$8:$F$17,SMALL(IF("Página Web"='03.Muestra'!$D$8:$D$17,ROW('03.Muestra'!$F$8:$F$17)-MIN(ROW('03.Muestra'!$D$8:$D$17))+1,""),ROW()-701)),"")</f>
        <v>https://vicengallartandres.com/</v>
      </c>
      <c r="D702" s="143" t="s">
        <v>93</v>
      </c>
      <c r="E702" s="95" t="str">
        <f t="shared" ref="E702:E711" si="85">IF(D702&lt;&gt;"",IF(AND(B702&lt;&gt;"",C702&lt;&gt;""),"","ERR"),"")</f>
        <v/>
      </c>
      <c r="F702" s="144" t="s">
        <v>95</v>
      </c>
      <c r="G702" s="121" t="s">
        <v>104</v>
      </c>
      <c r="H702" s="116" t="s">
        <v>99</v>
      </c>
      <c r="I702" s="145" t="s">
        <v>97</v>
      </c>
      <c r="J702" s="146" t="s">
        <v>93</v>
      </c>
      <c r="K702" s="171" t="s">
        <v>103</v>
      </c>
      <c r="L702" s="23"/>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row>
    <row r="703" ht="12.0" customHeight="1">
      <c r="A703" s="133">
        <f t="array" ref="A703">IFERROR(INDEX('03.Muestra'!$B$8:$B$17,SMALL(IF("Página Web"='03.Muestra'!$D$8:$D$17,ROW('03.Muestra'!$B$8:$B$17)-MIN(ROW('03.Muestra'!$D$8:$D$17))+1,""),ROW()-701)),"")</f>
        <v>2</v>
      </c>
      <c r="B703" s="169" t="str">
        <f t="array" ref="B703">IFERROR(INDEX('03.Muestra'!$C$8:$C$17,SMALL(IF("Página Web"='03.Muestra'!$D$8:$D$17,ROW('03.Muestra'!$C$8:$C$17)-MIN(ROW('03.Muestra'!$D$8:$D$17))+1,""),ROW()-701)),"")</f>
        <v>Contacto</v>
      </c>
      <c r="C703" s="170" t="str">
        <f t="array" ref="C703">IFERROR(INDEX('03.Muestra'!$F$8:$F$17,SMALL(IF("Página Web"='03.Muestra'!$D$8:$D$17,ROW('03.Muestra'!$F$8:$F$17)-MIN(ROW('03.Muestra'!$D$8:$D$17))+1,""),ROW()-701)),"")</f>
        <v>https://vicengallartandres.com/contacto/</v>
      </c>
      <c r="D703" s="143" t="s">
        <v>93</v>
      </c>
      <c r="E703" s="95" t="str">
        <f t="shared" si="85"/>
        <v/>
      </c>
      <c r="F703" s="147">
        <f>COUNTIF($D702:INDIRECT("$D" &amp;  SUM(ROW()-1,'03.Muestra'!$D$20)-1),F702)</f>
        <v>0</v>
      </c>
      <c r="G703" s="147">
        <f>COUNTIF($D702:INDIRECT("$D" &amp;  SUM(ROW()-1,'03.Muestra'!$D$20)-1),G702)</f>
        <v>0</v>
      </c>
      <c r="H703" s="147">
        <f>COUNTIF($D702:INDIRECT("$D" &amp;  SUM(ROW()-1,'03.Muestra'!$D$20)-1),H702)</f>
        <v>0</v>
      </c>
      <c r="I703" s="147">
        <f>COUNTIF($D702:INDIRECT("$D" &amp;  SUM(ROW()-1,'03.Muestra'!$D$20)-1),I702)</f>
        <v>0</v>
      </c>
      <c r="J703" s="147">
        <f>COUNTIF($D702:INDIRECT("$D" &amp;  SUM(ROW()-1,'03.Muestra'!$D$20)-1),J702)</f>
        <v>3</v>
      </c>
      <c r="K703" s="172">
        <f>IF(COUNTIF('03.Muestra'!$D$8:$D$17,"Página Web")=0,0,COUNTBLANK($D702:INDIRECT("$D" &amp;  SUM(ROW()-1,COUNTIF('03.Muestra'!$D$8:$D$17,"Página Web"))-1)))</f>
        <v>0</v>
      </c>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row>
    <row r="704" ht="12.0" customHeight="1">
      <c r="A704" s="133">
        <f t="array" ref="A704">IFERROR(INDEX('03.Muestra'!$B$8:$B$17,SMALL(IF("Página Web"='03.Muestra'!$D$8:$D$17,ROW('03.Muestra'!$B$8:$B$17)-MIN(ROW('03.Muestra'!$D$8:$D$17))+1,""),ROW()-701)),"")</f>
        <v>3</v>
      </c>
      <c r="B704" s="169" t="str">
        <f t="array" ref="B704">IFERROR(INDEX('03.Muestra'!$C$8:$C$17,SMALL(IF("Página Web"='03.Muestra'!$D$8:$D$17,ROW('03.Muestra'!$C$8:$C$17)-MIN(ROW('03.Muestra'!$D$8:$D$17))+1,""),ROW()-701)),"")</f>
        <v>Servicios</v>
      </c>
      <c r="C704" s="170" t="str">
        <f t="array" ref="C704">IFERROR(INDEX('03.Muestra'!$F$8:$F$17,SMALL(IF("Página Web"='03.Muestra'!$D$8:$D$17,ROW('03.Muestra'!$F$8:$F$17)-MIN(ROW('03.Muestra'!$D$8:$D$17))+1,""),ROW()-701)),"")</f>
        <v>https://vicengallartandres.com/servicios/</v>
      </c>
      <c r="D704" s="143" t="s">
        <v>93</v>
      </c>
      <c r="E704" s="95" t="str">
        <f t="shared" si="85"/>
        <v/>
      </c>
      <c r="F704" s="29"/>
      <c r="G704" s="23"/>
      <c r="H704" s="23"/>
      <c r="I704" s="23"/>
      <c r="J704" s="23"/>
      <c r="K704" s="188"/>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row>
    <row r="705" ht="12.0" customHeight="1">
      <c r="A705" s="133" t="str">
        <f t="array" ref="A705">IFERROR(INDEX('03.Muestra'!$B$8:$B$17,SMALL(IF("Página Web"='03.Muestra'!$D$8:$D$17,ROW('03.Muestra'!$B$8:$B$17)-MIN(ROW('03.Muestra'!$D$8:$D$17))+1,""),ROW()-701)),"")</f>
        <v/>
      </c>
      <c r="B705" s="169" t="str">
        <f t="array" ref="B705">IFERROR(INDEX('03.Muestra'!$C$8:$C$17,SMALL(IF("Página Web"='03.Muestra'!$D$8:$D$17,ROW('03.Muestra'!$C$8:$C$17)-MIN(ROW('03.Muestra'!$D$8:$D$17))+1,""),ROW()-701)),"")</f>
        <v/>
      </c>
      <c r="C705" s="169" t="str">
        <f t="array" ref="C705">IFERROR(INDEX('03.Muestra'!$F$8:$F$17,SMALL(IF("Página Web"='03.Muestra'!$D$8:$D$17,ROW('03.Muestra'!$F$8:$F$17)-MIN(ROW('03.Muestra'!$D$8:$D$17))+1,""),ROW()-701)),"")</f>
        <v/>
      </c>
      <c r="D705" s="143" t="str">
        <f t="shared" ref="D705:D711" si="86">IF(C705="","",$D$18)</f>
        <v/>
      </c>
      <c r="E705" s="95" t="str">
        <f t="shared" si="85"/>
        <v/>
      </c>
      <c r="F705" s="29"/>
      <c r="G705" s="23"/>
      <c r="H705" s="23"/>
      <c r="I705" s="23"/>
      <c r="J705" s="23"/>
      <c r="K705" s="188"/>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row>
    <row r="706" ht="12.0" customHeight="1">
      <c r="A706" s="133" t="str">
        <f t="array" ref="A706">IFERROR(INDEX('03.Muestra'!$B$8:$B$17,SMALL(IF("Página Web"='03.Muestra'!$D$8:$D$17,ROW('03.Muestra'!$B$8:$B$17)-MIN(ROW('03.Muestra'!$D$8:$D$17))+1,""),ROW()-701)),"")</f>
        <v/>
      </c>
      <c r="B706" s="169" t="str">
        <f t="array" ref="B706">IFERROR(INDEX('03.Muestra'!$C$8:$C$17,SMALL(IF("Página Web"='03.Muestra'!$D$8:$D$17,ROW('03.Muestra'!$C$8:$C$17)-MIN(ROW('03.Muestra'!$D$8:$D$17))+1,""),ROW()-701)),"")</f>
        <v/>
      </c>
      <c r="C706" s="169" t="str">
        <f t="array" ref="C706">IFERROR(INDEX('03.Muestra'!$F$8:$F$17,SMALL(IF("Página Web"='03.Muestra'!$D$8:$D$17,ROW('03.Muestra'!$F$8:$F$17)-MIN(ROW('03.Muestra'!$D$8:$D$17))+1,""),ROW()-701)),"")</f>
        <v/>
      </c>
      <c r="D706" s="143" t="str">
        <f t="shared" si="86"/>
        <v/>
      </c>
      <c r="E706" s="95" t="str">
        <f t="shared" si="85"/>
        <v/>
      </c>
      <c r="F706" s="29"/>
      <c r="G706" s="23"/>
      <c r="H706" s="23"/>
      <c r="I706" s="23"/>
      <c r="J706" s="23"/>
      <c r="K706" s="188"/>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row>
    <row r="707" ht="12.0" customHeight="1">
      <c r="A707" s="133" t="str">
        <f t="array" ref="A707">IFERROR(INDEX('03.Muestra'!$B$8:$B$17,SMALL(IF("Página Web"='03.Muestra'!$D$8:$D$17,ROW('03.Muestra'!$B$8:$B$17)-MIN(ROW('03.Muestra'!$D$8:$D$17))+1,""),ROW()-701)),"")</f>
        <v/>
      </c>
      <c r="B707" s="169" t="str">
        <f t="array" ref="B707">IFERROR(INDEX('03.Muestra'!$C$8:$C$17,SMALL(IF("Página Web"='03.Muestra'!$D$8:$D$17,ROW('03.Muestra'!$C$8:$C$17)-MIN(ROW('03.Muestra'!$D$8:$D$17))+1,""),ROW()-701)),"")</f>
        <v/>
      </c>
      <c r="C707" s="169" t="str">
        <f t="array" ref="C707">IFERROR(INDEX('03.Muestra'!$F$8:$F$17,SMALL(IF("Página Web"='03.Muestra'!$D$8:$D$17,ROW('03.Muestra'!$F$8:$F$17)-MIN(ROW('03.Muestra'!$D$8:$D$17))+1,""),ROW()-701)),"")</f>
        <v/>
      </c>
      <c r="D707" s="143" t="str">
        <f t="shared" si="86"/>
        <v/>
      </c>
      <c r="E707" s="95" t="str">
        <f t="shared" si="85"/>
        <v/>
      </c>
      <c r="F707" s="29"/>
      <c r="G707" s="23"/>
      <c r="H707" s="23"/>
      <c r="I707" s="23"/>
      <c r="J707" s="23"/>
      <c r="K707" s="188"/>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row>
    <row r="708" ht="12.0" customHeight="1">
      <c r="A708" s="133" t="str">
        <f t="array" ref="A708">IFERROR(INDEX('03.Muestra'!$B$8:$B$17,SMALL(IF("Página Web"='03.Muestra'!$D$8:$D$17,ROW('03.Muestra'!$B$8:$B$17)-MIN(ROW('03.Muestra'!$D$8:$D$17))+1,""),ROW()-701)),"")</f>
        <v/>
      </c>
      <c r="B708" s="169" t="str">
        <f t="array" ref="B708">IFERROR(INDEX('03.Muestra'!$C$8:$C$17,SMALL(IF("Página Web"='03.Muestra'!$D$8:$D$17,ROW('03.Muestra'!$C$8:$C$17)-MIN(ROW('03.Muestra'!$D$8:$D$17))+1,""),ROW()-701)),"")</f>
        <v/>
      </c>
      <c r="C708" s="169" t="str">
        <f t="array" ref="C708">IFERROR(INDEX('03.Muestra'!$F$8:$F$17,SMALL(IF("Página Web"='03.Muestra'!$D$8:$D$17,ROW('03.Muestra'!$F$8:$F$17)-MIN(ROW('03.Muestra'!$D$8:$D$17))+1,""),ROW()-701)),"")</f>
        <v/>
      </c>
      <c r="D708" s="143" t="str">
        <f t="shared" si="86"/>
        <v/>
      </c>
      <c r="E708" s="95" t="str">
        <f t="shared" si="85"/>
        <v/>
      </c>
      <c r="F708" s="23"/>
      <c r="G708" s="23"/>
      <c r="H708" s="23"/>
      <c r="I708" s="23"/>
      <c r="J708" s="23"/>
      <c r="K708" s="188"/>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row>
    <row r="709" ht="12.0" customHeight="1">
      <c r="A709" s="133" t="str">
        <f t="array" ref="A709">IFERROR(INDEX('03.Muestra'!$B$8:$B$17,SMALL(IF("Página Web"='03.Muestra'!$D$8:$D$17,ROW('03.Muestra'!$B$8:$B$17)-MIN(ROW('03.Muestra'!$D$8:$D$17))+1,""),ROW()-701)),"")</f>
        <v/>
      </c>
      <c r="B709" s="169" t="str">
        <f t="array" ref="B709">IFERROR(INDEX('03.Muestra'!$C$8:$C$17,SMALL(IF("Página Web"='03.Muestra'!$D$8:$D$17,ROW('03.Muestra'!$C$8:$C$17)-MIN(ROW('03.Muestra'!$D$8:$D$17))+1,""),ROW()-701)),"")</f>
        <v/>
      </c>
      <c r="C709" s="169" t="str">
        <f t="array" ref="C709">IFERROR(INDEX('03.Muestra'!$F$8:$F$17,SMALL(IF("Página Web"='03.Muestra'!$D$8:$D$17,ROW('03.Muestra'!$F$8:$F$17)-MIN(ROW('03.Muestra'!$D$8:$D$17))+1,""),ROW()-701)),"")</f>
        <v/>
      </c>
      <c r="D709" s="143" t="str">
        <f t="shared" si="86"/>
        <v/>
      </c>
      <c r="E709" s="95" t="str">
        <f t="shared" si="85"/>
        <v/>
      </c>
      <c r="F709" s="23"/>
      <c r="G709" s="23"/>
      <c r="H709" s="23"/>
      <c r="I709" s="23"/>
      <c r="J709" s="23"/>
      <c r="K709" s="188"/>
      <c r="L709" s="23"/>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row>
    <row r="710" ht="12.0" customHeight="1">
      <c r="A710" s="133" t="str">
        <f t="array" ref="A710">IFERROR(INDEX('03.Muestra'!$B$8:$B$17,SMALL(IF("Página Web"='03.Muestra'!$D$8:$D$17,ROW('03.Muestra'!$B$8:$B$17)-MIN(ROW('03.Muestra'!$D$8:$D$17))+1,""),ROW()-701)),"")</f>
        <v/>
      </c>
      <c r="B710" s="169" t="str">
        <f t="array" ref="B710">IFERROR(INDEX('03.Muestra'!$C$8:$C$17,SMALL(IF("Página Web"='03.Muestra'!$D$8:$D$17,ROW('03.Muestra'!$C$8:$C$17)-MIN(ROW('03.Muestra'!$D$8:$D$17))+1,""),ROW()-701)),"")</f>
        <v/>
      </c>
      <c r="C710" s="169" t="str">
        <f t="array" ref="C710">IFERROR(INDEX('03.Muestra'!$F$8:$F$17,SMALL(IF("Página Web"='03.Muestra'!$D$8:$D$17,ROW('03.Muestra'!$F$8:$F$17)-MIN(ROW('03.Muestra'!$D$8:$D$17))+1,""),ROW()-701)),"")</f>
        <v/>
      </c>
      <c r="D710" s="143" t="str">
        <f t="shared" si="86"/>
        <v/>
      </c>
      <c r="E710" s="95" t="str">
        <f t="shared" si="85"/>
        <v/>
      </c>
      <c r="F710" s="23"/>
      <c r="G710" s="23"/>
      <c r="H710" s="23"/>
      <c r="I710" s="23"/>
      <c r="J710" s="23"/>
      <c r="K710" s="188"/>
      <c r="L710" s="23"/>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row>
    <row r="711" ht="12.0" customHeight="1">
      <c r="A711" s="133" t="str">
        <f t="array" ref="A711">IFERROR(INDEX('03.Muestra'!$B$8:$B$17,SMALL(IF("Página Web"='03.Muestra'!$D$8:$D$17,ROW('03.Muestra'!$B$8:$B$17)-MIN(ROW('03.Muestra'!$D$8:$D$17))+1,""),ROW()-701)),"")</f>
        <v/>
      </c>
      <c r="B711" s="169" t="str">
        <f t="array" ref="B711">IFERROR(INDEX('03.Muestra'!$C$8:$C$17,SMALL(IF("Página Web"='03.Muestra'!$D$8:$D$17,ROW('03.Muestra'!$C$8:$C$17)-MIN(ROW('03.Muestra'!$D$8:$D$17))+1,""),ROW()-701)),"")</f>
        <v/>
      </c>
      <c r="C711" s="169" t="str">
        <f t="array" ref="C711">IFERROR(INDEX('03.Muestra'!$F$8:$F$17,SMALL(IF("Página Web"='03.Muestra'!$D$8:$D$17,ROW('03.Muestra'!$F$8:$F$17)-MIN(ROW('03.Muestra'!$D$8:$D$17))+1,""),ROW()-701)),"")</f>
        <v/>
      </c>
      <c r="D711" s="143" t="str">
        <f t="shared" si="86"/>
        <v/>
      </c>
      <c r="E711" s="95" t="str">
        <f t="shared" si="85"/>
        <v/>
      </c>
      <c r="F711" s="23"/>
      <c r="G711" s="23"/>
      <c r="H711" s="23"/>
      <c r="I711" s="23"/>
      <c r="J711" s="23"/>
      <c r="K711" s="188"/>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row>
    <row r="712" ht="12.0" customHeight="1">
      <c r="A712" s="92"/>
      <c r="B712" s="173"/>
      <c r="C712" s="173"/>
      <c r="D712" s="174"/>
      <c r="E712" s="95"/>
      <c r="F712" s="23"/>
      <c r="G712" s="23"/>
      <c r="H712" s="23"/>
      <c r="I712" s="23"/>
      <c r="J712" s="23"/>
      <c r="K712" s="188"/>
      <c r="L712" s="23"/>
      <c r="M712" s="23"/>
      <c r="N712" s="23"/>
      <c r="O712" s="23"/>
      <c r="P712" s="23"/>
      <c r="Q712" s="23"/>
      <c r="R712" s="23"/>
      <c r="S712" s="23"/>
      <c r="T712" s="23"/>
      <c r="U712" s="23"/>
      <c r="V712" s="23"/>
      <c r="W712" s="23"/>
      <c r="X712" s="23"/>
      <c r="Y712" s="23"/>
      <c r="Z712" s="29"/>
      <c r="AA712" s="29"/>
      <c r="AB712" s="29"/>
      <c r="AC712" s="29"/>
      <c r="AD712" s="29"/>
      <c r="AE712" s="29"/>
      <c r="AF712" s="29"/>
      <c r="AG712" s="29"/>
      <c r="AH712" s="29"/>
      <c r="AI712" s="29"/>
      <c r="AJ712" s="29"/>
      <c r="AK712" s="29"/>
      <c r="AL712" s="29"/>
      <c r="AM712" s="29"/>
      <c r="AN712" s="29"/>
      <c r="AO712" s="29"/>
      <c r="AP712" s="29"/>
    </row>
    <row r="713" ht="12.0" customHeight="1">
      <c r="A713" s="29"/>
      <c r="B713" s="23"/>
      <c r="C713" s="23"/>
      <c r="D713" s="167"/>
      <c r="E713" s="95"/>
      <c r="F713" s="23"/>
      <c r="G713" s="23"/>
      <c r="H713" s="23"/>
      <c r="I713" s="23"/>
      <c r="J713" s="23"/>
      <c r="K713" s="188"/>
      <c r="L713" s="23"/>
      <c r="M713" s="23"/>
      <c r="N713" s="23"/>
      <c r="O713" s="23"/>
      <c r="P713" s="23"/>
      <c r="Q713" s="23"/>
      <c r="R713" s="23"/>
      <c r="S713" s="23"/>
      <c r="T713" s="23"/>
      <c r="U713" s="23"/>
      <c r="V713" s="23"/>
      <c r="W713" s="23"/>
      <c r="X713" s="23"/>
      <c r="Y713" s="23"/>
      <c r="Z713" s="29"/>
      <c r="AA713" s="29"/>
      <c r="AB713" s="29"/>
      <c r="AC713" s="29"/>
      <c r="AD713" s="29"/>
      <c r="AE713" s="29"/>
      <c r="AF713" s="29"/>
      <c r="AG713" s="29"/>
      <c r="AH713" s="29"/>
      <c r="AI713" s="29"/>
      <c r="AJ713" s="29"/>
      <c r="AK713" s="29"/>
      <c r="AL713" s="29"/>
      <c r="AM713" s="29"/>
      <c r="AN713" s="29"/>
      <c r="AO713" s="29"/>
      <c r="AP713" s="29"/>
    </row>
    <row r="714" ht="12.75" customHeight="1">
      <c r="A714" s="151"/>
      <c r="B714" s="152"/>
      <c r="C714" s="151"/>
      <c r="D714" s="175"/>
      <c r="E714" s="153"/>
      <c r="F714" s="23"/>
      <c r="G714" s="23"/>
      <c r="H714" s="23"/>
      <c r="I714" s="23"/>
      <c r="J714" s="23"/>
      <c r="K714" s="188"/>
      <c r="L714" s="23"/>
      <c r="M714" s="23"/>
      <c r="N714" s="23"/>
      <c r="O714" s="23"/>
      <c r="P714" s="23"/>
      <c r="Q714" s="23"/>
      <c r="R714" s="23"/>
      <c r="S714" s="23"/>
      <c r="T714" s="23"/>
      <c r="U714" s="23"/>
      <c r="V714" s="23"/>
      <c r="W714" s="23"/>
      <c r="X714" s="23"/>
      <c r="Y714" s="23"/>
      <c r="Z714" s="29"/>
      <c r="AA714" s="29"/>
      <c r="AB714" s="29"/>
      <c r="AC714" s="29"/>
      <c r="AD714" s="29"/>
      <c r="AE714" s="29"/>
      <c r="AF714" s="29"/>
      <c r="AG714" s="29"/>
      <c r="AH714" s="29"/>
      <c r="AI714" s="29"/>
      <c r="AJ714" s="29"/>
      <c r="AK714" s="29"/>
      <c r="AL714" s="29"/>
      <c r="AM714" s="29"/>
      <c r="AN714" s="29"/>
      <c r="AO714" s="29"/>
      <c r="AP714" s="29"/>
    </row>
    <row r="715" ht="12.0" customHeight="1">
      <c r="A715" s="149"/>
      <c r="B715" s="149"/>
      <c r="C715" s="149"/>
      <c r="D715" s="176"/>
      <c r="E715" s="149"/>
      <c r="F715" s="124"/>
      <c r="G715" s="23"/>
      <c r="H715" s="23"/>
      <c r="I715" s="23"/>
      <c r="J715" s="23"/>
      <c r="K715" s="188"/>
      <c r="L715" s="23"/>
      <c r="M715" s="23"/>
      <c r="N715" s="23"/>
      <c r="O715" s="23"/>
      <c r="P715" s="23"/>
      <c r="Q715" s="23"/>
      <c r="R715" s="23"/>
      <c r="S715" s="23"/>
      <c r="T715" s="23"/>
      <c r="U715" s="23"/>
      <c r="V715" s="23"/>
      <c r="W715" s="23"/>
      <c r="X715" s="23"/>
      <c r="Y715" s="23"/>
      <c r="Z715" s="29"/>
      <c r="AA715" s="29"/>
      <c r="AB715" s="29"/>
      <c r="AC715" s="29"/>
      <c r="AD715" s="29"/>
      <c r="AE715" s="29"/>
      <c r="AF715" s="29"/>
      <c r="AG715" s="29"/>
      <c r="AH715" s="29"/>
      <c r="AI715" s="29"/>
      <c r="AJ715" s="29"/>
      <c r="AK715" s="29"/>
      <c r="AL715" s="29"/>
      <c r="AM715" s="29"/>
      <c r="AN715" s="29"/>
      <c r="AO715" s="29"/>
      <c r="AP715" s="29"/>
    </row>
    <row r="716" ht="12.0" customHeight="1">
      <c r="A716" s="29"/>
      <c r="B716" s="23"/>
      <c r="C716" s="23"/>
      <c r="D716" s="167"/>
      <c r="E716" s="23"/>
      <c r="F716" s="23"/>
      <c r="G716" s="23"/>
      <c r="H716" s="23"/>
      <c r="I716" s="23"/>
      <c r="J716" s="23"/>
      <c r="K716" s="188"/>
      <c r="L716" s="23"/>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row>
    <row r="717" ht="12.0" customHeight="1">
      <c r="A717" s="29"/>
      <c r="B717" s="23"/>
      <c r="C717" s="23"/>
      <c r="D717" s="167"/>
      <c r="E717" s="137"/>
      <c r="F717" s="23"/>
      <c r="G717" s="23"/>
      <c r="H717" s="23"/>
      <c r="I717" s="23"/>
      <c r="J717" s="23"/>
      <c r="K717" s="188"/>
      <c r="L717" s="23"/>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row>
    <row r="718" ht="29.25" customHeight="1">
      <c r="A718" s="126" t="s">
        <v>106</v>
      </c>
      <c r="B718" s="127" t="s">
        <v>92</v>
      </c>
      <c r="C718" s="128" t="s">
        <v>191</v>
      </c>
      <c r="D718" s="168" t="s">
        <v>112</v>
      </c>
      <c r="E718" s="154"/>
      <c r="F718" s="29"/>
      <c r="G718" s="29"/>
      <c r="H718" s="29"/>
      <c r="I718" s="29"/>
      <c r="J718" s="29"/>
      <c r="K718" s="188"/>
      <c r="L718" s="23"/>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row>
    <row r="719" ht="12.0" customHeight="1">
      <c r="A719" s="133">
        <f t="array" ref="A719">IFERROR(INDEX('03.Muestra'!$B$8:$B$17,SMALL(IF("Página Web"='03.Muestra'!$D$8:$D$17,ROW('03.Muestra'!$B$8:$B$17)-MIN(ROW('03.Muestra'!$D$8:$D$17))+1,""),ROW()-718)),"")</f>
        <v>1</v>
      </c>
      <c r="B719" s="169" t="str">
        <f t="array" ref="B719">IFERROR(INDEX('03.Muestra'!$C$8:$C$17,SMALL(IF("Página Web"='03.Muestra'!$D$8:$D$17,ROW('03.Muestra'!$C$8:$C$17)-MIN(ROW('03.Muestra'!$D$8:$D$17))+1,""),ROW()-718)),"")</f>
        <v>Home</v>
      </c>
      <c r="C719" s="170" t="str">
        <f t="array" ref="C719">IFERROR(INDEX('03.Muestra'!$F$8:$F$17,SMALL(IF("Página Web"='03.Muestra'!$D$8:$D$17,ROW('03.Muestra'!$F$8:$F$17)-MIN(ROW('03.Muestra'!$D$8:$D$17))+1,""),ROW()-718)),"")</f>
        <v>https://vicengallartandres.com/</v>
      </c>
      <c r="D719" s="143" t="s">
        <v>93</v>
      </c>
      <c r="E719" s="95" t="str">
        <f t="shared" ref="E719:E728" si="87">IF(D719&lt;&gt;"",IF(AND(B719&lt;&gt;"",C719&lt;&gt;""),"","ERR"),"")</f>
        <v/>
      </c>
      <c r="F719" s="144" t="s">
        <v>95</v>
      </c>
      <c r="G719" s="121" t="s">
        <v>104</v>
      </c>
      <c r="H719" s="116" t="s">
        <v>99</v>
      </c>
      <c r="I719" s="145" t="s">
        <v>97</v>
      </c>
      <c r="J719" s="146" t="s">
        <v>93</v>
      </c>
      <c r="K719" s="171" t="s">
        <v>103</v>
      </c>
      <c r="L719" s="23"/>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row>
    <row r="720" ht="12.0" customHeight="1">
      <c r="A720" s="133">
        <f t="array" ref="A720">IFERROR(INDEX('03.Muestra'!$B$8:$B$17,SMALL(IF("Página Web"='03.Muestra'!$D$8:$D$17,ROW('03.Muestra'!$B$8:$B$17)-MIN(ROW('03.Muestra'!$D$8:$D$17))+1,""),ROW()-718)),"")</f>
        <v>2</v>
      </c>
      <c r="B720" s="169" t="str">
        <f t="array" ref="B720">IFERROR(INDEX('03.Muestra'!$C$8:$C$17,SMALL(IF("Página Web"='03.Muestra'!$D$8:$D$17,ROW('03.Muestra'!$C$8:$C$17)-MIN(ROW('03.Muestra'!$D$8:$D$17))+1,""),ROW()-718)),"")</f>
        <v>Contacto</v>
      </c>
      <c r="C720" s="170" t="str">
        <f t="array" ref="C720">IFERROR(INDEX('03.Muestra'!$F$8:$F$17,SMALL(IF("Página Web"='03.Muestra'!$D$8:$D$17,ROW('03.Muestra'!$F$8:$F$17)-MIN(ROW('03.Muestra'!$D$8:$D$17))+1,""),ROW()-718)),"")</f>
        <v>https://vicengallartandres.com/contacto/</v>
      </c>
      <c r="D720" s="143" t="s">
        <v>93</v>
      </c>
      <c r="E720" s="95" t="str">
        <f t="shared" si="87"/>
        <v/>
      </c>
      <c r="F720" s="147">
        <f>COUNTIF($D719:INDIRECT("$D" &amp;  SUM(ROW()-1,'03.Muestra'!$D$20)-1),F719)</f>
        <v>0</v>
      </c>
      <c r="G720" s="147">
        <f>COUNTIF($D719:INDIRECT("$D" &amp;  SUM(ROW()-1,'03.Muestra'!$D$20)-1),G719)</f>
        <v>0</v>
      </c>
      <c r="H720" s="147">
        <f>COUNTIF($D719:INDIRECT("$D" &amp;  SUM(ROW()-1,'03.Muestra'!$D$20)-1),H719)</f>
        <v>0</v>
      </c>
      <c r="I720" s="147">
        <f>COUNTIF($D719:INDIRECT("$D" &amp;  SUM(ROW()-1,'03.Muestra'!$D$20)-1),I719)</f>
        <v>0</v>
      </c>
      <c r="J720" s="147">
        <f>COUNTIF($D719:INDIRECT("$D" &amp;  SUM(ROW()-1,'03.Muestra'!$D$20)-1),J719)</f>
        <v>3</v>
      </c>
      <c r="K720" s="172">
        <f>IF(COUNTIF('03.Muestra'!$D$8:$D$17,"Página Web")=0,0,COUNTBLANK($D719:INDIRECT("$D" &amp;  SUM(ROW()-1,COUNTIF('03.Muestra'!$D$8:$D$17,"Página Web"))-1)))</f>
        <v>0</v>
      </c>
      <c r="L720" s="23"/>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row>
    <row r="721" ht="12.0" customHeight="1">
      <c r="A721" s="133">
        <f t="array" ref="A721">IFERROR(INDEX('03.Muestra'!$B$8:$B$17,SMALL(IF("Página Web"='03.Muestra'!$D$8:$D$17,ROW('03.Muestra'!$B$8:$B$17)-MIN(ROW('03.Muestra'!$D$8:$D$17))+1,""),ROW()-718)),"")</f>
        <v>3</v>
      </c>
      <c r="B721" s="169" t="str">
        <f t="array" ref="B721">IFERROR(INDEX('03.Muestra'!$C$8:$C$17,SMALL(IF("Página Web"='03.Muestra'!$D$8:$D$17,ROW('03.Muestra'!$C$8:$C$17)-MIN(ROW('03.Muestra'!$D$8:$D$17))+1,""),ROW()-718)),"")</f>
        <v>Servicios</v>
      </c>
      <c r="C721" s="170" t="str">
        <f t="array" ref="C721">IFERROR(INDEX('03.Muestra'!$F$8:$F$17,SMALL(IF("Página Web"='03.Muestra'!$D$8:$D$17,ROW('03.Muestra'!$F$8:$F$17)-MIN(ROW('03.Muestra'!$D$8:$D$17))+1,""),ROW()-718)),"")</f>
        <v>https://vicengallartandres.com/servicios/</v>
      </c>
      <c r="D721" s="143" t="s">
        <v>93</v>
      </c>
      <c r="E721" s="95" t="str">
        <f t="shared" si="87"/>
        <v/>
      </c>
      <c r="F721" s="29"/>
      <c r="G721" s="23"/>
      <c r="H721" s="23"/>
      <c r="I721" s="23"/>
      <c r="J721" s="23"/>
      <c r="K721" s="188"/>
      <c r="L721" s="23"/>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row>
    <row r="722" ht="12.0" customHeight="1">
      <c r="A722" s="133" t="str">
        <f t="array" ref="A722">IFERROR(INDEX('03.Muestra'!$B$8:$B$17,SMALL(IF("Página Web"='03.Muestra'!$D$8:$D$17,ROW('03.Muestra'!$B$8:$B$17)-MIN(ROW('03.Muestra'!$D$8:$D$17))+1,""),ROW()-718)),"")</f>
        <v/>
      </c>
      <c r="B722" s="169" t="str">
        <f t="array" ref="B722">IFERROR(INDEX('03.Muestra'!$C$8:$C$17,SMALL(IF("Página Web"='03.Muestra'!$D$8:$D$17,ROW('03.Muestra'!$C$8:$C$17)-MIN(ROW('03.Muestra'!$D$8:$D$17))+1,""),ROW()-718)),"")</f>
        <v/>
      </c>
      <c r="C722" s="169" t="str">
        <f t="array" ref="C722">IFERROR(INDEX('03.Muestra'!$F$8:$F$17,SMALL(IF("Página Web"='03.Muestra'!$D$8:$D$17,ROW('03.Muestra'!$F$8:$F$17)-MIN(ROW('03.Muestra'!$D$8:$D$17))+1,""),ROW()-718)),"")</f>
        <v/>
      </c>
      <c r="D722" s="143" t="str">
        <f t="shared" ref="D722:D728" si="88">IF(C722="","",$D$18)</f>
        <v/>
      </c>
      <c r="E722" s="95" t="str">
        <f t="shared" si="87"/>
        <v/>
      </c>
      <c r="F722" s="29"/>
      <c r="G722" s="23"/>
      <c r="H722" s="23"/>
      <c r="I722" s="23"/>
      <c r="J722" s="23"/>
      <c r="K722" s="188"/>
      <c r="L722" s="23"/>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row>
    <row r="723" ht="12.0" customHeight="1">
      <c r="A723" s="133" t="str">
        <f t="array" ref="A723">IFERROR(INDEX('03.Muestra'!$B$8:$B$17,SMALL(IF("Página Web"='03.Muestra'!$D$8:$D$17,ROW('03.Muestra'!$B$8:$B$17)-MIN(ROW('03.Muestra'!$D$8:$D$17))+1,""),ROW()-718)),"")</f>
        <v/>
      </c>
      <c r="B723" s="169" t="str">
        <f t="array" ref="B723">IFERROR(INDEX('03.Muestra'!$C$8:$C$17,SMALL(IF("Página Web"='03.Muestra'!$D$8:$D$17,ROW('03.Muestra'!$C$8:$C$17)-MIN(ROW('03.Muestra'!$D$8:$D$17))+1,""),ROW()-718)),"")</f>
        <v/>
      </c>
      <c r="C723" s="169" t="str">
        <f t="array" ref="C723">IFERROR(INDEX('03.Muestra'!$F$8:$F$17,SMALL(IF("Página Web"='03.Muestra'!$D$8:$D$17,ROW('03.Muestra'!$F$8:$F$17)-MIN(ROW('03.Muestra'!$D$8:$D$17))+1,""),ROW()-718)),"")</f>
        <v/>
      </c>
      <c r="D723" s="143" t="str">
        <f t="shared" si="88"/>
        <v/>
      </c>
      <c r="E723" s="95" t="str">
        <f t="shared" si="87"/>
        <v/>
      </c>
      <c r="F723" s="29"/>
      <c r="G723" s="23"/>
      <c r="H723" s="23"/>
      <c r="I723" s="23"/>
      <c r="J723" s="23"/>
      <c r="K723" s="188"/>
      <c r="L723" s="23"/>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row>
    <row r="724" ht="12.0" customHeight="1">
      <c r="A724" s="133" t="str">
        <f t="array" ref="A724">IFERROR(INDEX('03.Muestra'!$B$8:$B$17,SMALL(IF("Página Web"='03.Muestra'!$D$8:$D$17,ROW('03.Muestra'!$B$8:$B$17)-MIN(ROW('03.Muestra'!$D$8:$D$17))+1,""),ROW()-718)),"")</f>
        <v/>
      </c>
      <c r="B724" s="169" t="str">
        <f t="array" ref="B724">IFERROR(INDEX('03.Muestra'!$C$8:$C$17,SMALL(IF("Página Web"='03.Muestra'!$D$8:$D$17,ROW('03.Muestra'!$C$8:$C$17)-MIN(ROW('03.Muestra'!$D$8:$D$17))+1,""),ROW()-718)),"")</f>
        <v/>
      </c>
      <c r="C724" s="169" t="str">
        <f t="array" ref="C724">IFERROR(INDEX('03.Muestra'!$F$8:$F$17,SMALL(IF("Página Web"='03.Muestra'!$D$8:$D$17,ROW('03.Muestra'!$F$8:$F$17)-MIN(ROW('03.Muestra'!$D$8:$D$17))+1,""),ROW()-718)),"")</f>
        <v/>
      </c>
      <c r="D724" s="143" t="str">
        <f t="shared" si="88"/>
        <v/>
      </c>
      <c r="E724" s="95" t="str">
        <f t="shared" si="87"/>
        <v/>
      </c>
      <c r="F724" s="29"/>
      <c r="G724" s="23"/>
      <c r="H724" s="23"/>
      <c r="I724" s="23"/>
      <c r="J724" s="23"/>
      <c r="K724" s="188"/>
      <c r="L724" s="23"/>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row>
    <row r="725" ht="12.0" customHeight="1">
      <c r="A725" s="133" t="str">
        <f t="array" ref="A725">IFERROR(INDEX('03.Muestra'!$B$8:$B$17,SMALL(IF("Página Web"='03.Muestra'!$D$8:$D$17,ROW('03.Muestra'!$B$8:$B$17)-MIN(ROW('03.Muestra'!$D$8:$D$17))+1,""),ROW()-718)),"")</f>
        <v/>
      </c>
      <c r="B725" s="169" t="str">
        <f t="array" ref="B725">IFERROR(INDEX('03.Muestra'!$C$8:$C$17,SMALL(IF("Página Web"='03.Muestra'!$D$8:$D$17,ROW('03.Muestra'!$C$8:$C$17)-MIN(ROW('03.Muestra'!$D$8:$D$17))+1,""),ROW()-718)),"")</f>
        <v/>
      </c>
      <c r="C725" s="169" t="str">
        <f t="array" ref="C725">IFERROR(INDEX('03.Muestra'!$F$8:$F$17,SMALL(IF("Página Web"='03.Muestra'!$D$8:$D$17,ROW('03.Muestra'!$F$8:$F$17)-MIN(ROW('03.Muestra'!$D$8:$D$17))+1,""),ROW()-718)),"")</f>
        <v/>
      </c>
      <c r="D725" s="143" t="str">
        <f t="shared" si="88"/>
        <v/>
      </c>
      <c r="E725" s="95" t="str">
        <f t="shared" si="87"/>
        <v/>
      </c>
      <c r="F725" s="23"/>
      <c r="G725" s="23"/>
      <c r="H725" s="23"/>
      <c r="I725" s="23"/>
      <c r="J725" s="23"/>
      <c r="K725" s="188"/>
      <c r="L725" s="23"/>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row>
    <row r="726" ht="12.0" customHeight="1">
      <c r="A726" s="133" t="str">
        <f t="array" ref="A726">IFERROR(INDEX('03.Muestra'!$B$8:$B$17,SMALL(IF("Página Web"='03.Muestra'!$D$8:$D$17,ROW('03.Muestra'!$B$8:$B$17)-MIN(ROW('03.Muestra'!$D$8:$D$17))+1,""),ROW()-718)),"")</f>
        <v/>
      </c>
      <c r="B726" s="169" t="str">
        <f t="array" ref="B726">IFERROR(INDEX('03.Muestra'!$C$8:$C$17,SMALL(IF("Página Web"='03.Muestra'!$D$8:$D$17,ROW('03.Muestra'!$C$8:$C$17)-MIN(ROW('03.Muestra'!$D$8:$D$17))+1,""),ROW()-718)),"")</f>
        <v/>
      </c>
      <c r="C726" s="169" t="str">
        <f t="array" ref="C726">IFERROR(INDEX('03.Muestra'!$F$8:$F$17,SMALL(IF("Página Web"='03.Muestra'!$D$8:$D$17,ROW('03.Muestra'!$F$8:$F$17)-MIN(ROW('03.Muestra'!$D$8:$D$17))+1,""),ROW()-718)),"")</f>
        <v/>
      </c>
      <c r="D726" s="143" t="str">
        <f t="shared" si="88"/>
        <v/>
      </c>
      <c r="E726" s="95" t="str">
        <f t="shared" si="87"/>
        <v/>
      </c>
      <c r="F726" s="23"/>
      <c r="G726" s="23"/>
      <c r="H726" s="23"/>
      <c r="I726" s="23"/>
      <c r="J726" s="23"/>
      <c r="K726" s="188"/>
      <c r="L726" s="23"/>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row>
    <row r="727" ht="12.0" customHeight="1">
      <c r="A727" s="133" t="str">
        <f t="array" ref="A727">IFERROR(INDEX('03.Muestra'!$B$8:$B$17,SMALL(IF("Página Web"='03.Muestra'!$D$8:$D$17,ROW('03.Muestra'!$B$8:$B$17)-MIN(ROW('03.Muestra'!$D$8:$D$17))+1,""),ROW()-718)),"")</f>
        <v/>
      </c>
      <c r="B727" s="169" t="str">
        <f t="array" ref="B727">IFERROR(INDEX('03.Muestra'!$C$8:$C$17,SMALL(IF("Página Web"='03.Muestra'!$D$8:$D$17,ROW('03.Muestra'!$C$8:$C$17)-MIN(ROW('03.Muestra'!$D$8:$D$17))+1,""),ROW()-718)),"")</f>
        <v/>
      </c>
      <c r="C727" s="169" t="str">
        <f t="array" ref="C727">IFERROR(INDEX('03.Muestra'!$F$8:$F$17,SMALL(IF("Página Web"='03.Muestra'!$D$8:$D$17,ROW('03.Muestra'!$F$8:$F$17)-MIN(ROW('03.Muestra'!$D$8:$D$17))+1,""),ROW()-718)),"")</f>
        <v/>
      </c>
      <c r="D727" s="143" t="str">
        <f t="shared" si="88"/>
        <v/>
      </c>
      <c r="E727" s="95" t="str">
        <f t="shared" si="87"/>
        <v/>
      </c>
      <c r="F727" s="23"/>
      <c r="G727" s="23"/>
      <c r="H727" s="23"/>
      <c r="I727" s="23"/>
      <c r="J727" s="23"/>
      <c r="K727" s="188"/>
      <c r="L727" s="23"/>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row>
    <row r="728" ht="12.0" customHeight="1">
      <c r="A728" s="133" t="str">
        <f t="array" ref="A728">IFERROR(INDEX('03.Muestra'!$B$8:$B$17,SMALL(IF("Página Web"='03.Muestra'!$D$8:$D$17,ROW('03.Muestra'!$B$8:$B$17)-MIN(ROW('03.Muestra'!$D$8:$D$17))+1,""),ROW()-718)),"")</f>
        <v/>
      </c>
      <c r="B728" s="169" t="str">
        <f t="array" ref="B728">IFERROR(INDEX('03.Muestra'!$C$8:$C$17,SMALL(IF("Página Web"='03.Muestra'!$D$8:$D$17,ROW('03.Muestra'!$C$8:$C$17)-MIN(ROW('03.Muestra'!$D$8:$D$17))+1,""),ROW()-718)),"")</f>
        <v/>
      </c>
      <c r="C728" s="169" t="str">
        <f t="array" ref="C728">IFERROR(INDEX('03.Muestra'!$F$8:$F$17,SMALL(IF("Página Web"='03.Muestra'!$D$8:$D$17,ROW('03.Muestra'!$F$8:$F$17)-MIN(ROW('03.Muestra'!$D$8:$D$17))+1,""),ROW()-718)),"")</f>
        <v/>
      </c>
      <c r="D728" s="143" t="str">
        <f t="shared" si="88"/>
        <v/>
      </c>
      <c r="E728" s="95" t="str">
        <f t="shared" si="87"/>
        <v/>
      </c>
      <c r="F728" s="23"/>
      <c r="G728" s="23"/>
      <c r="H728" s="23"/>
      <c r="I728" s="23"/>
      <c r="J728" s="23"/>
      <c r="K728" s="188"/>
      <c r="L728" s="23"/>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row>
    <row r="729" ht="12.0" customHeight="1">
      <c r="A729" s="92"/>
      <c r="B729" s="173"/>
      <c r="C729" s="173"/>
      <c r="D729" s="174"/>
      <c r="E729" s="95"/>
      <c r="F729" s="23"/>
      <c r="G729" s="23"/>
      <c r="H729" s="23"/>
      <c r="I729" s="23"/>
      <c r="J729" s="23"/>
      <c r="K729" s="188"/>
      <c r="L729" s="23"/>
      <c r="M729" s="23"/>
      <c r="N729" s="23"/>
      <c r="O729" s="23"/>
      <c r="P729" s="23"/>
      <c r="Q729" s="23"/>
      <c r="R729" s="23"/>
      <c r="S729" s="23"/>
      <c r="T729" s="23"/>
      <c r="U729" s="23"/>
      <c r="V729" s="23"/>
      <c r="W729" s="23"/>
      <c r="X729" s="23"/>
      <c r="Y729" s="23"/>
      <c r="Z729" s="29"/>
      <c r="AA729" s="29"/>
      <c r="AB729" s="29"/>
      <c r="AC729" s="29"/>
      <c r="AD729" s="29"/>
      <c r="AE729" s="29"/>
      <c r="AF729" s="29"/>
      <c r="AG729" s="29"/>
      <c r="AH729" s="29"/>
      <c r="AI729" s="29"/>
      <c r="AJ729" s="29"/>
      <c r="AK729" s="29"/>
      <c r="AL729" s="29"/>
      <c r="AM729" s="29"/>
      <c r="AN729" s="29"/>
      <c r="AO729" s="29"/>
      <c r="AP729" s="29"/>
    </row>
    <row r="730" ht="12.0" customHeight="1">
      <c r="A730" s="29"/>
      <c r="B730" s="23"/>
      <c r="C730" s="23"/>
      <c r="D730" s="167"/>
      <c r="E730" s="95"/>
      <c r="F730" s="23"/>
      <c r="G730" s="23"/>
      <c r="H730" s="23"/>
      <c r="I730" s="23"/>
      <c r="J730" s="23"/>
      <c r="K730" s="188"/>
      <c r="L730" s="23"/>
      <c r="M730" s="23"/>
      <c r="N730" s="23"/>
      <c r="O730" s="23"/>
      <c r="P730" s="23"/>
      <c r="Q730" s="23"/>
      <c r="R730" s="23"/>
      <c r="S730" s="23"/>
      <c r="T730" s="23"/>
      <c r="U730" s="23"/>
      <c r="V730" s="23"/>
      <c r="W730" s="23"/>
      <c r="X730" s="23"/>
      <c r="Y730" s="23"/>
      <c r="Z730" s="29"/>
      <c r="AA730" s="29"/>
      <c r="AB730" s="29"/>
      <c r="AC730" s="29"/>
      <c r="AD730" s="29"/>
      <c r="AE730" s="29"/>
      <c r="AF730" s="29"/>
      <c r="AG730" s="29"/>
      <c r="AH730" s="29"/>
      <c r="AI730" s="29"/>
      <c r="AJ730" s="29"/>
      <c r="AK730" s="29"/>
      <c r="AL730" s="29"/>
      <c r="AM730" s="29"/>
      <c r="AN730" s="29"/>
      <c r="AO730" s="29"/>
      <c r="AP730" s="29"/>
    </row>
    <row r="731" ht="12.75" customHeight="1">
      <c r="A731" s="151"/>
      <c r="B731" s="152"/>
      <c r="C731" s="151"/>
      <c r="D731" s="175"/>
      <c r="E731" s="153"/>
      <c r="F731" s="23"/>
      <c r="G731" s="23"/>
      <c r="H731" s="23"/>
      <c r="I731" s="23"/>
      <c r="J731" s="23"/>
      <c r="K731" s="188"/>
      <c r="L731" s="23"/>
      <c r="M731" s="23"/>
      <c r="N731" s="23"/>
      <c r="O731" s="23"/>
      <c r="P731" s="23"/>
      <c r="Q731" s="23"/>
      <c r="R731" s="23"/>
      <c r="S731" s="23"/>
      <c r="T731" s="23"/>
      <c r="U731" s="23"/>
      <c r="V731" s="23"/>
      <c r="W731" s="23"/>
      <c r="X731" s="23"/>
      <c r="Y731" s="23"/>
      <c r="Z731" s="29"/>
      <c r="AA731" s="29"/>
      <c r="AB731" s="29"/>
      <c r="AC731" s="29"/>
      <c r="AD731" s="29"/>
      <c r="AE731" s="29"/>
      <c r="AF731" s="29"/>
      <c r="AG731" s="29"/>
      <c r="AH731" s="29"/>
      <c r="AI731" s="29"/>
      <c r="AJ731" s="29"/>
      <c r="AK731" s="29"/>
      <c r="AL731" s="29"/>
      <c r="AM731" s="29"/>
      <c r="AN731" s="29"/>
      <c r="AO731" s="29"/>
      <c r="AP731" s="29"/>
    </row>
    <row r="732" ht="12.0" customHeight="1">
      <c r="A732" s="149"/>
      <c r="B732" s="149"/>
      <c r="C732" s="149"/>
      <c r="D732" s="176"/>
      <c r="E732" s="149"/>
      <c r="F732" s="124"/>
      <c r="G732" s="23"/>
      <c r="H732" s="23"/>
      <c r="I732" s="23"/>
      <c r="J732" s="23"/>
      <c r="K732" s="188"/>
      <c r="L732" s="23"/>
      <c r="M732" s="23"/>
      <c r="N732" s="23"/>
      <c r="O732" s="23"/>
      <c r="P732" s="23"/>
      <c r="Q732" s="23"/>
      <c r="R732" s="23"/>
      <c r="S732" s="23"/>
      <c r="T732" s="23"/>
      <c r="U732" s="23"/>
      <c r="V732" s="23"/>
      <c r="W732" s="23"/>
      <c r="X732" s="23"/>
      <c r="Y732" s="23"/>
      <c r="Z732" s="29"/>
      <c r="AA732" s="29"/>
      <c r="AB732" s="29"/>
      <c r="AC732" s="29"/>
      <c r="AD732" s="29"/>
      <c r="AE732" s="29"/>
      <c r="AF732" s="29"/>
      <c r="AG732" s="29"/>
      <c r="AH732" s="29"/>
      <c r="AI732" s="29"/>
      <c r="AJ732" s="29"/>
      <c r="AK732" s="29"/>
      <c r="AL732" s="29"/>
      <c r="AM732" s="29"/>
      <c r="AN732" s="29"/>
      <c r="AO732" s="29"/>
      <c r="AP732" s="29"/>
    </row>
    <row r="733" ht="12.0" customHeight="1">
      <c r="A733" s="29"/>
      <c r="B733" s="23"/>
      <c r="C733" s="23"/>
      <c r="D733" s="167"/>
      <c r="E733" s="23"/>
      <c r="F733" s="23"/>
      <c r="G733" s="23"/>
      <c r="H733" s="23"/>
      <c r="I733" s="23"/>
      <c r="J733" s="23"/>
      <c r="K733" s="188"/>
      <c r="L733" s="23"/>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row>
    <row r="734" ht="12.0" customHeight="1">
      <c r="A734" s="29"/>
      <c r="B734" s="23"/>
      <c r="C734" s="23"/>
      <c r="D734" s="167"/>
      <c r="E734" s="137"/>
      <c r="F734" s="23"/>
      <c r="G734" s="23"/>
      <c r="H734" s="23"/>
      <c r="I734" s="23"/>
      <c r="J734" s="23"/>
      <c r="K734" s="188"/>
      <c r="L734" s="23"/>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row>
    <row r="735" ht="29.25" customHeight="1">
      <c r="A735" s="126" t="s">
        <v>106</v>
      </c>
      <c r="B735" s="127" t="s">
        <v>92</v>
      </c>
      <c r="C735" s="128" t="s">
        <v>192</v>
      </c>
      <c r="D735" s="168" t="s">
        <v>112</v>
      </c>
      <c r="E735" s="154"/>
      <c r="F735" s="29"/>
      <c r="G735" s="29"/>
      <c r="H735" s="29"/>
      <c r="I735" s="29"/>
      <c r="J735" s="29"/>
      <c r="K735" s="188"/>
      <c r="L735" s="23"/>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row>
    <row r="736" ht="12.0" customHeight="1">
      <c r="A736" s="133">
        <f t="array" ref="A736">IFERROR(INDEX('03.Muestra'!$B$8:$B$17,SMALL(IF("Página Web"='03.Muestra'!$D$8:$D$17,ROW('03.Muestra'!$B$8:$B$17)-MIN(ROW('03.Muestra'!$D$8:$D$17))+1,""),ROW()-735)),"")</f>
        <v>1</v>
      </c>
      <c r="B736" s="169" t="str">
        <f t="array" ref="B736">IFERROR(INDEX('03.Muestra'!$C$8:$C$17,SMALL(IF("Página Web"='03.Muestra'!$D$8:$D$17,ROW('03.Muestra'!$C$8:$C$17)-MIN(ROW('03.Muestra'!$D$8:$D$17))+1,""),ROW()-735)),"")</f>
        <v>Home</v>
      </c>
      <c r="C736" s="170" t="str">
        <f t="array" ref="C736">IFERROR(INDEX('03.Muestra'!$F$8:$F$17,SMALL(IF("Página Web"='03.Muestra'!$D$8:$D$17,ROW('03.Muestra'!$F$8:$F$17)-MIN(ROW('03.Muestra'!$D$8:$D$17))+1,""),ROW()-735)),"")</f>
        <v>https://vicengallartandres.com/</v>
      </c>
      <c r="D736" s="143" t="s">
        <v>93</v>
      </c>
      <c r="E736" s="95" t="str">
        <f t="shared" ref="E736:E745" si="89">IF(D736&lt;&gt;"",IF(AND(B736&lt;&gt;"",C736&lt;&gt;""),"","ERR"),"")</f>
        <v/>
      </c>
      <c r="F736" s="144" t="s">
        <v>95</v>
      </c>
      <c r="G736" s="121" t="s">
        <v>104</v>
      </c>
      <c r="H736" s="116" t="s">
        <v>99</v>
      </c>
      <c r="I736" s="145" t="s">
        <v>97</v>
      </c>
      <c r="J736" s="146" t="s">
        <v>93</v>
      </c>
      <c r="K736" s="171" t="s">
        <v>103</v>
      </c>
      <c r="L736" s="23"/>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row>
    <row r="737" ht="12.0" customHeight="1">
      <c r="A737" s="133">
        <f t="array" ref="A737">IFERROR(INDEX('03.Muestra'!$B$8:$B$17,SMALL(IF("Página Web"='03.Muestra'!$D$8:$D$17,ROW('03.Muestra'!$B$8:$B$17)-MIN(ROW('03.Muestra'!$D$8:$D$17))+1,""),ROW()-735)),"")</f>
        <v>2</v>
      </c>
      <c r="B737" s="169" t="str">
        <f t="array" ref="B737">IFERROR(INDEX('03.Muestra'!$C$8:$C$17,SMALL(IF("Página Web"='03.Muestra'!$D$8:$D$17,ROW('03.Muestra'!$C$8:$C$17)-MIN(ROW('03.Muestra'!$D$8:$D$17))+1,""),ROW()-735)),"")</f>
        <v>Contacto</v>
      </c>
      <c r="C737" s="170" t="str">
        <f t="array" ref="C737">IFERROR(INDEX('03.Muestra'!$F$8:$F$17,SMALL(IF("Página Web"='03.Muestra'!$D$8:$D$17,ROW('03.Muestra'!$F$8:$F$17)-MIN(ROW('03.Muestra'!$D$8:$D$17))+1,""),ROW()-735)),"")</f>
        <v>https://vicengallartandres.com/contacto/</v>
      </c>
      <c r="D737" s="143" t="s">
        <v>93</v>
      </c>
      <c r="E737" s="95" t="str">
        <f t="shared" si="89"/>
        <v/>
      </c>
      <c r="F737" s="147">
        <f>COUNTIF($D736:INDIRECT("$D" &amp;  SUM(ROW()-1,'03.Muestra'!$D$20)-1),F736)</f>
        <v>0</v>
      </c>
      <c r="G737" s="147">
        <f>COUNTIF($D736:INDIRECT("$D" &amp;  SUM(ROW()-1,'03.Muestra'!$D$20)-1),G736)</f>
        <v>0</v>
      </c>
      <c r="H737" s="147">
        <f>COUNTIF($D736:INDIRECT("$D" &amp;  SUM(ROW()-1,'03.Muestra'!$D$20)-1),H736)</f>
        <v>0</v>
      </c>
      <c r="I737" s="147">
        <f>COUNTIF($D736:INDIRECT("$D" &amp;  SUM(ROW()-1,'03.Muestra'!$D$20)-1),I736)</f>
        <v>0</v>
      </c>
      <c r="J737" s="147">
        <f>COUNTIF($D736:INDIRECT("$D" &amp;  SUM(ROW()-1,'03.Muestra'!$D$20)-1),J736)</f>
        <v>3</v>
      </c>
      <c r="K737" s="172">
        <f>IF(COUNTIF('03.Muestra'!$D$8:$D$17,"Página Web")=0,0,COUNTBLANK($D736:INDIRECT("$D" &amp;  SUM(ROW()-1,COUNTIF('03.Muestra'!$D$8:$D$17,"Página Web"))-1)))</f>
        <v>0</v>
      </c>
      <c r="L737" s="23"/>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row>
    <row r="738" ht="12.0" customHeight="1">
      <c r="A738" s="133">
        <f t="array" ref="A738">IFERROR(INDEX('03.Muestra'!$B$8:$B$17,SMALL(IF("Página Web"='03.Muestra'!$D$8:$D$17,ROW('03.Muestra'!$B$8:$B$17)-MIN(ROW('03.Muestra'!$D$8:$D$17))+1,""),ROW()-735)),"")</f>
        <v>3</v>
      </c>
      <c r="B738" s="169" t="str">
        <f t="array" ref="B738">IFERROR(INDEX('03.Muestra'!$C$8:$C$17,SMALL(IF("Página Web"='03.Muestra'!$D$8:$D$17,ROW('03.Muestra'!$C$8:$C$17)-MIN(ROW('03.Muestra'!$D$8:$D$17))+1,""),ROW()-735)),"")</f>
        <v>Servicios</v>
      </c>
      <c r="C738" s="170" t="str">
        <f t="array" ref="C738">IFERROR(INDEX('03.Muestra'!$F$8:$F$17,SMALL(IF("Página Web"='03.Muestra'!$D$8:$D$17,ROW('03.Muestra'!$F$8:$F$17)-MIN(ROW('03.Muestra'!$D$8:$D$17))+1,""),ROW()-735)),"")</f>
        <v>https://vicengallartandres.com/servicios/</v>
      </c>
      <c r="D738" s="143" t="s">
        <v>93</v>
      </c>
      <c r="E738" s="95" t="str">
        <f t="shared" si="89"/>
        <v/>
      </c>
      <c r="F738" s="29"/>
      <c r="G738" s="29"/>
      <c r="H738" s="29"/>
      <c r="I738" s="29"/>
      <c r="J738" s="29"/>
      <c r="K738" s="188"/>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row>
    <row r="739" ht="12.0" customHeight="1">
      <c r="A739" s="133" t="str">
        <f t="array" ref="A739">IFERROR(INDEX('03.Muestra'!$B$8:$B$17,SMALL(IF("Página Web"='03.Muestra'!$D$8:$D$17,ROW('03.Muestra'!$B$8:$B$17)-MIN(ROW('03.Muestra'!$D$8:$D$17))+1,""),ROW()-735)),"")</f>
        <v/>
      </c>
      <c r="B739" s="169" t="str">
        <f t="array" ref="B739">IFERROR(INDEX('03.Muestra'!$C$8:$C$17,SMALL(IF("Página Web"='03.Muestra'!$D$8:$D$17,ROW('03.Muestra'!$C$8:$C$17)-MIN(ROW('03.Muestra'!$D$8:$D$17))+1,""),ROW()-735)),"")</f>
        <v/>
      </c>
      <c r="C739" s="169" t="str">
        <f t="array" ref="C739">IFERROR(INDEX('03.Muestra'!$F$8:$F$17,SMALL(IF("Página Web"='03.Muestra'!$D$8:$D$17,ROW('03.Muestra'!$F$8:$F$17)-MIN(ROW('03.Muestra'!$D$8:$D$17))+1,""),ROW()-735)),"")</f>
        <v/>
      </c>
      <c r="D739" s="143" t="str">
        <f t="shared" ref="D739:D745" si="90">IF(C739="","",$D$18)</f>
        <v/>
      </c>
      <c r="E739" s="95" t="str">
        <f t="shared" si="89"/>
        <v/>
      </c>
      <c r="F739" s="29"/>
      <c r="G739" s="23"/>
      <c r="H739" s="23"/>
      <c r="I739" s="23"/>
      <c r="J739" s="23"/>
      <c r="K739" s="188"/>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row>
    <row r="740" ht="12.0" customHeight="1">
      <c r="A740" s="133" t="str">
        <f t="array" ref="A740">IFERROR(INDEX('03.Muestra'!$B$8:$B$17,SMALL(IF("Página Web"='03.Muestra'!$D$8:$D$17,ROW('03.Muestra'!$B$8:$B$17)-MIN(ROW('03.Muestra'!$D$8:$D$17))+1,""),ROW()-735)),"")</f>
        <v/>
      </c>
      <c r="B740" s="169" t="str">
        <f t="array" ref="B740">IFERROR(INDEX('03.Muestra'!$C$8:$C$17,SMALL(IF("Página Web"='03.Muestra'!$D$8:$D$17,ROW('03.Muestra'!$C$8:$C$17)-MIN(ROW('03.Muestra'!$D$8:$D$17))+1,""),ROW()-735)),"")</f>
        <v/>
      </c>
      <c r="C740" s="169" t="str">
        <f t="array" ref="C740">IFERROR(INDEX('03.Muestra'!$F$8:$F$17,SMALL(IF("Página Web"='03.Muestra'!$D$8:$D$17,ROW('03.Muestra'!$F$8:$F$17)-MIN(ROW('03.Muestra'!$D$8:$D$17))+1,""),ROW()-735)),"")</f>
        <v/>
      </c>
      <c r="D740" s="143" t="str">
        <f t="shared" si="90"/>
        <v/>
      </c>
      <c r="E740" s="95" t="str">
        <f t="shared" si="89"/>
        <v/>
      </c>
      <c r="F740" s="29"/>
      <c r="G740" s="23"/>
      <c r="H740" s="23"/>
      <c r="I740" s="23"/>
      <c r="J740" s="23"/>
      <c r="K740" s="188"/>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row>
    <row r="741" ht="12.0" customHeight="1">
      <c r="A741" s="133" t="str">
        <f t="array" ref="A741">IFERROR(INDEX('03.Muestra'!$B$8:$B$17,SMALL(IF("Página Web"='03.Muestra'!$D$8:$D$17,ROW('03.Muestra'!$B$8:$B$17)-MIN(ROW('03.Muestra'!$D$8:$D$17))+1,""),ROW()-735)),"")</f>
        <v/>
      </c>
      <c r="B741" s="169" t="str">
        <f t="array" ref="B741">IFERROR(INDEX('03.Muestra'!$C$8:$C$17,SMALL(IF("Página Web"='03.Muestra'!$D$8:$D$17,ROW('03.Muestra'!$C$8:$C$17)-MIN(ROW('03.Muestra'!$D$8:$D$17))+1,""),ROW()-735)),"")</f>
        <v/>
      </c>
      <c r="C741" s="169" t="str">
        <f t="array" ref="C741">IFERROR(INDEX('03.Muestra'!$F$8:$F$17,SMALL(IF("Página Web"='03.Muestra'!$D$8:$D$17,ROW('03.Muestra'!$F$8:$F$17)-MIN(ROW('03.Muestra'!$D$8:$D$17))+1,""),ROW()-735)),"")</f>
        <v/>
      </c>
      <c r="D741" s="143" t="str">
        <f t="shared" si="90"/>
        <v/>
      </c>
      <c r="E741" s="95" t="str">
        <f t="shared" si="89"/>
        <v/>
      </c>
      <c r="F741" s="29"/>
      <c r="G741" s="23"/>
      <c r="H741" s="23"/>
      <c r="I741" s="23"/>
      <c r="J741" s="23"/>
      <c r="K741" s="188"/>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row>
    <row r="742" ht="12.0" customHeight="1">
      <c r="A742" s="133" t="str">
        <f t="array" ref="A742">IFERROR(INDEX('03.Muestra'!$B$8:$B$17,SMALL(IF("Página Web"='03.Muestra'!$D$8:$D$17,ROW('03.Muestra'!$B$8:$B$17)-MIN(ROW('03.Muestra'!$D$8:$D$17))+1,""),ROW()-735)),"")</f>
        <v/>
      </c>
      <c r="B742" s="169" t="str">
        <f t="array" ref="B742">IFERROR(INDEX('03.Muestra'!$C$8:$C$17,SMALL(IF("Página Web"='03.Muestra'!$D$8:$D$17,ROW('03.Muestra'!$C$8:$C$17)-MIN(ROW('03.Muestra'!$D$8:$D$17))+1,""),ROW()-735)),"")</f>
        <v/>
      </c>
      <c r="C742" s="169" t="str">
        <f t="array" ref="C742">IFERROR(INDEX('03.Muestra'!$F$8:$F$17,SMALL(IF("Página Web"='03.Muestra'!$D$8:$D$17,ROW('03.Muestra'!$F$8:$F$17)-MIN(ROW('03.Muestra'!$D$8:$D$17))+1,""),ROW()-735)),"")</f>
        <v/>
      </c>
      <c r="D742" s="143" t="str">
        <f t="shared" si="90"/>
        <v/>
      </c>
      <c r="E742" s="95" t="str">
        <f t="shared" si="89"/>
        <v/>
      </c>
      <c r="F742" s="23"/>
      <c r="G742" s="23"/>
      <c r="H742" s="23"/>
      <c r="I742" s="23"/>
      <c r="J742" s="23"/>
      <c r="K742" s="188"/>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row>
    <row r="743" ht="12.0" customHeight="1">
      <c r="A743" s="133" t="str">
        <f t="array" ref="A743">IFERROR(INDEX('03.Muestra'!$B$8:$B$17,SMALL(IF("Página Web"='03.Muestra'!$D$8:$D$17,ROW('03.Muestra'!$B$8:$B$17)-MIN(ROW('03.Muestra'!$D$8:$D$17))+1,""),ROW()-735)),"")</f>
        <v/>
      </c>
      <c r="B743" s="169" t="str">
        <f t="array" ref="B743">IFERROR(INDEX('03.Muestra'!$C$8:$C$17,SMALL(IF("Página Web"='03.Muestra'!$D$8:$D$17,ROW('03.Muestra'!$C$8:$C$17)-MIN(ROW('03.Muestra'!$D$8:$D$17))+1,""),ROW()-735)),"")</f>
        <v/>
      </c>
      <c r="C743" s="169" t="str">
        <f t="array" ref="C743">IFERROR(INDEX('03.Muestra'!$F$8:$F$17,SMALL(IF("Página Web"='03.Muestra'!$D$8:$D$17,ROW('03.Muestra'!$F$8:$F$17)-MIN(ROW('03.Muestra'!$D$8:$D$17))+1,""),ROW()-735)),"")</f>
        <v/>
      </c>
      <c r="D743" s="143" t="str">
        <f t="shared" si="90"/>
        <v/>
      </c>
      <c r="E743" s="95" t="str">
        <f t="shared" si="89"/>
        <v/>
      </c>
      <c r="F743" s="23"/>
      <c r="G743" s="23"/>
      <c r="H743" s="23"/>
      <c r="I743" s="23"/>
      <c r="J743" s="23"/>
      <c r="K743" s="188"/>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row>
    <row r="744" ht="12.0" customHeight="1">
      <c r="A744" s="133" t="str">
        <f t="array" ref="A744">IFERROR(INDEX('03.Muestra'!$B$8:$B$17,SMALL(IF("Página Web"='03.Muestra'!$D$8:$D$17,ROW('03.Muestra'!$B$8:$B$17)-MIN(ROW('03.Muestra'!$D$8:$D$17))+1,""),ROW()-735)),"")</f>
        <v/>
      </c>
      <c r="B744" s="169" t="str">
        <f t="array" ref="B744">IFERROR(INDEX('03.Muestra'!$C$8:$C$17,SMALL(IF("Página Web"='03.Muestra'!$D$8:$D$17,ROW('03.Muestra'!$C$8:$C$17)-MIN(ROW('03.Muestra'!$D$8:$D$17))+1,""),ROW()-735)),"")</f>
        <v/>
      </c>
      <c r="C744" s="169" t="str">
        <f t="array" ref="C744">IFERROR(INDEX('03.Muestra'!$F$8:$F$17,SMALL(IF("Página Web"='03.Muestra'!$D$8:$D$17,ROW('03.Muestra'!$F$8:$F$17)-MIN(ROW('03.Muestra'!$D$8:$D$17))+1,""),ROW()-735)),"")</f>
        <v/>
      </c>
      <c r="D744" s="143" t="str">
        <f t="shared" si="90"/>
        <v/>
      </c>
      <c r="E744" s="95" t="str">
        <f t="shared" si="89"/>
        <v/>
      </c>
      <c r="F744" s="23"/>
      <c r="G744" s="23"/>
      <c r="H744" s="23"/>
      <c r="I744" s="23"/>
      <c r="J744" s="23"/>
      <c r="K744" s="188"/>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row>
    <row r="745" ht="12.0" customHeight="1">
      <c r="A745" s="133" t="str">
        <f t="array" ref="A745">IFERROR(INDEX('03.Muestra'!$B$8:$B$17,SMALL(IF("Página Web"='03.Muestra'!$D$8:$D$17,ROW('03.Muestra'!$B$8:$B$17)-MIN(ROW('03.Muestra'!$D$8:$D$17))+1,""),ROW()-735)),"")</f>
        <v/>
      </c>
      <c r="B745" s="169" t="str">
        <f t="array" ref="B745">IFERROR(INDEX('03.Muestra'!$C$8:$C$17,SMALL(IF("Página Web"='03.Muestra'!$D$8:$D$17,ROW('03.Muestra'!$C$8:$C$17)-MIN(ROW('03.Muestra'!$D$8:$D$17))+1,""),ROW()-735)),"")</f>
        <v/>
      </c>
      <c r="C745" s="169" t="str">
        <f t="array" ref="C745">IFERROR(INDEX('03.Muestra'!$F$8:$F$17,SMALL(IF("Página Web"='03.Muestra'!$D$8:$D$17,ROW('03.Muestra'!$F$8:$F$17)-MIN(ROW('03.Muestra'!$D$8:$D$17))+1,""),ROW()-735)),"")</f>
        <v/>
      </c>
      <c r="D745" s="143" t="str">
        <f t="shared" si="90"/>
        <v/>
      </c>
      <c r="E745" s="95" t="str">
        <f t="shared" si="89"/>
        <v/>
      </c>
      <c r="F745" s="23"/>
      <c r="G745" s="23"/>
      <c r="H745" s="23"/>
      <c r="I745" s="23"/>
      <c r="J745" s="23"/>
      <c r="K745" s="188"/>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row>
    <row r="746" ht="12.0" customHeight="1">
      <c r="A746" s="92"/>
      <c r="B746" s="173"/>
      <c r="C746" s="173"/>
      <c r="D746" s="174"/>
      <c r="E746" s="95"/>
      <c r="F746" s="23"/>
      <c r="G746" s="23"/>
      <c r="H746" s="23"/>
      <c r="I746" s="23"/>
      <c r="J746" s="23"/>
      <c r="K746" s="188"/>
      <c r="L746" s="23"/>
      <c r="M746" s="23"/>
      <c r="N746" s="23"/>
      <c r="O746" s="23"/>
      <c r="P746" s="23"/>
      <c r="Q746" s="23"/>
      <c r="R746" s="23"/>
      <c r="S746" s="23"/>
      <c r="T746" s="23"/>
      <c r="U746" s="23"/>
      <c r="V746" s="23"/>
      <c r="W746" s="23"/>
      <c r="X746" s="23"/>
      <c r="Y746" s="23"/>
      <c r="Z746" s="29"/>
      <c r="AA746" s="29"/>
      <c r="AB746" s="29"/>
      <c r="AC746" s="29"/>
      <c r="AD746" s="29"/>
      <c r="AE746" s="29"/>
      <c r="AF746" s="29"/>
      <c r="AG746" s="29"/>
      <c r="AH746" s="29"/>
      <c r="AI746" s="29"/>
      <c r="AJ746" s="29"/>
      <c r="AK746" s="29"/>
      <c r="AL746" s="29"/>
      <c r="AM746" s="29"/>
      <c r="AN746" s="29"/>
      <c r="AO746" s="29"/>
      <c r="AP746" s="29"/>
    </row>
    <row r="747" ht="12.0" customHeight="1">
      <c r="A747" s="29"/>
      <c r="B747" s="23"/>
      <c r="C747" s="23"/>
      <c r="D747" s="167"/>
      <c r="E747" s="95"/>
      <c r="F747" s="23"/>
      <c r="G747" s="23"/>
      <c r="H747" s="23"/>
      <c r="I747" s="23"/>
      <c r="J747" s="23"/>
      <c r="K747" s="188"/>
      <c r="L747" s="23"/>
      <c r="M747" s="23"/>
      <c r="N747" s="23"/>
      <c r="O747" s="23"/>
      <c r="P747" s="23"/>
      <c r="Q747" s="23"/>
      <c r="R747" s="23"/>
      <c r="S747" s="23"/>
      <c r="T747" s="23"/>
      <c r="U747" s="23"/>
      <c r="V747" s="23"/>
      <c r="W747" s="23"/>
      <c r="X747" s="23"/>
      <c r="Y747" s="23"/>
      <c r="Z747" s="29"/>
      <c r="AA747" s="29"/>
      <c r="AB747" s="29"/>
      <c r="AC747" s="29"/>
      <c r="AD747" s="29"/>
      <c r="AE747" s="29"/>
      <c r="AF747" s="29"/>
      <c r="AG747" s="29"/>
      <c r="AH747" s="29"/>
      <c r="AI747" s="29"/>
      <c r="AJ747" s="29"/>
      <c r="AK747" s="29"/>
      <c r="AL747" s="29"/>
      <c r="AM747" s="29"/>
      <c r="AN747" s="29"/>
      <c r="AO747" s="29"/>
      <c r="AP747" s="29"/>
    </row>
    <row r="748" ht="12.75" customHeight="1">
      <c r="A748" s="151"/>
      <c r="B748" s="152"/>
      <c r="C748" s="151"/>
      <c r="D748" s="175"/>
      <c r="E748" s="153"/>
      <c r="F748" s="23"/>
      <c r="G748" s="23"/>
      <c r="H748" s="23"/>
      <c r="I748" s="23"/>
      <c r="J748" s="23"/>
      <c r="K748" s="188"/>
      <c r="L748" s="23"/>
      <c r="M748" s="23"/>
      <c r="N748" s="23"/>
      <c r="O748" s="23"/>
      <c r="P748" s="23"/>
      <c r="Q748" s="23"/>
      <c r="R748" s="23"/>
      <c r="S748" s="23"/>
      <c r="T748" s="23"/>
      <c r="U748" s="23"/>
      <c r="V748" s="23"/>
      <c r="W748" s="23"/>
      <c r="X748" s="23"/>
      <c r="Y748" s="23"/>
      <c r="Z748" s="29"/>
      <c r="AA748" s="29"/>
      <c r="AB748" s="29"/>
      <c r="AC748" s="29"/>
      <c r="AD748" s="29"/>
      <c r="AE748" s="29"/>
      <c r="AF748" s="29"/>
      <c r="AG748" s="29"/>
      <c r="AH748" s="29"/>
      <c r="AI748" s="29"/>
      <c r="AJ748" s="29"/>
      <c r="AK748" s="29"/>
      <c r="AL748" s="29"/>
      <c r="AM748" s="29"/>
      <c r="AN748" s="29"/>
      <c r="AO748" s="29"/>
      <c r="AP748" s="29"/>
    </row>
    <row r="749" ht="12.0" customHeight="1">
      <c r="A749" s="149"/>
      <c r="B749" s="149"/>
      <c r="C749" s="149"/>
      <c r="D749" s="176"/>
      <c r="E749" s="149"/>
      <c r="F749" s="124"/>
      <c r="G749" s="23"/>
      <c r="H749" s="23"/>
      <c r="I749" s="23"/>
      <c r="J749" s="23"/>
      <c r="K749" s="188"/>
      <c r="L749" s="23"/>
      <c r="M749" s="23"/>
      <c r="N749" s="23"/>
      <c r="O749" s="23"/>
      <c r="P749" s="23"/>
      <c r="Q749" s="23"/>
      <c r="R749" s="23"/>
      <c r="S749" s="23"/>
      <c r="T749" s="23"/>
      <c r="U749" s="23"/>
      <c r="V749" s="23"/>
      <c r="W749" s="23"/>
      <c r="X749" s="23"/>
      <c r="Y749" s="23"/>
      <c r="Z749" s="29"/>
      <c r="AA749" s="29"/>
      <c r="AB749" s="29"/>
      <c r="AC749" s="29"/>
      <c r="AD749" s="29"/>
      <c r="AE749" s="29"/>
      <c r="AF749" s="29"/>
      <c r="AG749" s="29"/>
      <c r="AH749" s="29"/>
      <c r="AI749" s="29"/>
      <c r="AJ749" s="29"/>
      <c r="AK749" s="29"/>
      <c r="AL749" s="29"/>
      <c r="AM749" s="29"/>
      <c r="AN749" s="29"/>
      <c r="AO749" s="29"/>
      <c r="AP749" s="29"/>
    </row>
    <row r="750" ht="12.0" customHeight="1">
      <c r="A750" s="29"/>
      <c r="B750" s="23"/>
      <c r="C750" s="23"/>
      <c r="D750" s="167"/>
      <c r="E750" s="23"/>
      <c r="F750" s="23"/>
      <c r="G750" s="23"/>
      <c r="H750" s="23"/>
      <c r="I750" s="23"/>
      <c r="J750" s="23"/>
      <c r="K750" s="188"/>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row>
    <row r="751" ht="12.0" customHeight="1">
      <c r="A751" s="29"/>
      <c r="B751" s="23"/>
      <c r="C751" s="23"/>
      <c r="D751" s="167"/>
      <c r="E751" s="137"/>
      <c r="F751" s="23"/>
      <c r="G751" s="23"/>
      <c r="H751" s="23"/>
      <c r="I751" s="23"/>
      <c r="J751" s="23"/>
      <c r="K751" s="188"/>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row>
    <row r="752" ht="29.25" customHeight="1">
      <c r="A752" s="126" t="s">
        <v>106</v>
      </c>
      <c r="B752" s="127" t="s">
        <v>92</v>
      </c>
      <c r="C752" s="128" t="s">
        <v>193</v>
      </c>
      <c r="D752" s="168" t="s">
        <v>112</v>
      </c>
      <c r="E752" s="154"/>
      <c r="F752" s="29"/>
      <c r="G752" s="29"/>
      <c r="H752" s="29"/>
      <c r="I752" s="29"/>
      <c r="J752" s="29"/>
      <c r="K752" s="188"/>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row>
    <row r="753" ht="12.0" customHeight="1">
      <c r="A753" s="133">
        <f t="array" ref="A753">IFERROR(INDEX('03.Muestra'!$B$8:$B$17,SMALL(IF("Página Web"='03.Muestra'!$D$8:$D$17,ROW('03.Muestra'!$B$8:$B$17)-MIN(ROW('03.Muestra'!$D$8:$D$17))+1,""),ROW()-752)),"")</f>
        <v>1</v>
      </c>
      <c r="B753" s="169" t="str">
        <f t="array" ref="B753">IFERROR(INDEX('03.Muestra'!$C$8:$C$17,SMALL(IF("Página Web"='03.Muestra'!$D$8:$D$17,ROW('03.Muestra'!$C$8:$C$17)-MIN(ROW('03.Muestra'!$D$8:$D$17))+1,""),ROW()-752)),"")</f>
        <v>Home</v>
      </c>
      <c r="C753" s="170" t="str">
        <f t="array" ref="C753">IFERROR(INDEX('03.Muestra'!$F$8:$F$17,SMALL(IF("Página Web"='03.Muestra'!$D$8:$D$17,ROW('03.Muestra'!$F$8:$F$17)-MIN(ROW('03.Muestra'!$D$8:$D$17))+1,""),ROW()-752)),"")</f>
        <v>https://vicengallartandres.com/</v>
      </c>
      <c r="D753" s="143" t="s">
        <v>97</v>
      </c>
      <c r="E753" s="95" t="str">
        <f t="shared" ref="E753:E762" si="91">IF(D753&lt;&gt;"",IF(AND(B753&lt;&gt;"",C753&lt;&gt;""),"","ERR"),"")</f>
        <v/>
      </c>
      <c r="F753" s="144" t="s">
        <v>95</v>
      </c>
      <c r="G753" s="121" t="s">
        <v>104</v>
      </c>
      <c r="H753" s="116" t="s">
        <v>99</v>
      </c>
      <c r="I753" s="145" t="s">
        <v>97</v>
      </c>
      <c r="J753" s="146" t="s">
        <v>93</v>
      </c>
      <c r="K753" s="171" t="s">
        <v>103</v>
      </c>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row>
    <row r="754" ht="12.0" customHeight="1">
      <c r="A754" s="133">
        <f t="array" ref="A754">IFERROR(INDEX('03.Muestra'!$B$8:$B$17,SMALL(IF("Página Web"='03.Muestra'!$D$8:$D$17,ROW('03.Muestra'!$B$8:$B$17)-MIN(ROW('03.Muestra'!$D$8:$D$17))+1,""),ROW()-752)),"")</f>
        <v>2</v>
      </c>
      <c r="B754" s="169" t="str">
        <f t="array" ref="B754">IFERROR(INDEX('03.Muestra'!$C$8:$C$17,SMALL(IF("Página Web"='03.Muestra'!$D$8:$D$17,ROW('03.Muestra'!$C$8:$C$17)-MIN(ROW('03.Muestra'!$D$8:$D$17))+1,""),ROW()-752)),"")</f>
        <v>Contacto</v>
      </c>
      <c r="C754" s="170" t="str">
        <f t="array" ref="C754">IFERROR(INDEX('03.Muestra'!$F$8:$F$17,SMALL(IF("Página Web"='03.Muestra'!$D$8:$D$17,ROW('03.Muestra'!$F$8:$F$17)-MIN(ROW('03.Muestra'!$D$8:$D$17))+1,""),ROW()-752)),"")</f>
        <v>https://vicengallartandres.com/contacto/</v>
      </c>
      <c r="D754" s="143" t="s">
        <v>97</v>
      </c>
      <c r="E754" s="95" t="str">
        <f t="shared" si="91"/>
        <v/>
      </c>
      <c r="F754" s="147">
        <f>COUNTIF($D753:INDIRECT("$D" &amp;  SUM(ROW()-1,'03.Muestra'!$D$20)-1),F753)</f>
        <v>0</v>
      </c>
      <c r="G754" s="147">
        <f>COUNTIF($D753:INDIRECT("$D" &amp;  SUM(ROW()-1,'03.Muestra'!$D$20)-1),G753)</f>
        <v>0</v>
      </c>
      <c r="H754" s="147">
        <f>COUNTIF($D753:INDIRECT("$D" &amp;  SUM(ROW()-1,'03.Muestra'!$D$20)-1),H753)</f>
        <v>0</v>
      </c>
      <c r="I754" s="147">
        <f>COUNTIF($D753:INDIRECT("$D" &amp;  SUM(ROW()-1,'03.Muestra'!$D$20)-1),I753)</f>
        <v>3</v>
      </c>
      <c r="J754" s="147">
        <f>COUNTIF($D753:INDIRECT("$D" &amp;  SUM(ROW()-1,'03.Muestra'!$D$20)-1),J753)</f>
        <v>0</v>
      </c>
      <c r="K754" s="172">
        <f>IF(COUNTIF('03.Muestra'!$D$8:$D$17,"Página Web")=0,0,COUNTBLANK($D753:INDIRECT("$D" &amp;  SUM(ROW()-1,COUNTIF('03.Muestra'!$D$8:$D$17,"Página Web"))-1)))</f>
        <v>0</v>
      </c>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row>
    <row r="755" ht="12.0" customHeight="1">
      <c r="A755" s="133">
        <f t="array" ref="A755">IFERROR(INDEX('03.Muestra'!$B$8:$B$17,SMALL(IF("Página Web"='03.Muestra'!$D$8:$D$17,ROW('03.Muestra'!$B$8:$B$17)-MIN(ROW('03.Muestra'!$D$8:$D$17))+1,""),ROW()-752)),"")</f>
        <v>3</v>
      </c>
      <c r="B755" s="169" t="str">
        <f t="array" ref="B755">IFERROR(INDEX('03.Muestra'!$C$8:$C$17,SMALL(IF("Página Web"='03.Muestra'!$D$8:$D$17,ROW('03.Muestra'!$C$8:$C$17)-MIN(ROW('03.Muestra'!$D$8:$D$17))+1,""),ROW()-752)),"")</f>
        <v>Servicios</v>
      </c>
      <c r="C755" s="170" t="str">
        <f t="array" ref="C755">IFERROR(INDEX('03.Muestra'!$F$8:$F$17,SMALL(IF("Página Web"='03.Muestra'!$D$8:$D$17,ROW('03.Muestra'!$F$8:$F$17)-MIN(ROW('03.Muestra'!$D$8:$D$17))+1,""),ROW()-752)),"")</f>
        <v>https://vicengallartandres.com/servicios/</v>
      </c>
      <c r="D755" s="143" t="s">
        <v>97</v>
      </c>
      <c r="E755" s="95" t="str">
        <f t="shared" si="91"/>
        <v/>
      </c>
      <c r="F755" s="29"/>
      <c r="G755" s="23"/>
      <c r="H755" s="23"/>
      <c r="I755" s="23"/>
      <c r="J755" s="23"/>
      <c r="K755" s="188"/>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row>
    <row r="756" ht="12.0" customHeight="1">
      <c r="A756" s="133" t="str">
        <f t="array" ref="A756">IFERROR(INDEX('03.Muestra'!$B$8:$B$17,SMALL(IF("Página Web"='03.Muestra'!$D$8:$D$17,ROW('03.Muestra'!$B$8:$B$17)-MIN(ROW('03.Muestra'!$D$8:$D$17))+1,""),ROW()-752)),"")</f>
        <v/>
      </c>
      <c r="B756" s="169" t="str">
        <f t="array" ref="B756">IFERROR(INDEX('03.Muestra'!$C$8:$C$17,SMALL(IF("Página Web"='03.Muestra'!$D$8:$D$17,ROW('03.Muestra'!$C$8:$C$17)-MIN(ROW('03.Muestra'!$D$8:$D$17))+1,""),ROW()-752)),"")</f>
        <v/>
      </c>
      <c r="C756" s="169" t="str">
        <f t="array" ref="C756">IFERROR(INDEX('03.Muestra'!$F$8:$F$17,SMALL(IF("Página Web"='03.Muestra'!$D$8:$D$17,ROW('03.Muestra'!$F$8:$F$17)-MIN(ROW('03.Muestra'!$D$8:$D$17))+1,""),ROW()-752)),"")</f>
        <v/>
      </c>
      <c r="D756" s="143" t="str">
        <f t="shared" ref="D756:D762" si="92">IF(C756="","",$D$18)</f>
        <v/>
      </c>
      <c r="E756" s="95" t="str">
        <f t="shared" si="91"/>
        <v/>
      </c>
      <c r="F756" s="29"/>
      <c r="G756" s="23"/>
      <c r="H756" s="23"/>
      <c r="I756" s="23"/>
      <c r="J756" s="23"/>
      <c r="K756" s="188"/>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row>
    <row r="757" ht="12.0" customHeight="1">
      <c r="A757" s="133" t="str">
        <f t="array" ref="A757">IFERROR(INDEX('03.Muestra'!$B$8:$B$17,SMALL(IF("Página Web"='03.Muestra'!$D$8:$D$17,ROW('03.Muestra'!$B$8:$B$17)-MIN(ROW('03.Muestra'!$D$8:$D$17))+1,""),ROW()-752)),"")</f>
        <v/>
      </c>
      <c r="B757" s="169" t="str">
        <f t="array" ref="B757">IFERROR(INDEX('03.Muestra'!$C$8:$C$17,SMALL(IF("Página Web"='03.Muestra'!$D$8:$D$17,ROW('03.Muestra'!$C$8:$C$17)-MIN(ROW('03.Muestra'!$D$8:$D$17))+1,""),ROW()-752)),"")</f>
        <v/>
      </c>
      <c r="C757" s="169" t="str">
        <f t="array" ref="C757">IFERROR(INDEX('03.Muestra'!$F$8:$F$17,SMALL(IF("Página Web"='03.Muestra'!$D$8:$D$17,ROW('03.Muestra'!$F$8:$F$17)-MIN(ROW('03.Muestra'!$D$8:$D$17))+1,""),ROW()-752)),"")</f>
        <v/>
      </c>
      <c r="D757" s="143" t="str">
        <f t="shared" si="92"/>
        <v/>
      </c>
      <c r="E757" s="95" t="str">
        <f t="shared" si="91"/>
        <v/>
      </c>
      <c r="F757" s="29"/>
      <c r="G757" s="23"/>
      <c r="H757" s="23"/>
      <c r="I757" s="23"/>
      <c r="J757" s="23"/>
      <c r="K757" s="188"/>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row>
    <row r="758" ht="12.0" customHeight="1">
      <c r="A758" s="133" t="str">
        <f t="array" ref="A758">IFERROR(INDEX('03.Muestra'!$B$8:$B$17,SMALL(IF("Página Web"='03.Muestra'!$D$8:$D$17,ROW('03.Muestra'!$B$8:$B$17)-MIN(ROW('03.Muestra'!$D$8:$D$17))+1,""),ROW()-752)),"")</f>
        <v/>
      </c>
      <c r="B758" s="169" t="str">
        <f t="array" ref="B758">IFERROR(INDEX('03.Muestra'!$C$8:$C$17,SMALL(IF("Página Web"='03.Muestra'!$D$8:$D$17,ROW('03.Muestra'!$C$8:$C$17)-MIN(ROW('03.Muestra'!$D$8:$D$17))+1,""),ROW()-752)),"")</f>
        <v/>
      </c>
      <c r="C758" s="169" t="str">
        <f t="array" ref="C758">IFERROR(INDEX('03.Muestra'!$F$8:$F$17,SMALL(IF("Página Web"='03.Muestra'!$D$8:$D$17,ROW('03.Muestra'!$F$8:$F$17)-MIN(ROW('03.Muestra'!$D$8:$D$17))+1,""),ROW()-752)),"")</f>
        <v/>
      </c>
      <c r="D758" s="143" t="str">
        <f t="shared" si="92"/>
        <v/>
      </c>
      <c r="E758" s="95" t="str">
        <f t="shared" si="91"/>
        <v/>
      </c>
      <c r="F758" s="29"/>
      <c r="G758" s="23"/>
      <c r="H758" s="23"/>
      <c r="I758" s="23"/>
      <c r="J758" s="23"/>
      <c r="K758" s="188"/>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row>
    <row r="759" ht="12.0" customHeight="1">
      <c r="A759" s="133" t="str">
        <f t="array" ref="A759">IFERROR(INDEX('03.Muestra'!$B$8:$B$17,SMALL(IF("Página Web"='03.Muestra'!$D$8:$D$17,ROW('03.Muestra'!$B$8:$B$17)-MIN(ROW('03.Muestra'!$D$8:$D$17))+1,""),ROW()-752)),"")</f>
        <v/>
      </c>
      <c r="B759" s="169" t="str">
        <f t="array" ref="B759">IFERROR(INDEX('03.Muestra'!$C$8:$C$17,SMALL(IF("Página Web"='03.Muestra'!$D$8:$D$17,ROW('03.Muestra'!$C$8:$C$17)-MIN(ROW('03.Muestra'!$D$8:$D$17))+1,""),ROW()-752)),"")</f>
        <v/>
      </c>
      <c r="C759" s="169" t="str">
        <f t="array" ref="C759">IFERROR(INDEX('03.Muestra'!$F$8:$F$17,SMALL(IF("Página Web"='03.Muestra'!$D$8:$D$17,ROW('03.Muestra'!$F$8:$F$17)-MIN(ROW('03.Muestra'!$D$8:$D$17))+1,""),ROW()-752)),"")</f>
        <v/>
      </c>
      <c r="D759" s="143" t="str">
        <f t="shared" si="92"/>
        <v/>
      </c>
      <c r="E759" s="95" t="str">
        <f t="shared" si="91"/>
        <v/>
      </c>
      <c r="F759" s="23"/>
      <c r="G759" s="23"/>
      <c r="H759" s="23"/>
      <c r="I759" s="23"/>
      <c r="J759" s="23"/>
      <c r="K759" s="188"/>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row>
    <row r="760" ht="12.0" customHeight="1">
      <c r="A760" s="133" t="str">
        <f t="array" ref="A760">IFERROR(INDEX('03.Muestra'!$B$8:$B$17,SMALL(IF("Página Web"='03.Muestra'!$D$8:$D$17,ROW('03.Muestra'!$B$8:$B$17)-MIN(ROW('03.Muestra'!$D$8:$D$17))+1,""),ROW()-752)),"")</f>
        <v/>
      </c>
      <c r="B760" s="169" t="str">
        <f t="array" ref="B760">IFERROR(INDEX('03.Muestra'!$C$8:$C$17,SMALL(IF("Página Web"='03.Muestra'!$D$8:$D$17,ROW('03.Muestra'!$C$8:$C$17)-MIN(ROW('03.Muestra'!$D$8:$D$17))+1,""),ROW()-752)),"")</f>
        <v/>
      </c>
      <c r="C760" s="169" t="str">
        <f t="array" ref="C760">IFERROR(INDEX('03.Muestra'!$F$8:$F$17,SMALL(IF("Página Web"='03.Muestra'!$D$8:$D$17,ROW('03.Muestra'!$F$8:$F$17)-MIN(ROW('03.Muestra'!$D$8:$D$17))+1,""),ROW()-752)),"")</f>
        <v/>
      </c>
      <c r="D760" s="143" t="str">
        <f t="shared" si="92"/>
        <v/>
      </c>
      <c r="E760" s="95" t="str">
        <f t="shared" si="91"/>
        <v/>
      </c>
      <c r="F760" s="23"/>
      <c r="G760" s="23"/>
      <c r="H760" s="23"/>
      <c r="I760" s="23"/>
      <c r="J760" s="23"/>
      <c r="K760" s="188"/>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row>
    <row r="761" ht="12.0" customHeight="1">
      <c r="A761" s="133" t="str">
        <f t="array" ref="A761">IFERROR(INDEX('03.Muestra'!$B$8:$B$17,SMALL(IF("Página Web"='03.Muestra'!$D$8:$D$17,ROW('03.Muestra'!$B$8:$B$17)-MIN(ROW('03.Muestra'!$D$8:$D$17))+1,""),ROW()-752)),"")</f>
        <v/>
      </c>
      <c r="B761" s="169" t="str">
        <f t="array" ref="B761">IFERROR(INDEX('03.Muestra'!$C$8:$C$17,SMALL(IF("Página Web"='03.Muestra'!$D$8:$D$17,ROW('03.Muestra'!$C$8:$C$17)-MIN(ROW('03.Muestra'!$D$8:$D$17))+1,""),ROW()-752)),"")</f>
        <v/>
      </c>
      <c r="C761" s="169" t="str">
        <f t="array" ref="C761">IFERROR(INDEX('03.Muestra'!$F$8:$F$17,SMALL(IF("Página Web"='03.Muestra'!$D$8:$D$17,ROW('03.Muestra'!$F$8:$F$17)-MIN(ROW('03.Muestra'!$D$8:$D$17))+1,""),ROW()-752)),"")</f>
        <v/>
      </c>
      <c r="D761" s="143" t="str">
        <f t="shared" si="92"/>
        <v/>
      </c>
      <c r="E761" s="95" t="str">
        <f t="shared" si="91"/>
        <v/>
      </c>
      <c r="F761" s="23"/>
      <c r="G761" s="23"/>
      <c r="H761" s="23"/>
      <c r="I761" s="23"/>
      <c r="J761" s="23"/>
      <c r="K761" s="188"/>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row>
    <row r="762" ht="12.0" customHeight="1">
      <c r="A762" s="133" t="str">
        <f t="array" ref="A762">IFERROR(INDEX('03.Muestra'!$B$8:$B$17,SMALL(IF("Página Web"='03.Muestra'!$D$8:$D$17,ROW('03.Muestra'!$B$8:$B$17)-MIN(ROW('03.Muestra'!$D$8:$D$17))+1,""),ROW()-752)),"")</f>
        <v/>
      </c>
      <c r="B762" s="169" t="str">
        <f t="array" ref="B762">IFERROR(INDEX('03.Muestra'!$C$8:$C$17,SMALL(IF("Página Web"='03.Muestra'!$D$8:$D$17,ROW('03.Muestra'!$C$8:$C$17)-MIN(ROW('03.Muestra'!$D$8:$D$17))+1,""),ROW()-752)),"")</f>
        <v/>
      </c>
      <c r="C762" s="169" t="str">
        <f t="array" ref="C762">IFERROR(INDEX('03.Muestra'!$F$8:$F$17,SMALL(IF("Página Web"='03.Muestra'!$D$8:$D$17,ROW('03.Muestra'!$F$8:$F$17)-MIN(ROW('03.Muestra'!$D$8:$D$17))+1,""),ROW()-752)),"")</f>
        <v/>
      </c>
      <c r="D762" s="143" t="str">
        <f t="shared" si="92"/>
        <v/>
      </c>
      <c r="E762" s="95" t="str">
        <f t="shared" si="91"/>
        <v/>
      </c>
      <c r="F762" s="23"/>
      <c r="G762" s="23"/>
      <c r="H762" s="23"/>
      <c r="I762" s="23"/>
      <c r="J762" s="23"/>
      <c r="K762" s="188"/>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row>
    <row r="763" ht="12.0" customHeight="1">
      <c r="A763" s="92"/>
      <c r="B763" s="173"/>
      <c r="C763" s="173"/>
      <c r="D763" s="174"/>
      <c r="E763" s="95"/>
      <c r="F763" s="23"/>
      <c r="G763" s="23"/>
      <c r="H763" s="23"/>
      <c r="I763" s="23"/>
      <c r="J763" s="23"/>
      <c r="K763" s="188"/>
      <c r="L763" s="23"/>
      <c r="M763" s="23"/>
      <c r="N763" s="23"/>
      <c r="O763" s="23"/>
      <c r="P763" s="23"/>
      <c r="Q763" s="23"/>
      <c r="R763" s="23"/>
      <c r="S763" s="23"/>
      <c r="T763" s="23"/>
      <c r="U763" s="23"/>
      <c r="V763" s="23"/>
      <c r="W763" s="23"/>
      <c r="X763" s="23"/>
      <c r="Y763" s="23"/>
      <c r="Z763" s="29"/>
      <c r="AA763" s="29"/>
      <c r="AB763" s="29"/>
      <c r="AC763" s="29"/>
      <c r="AD763" s="29"/>
      <c r="AE763" s="29"/>
      <c r="AF763" s="29"/>
      <c r="AG763" s="29"/>
      <c r="AH763" s="29"/>
      <c r="AI763" s="29"/>
      <c r="AJ763" s="29"/>
      <c r="AK763" s="29"/>
      <c r="AL763" s="29"/>
      <c r="AM763" s="29"/>
      <c r="AN763" s="29"/>
      <c r="AO763" s="29"/>
      <c r="AP763" s="29"/>
    </row>
    <row r="764" ht="12.0" customHeight="1">
      <c r="A764" s="29"/>
      <c r="B764" s="23"/>
      <c r="C764" s="23"/>
      <c r="D764" s="167"/>
      <c r="E764" s="95"/>
      <c r="F764" s="23"/>
      <c r="G764" s="23"/>
      <c r="H764" s="23"/>
      <c r="I764" s="23"/>
      <c r="J764" s="23"/>
      <c r="K764" s="188"/>
      <c r="L764" s="23"/>
      <c r="M764" s="23"/>
      <c r="N764" s="23"/>
      <c r="O764" s="23"/>
      <c r="P764" s="23"/>
      <c r="Q764" s="23"/>
      <c r="R764" s="23"/>
      <c r="S764" s="23"/>
      <c r="T764" s="23"/>
      <c r="U764" s="23"/>
      <c r="V764" s="23"/>
      <c r="W764" s="23"/>
      <c r="X764" s="23"/>
      <c r="Y764" s="23"/>
      <c r="Z764" s="29"/>
      <c r="AA764" s="29"/>
      <c r="AB764" s="29"/>
      <c r="AC764" s="29"/>
      <c r="AD764" s="29"/>
      <c r="AE764" s="29"/>
      <c r="AF764" s="29"/>
      <c r="AG764" s="29"/>
      <c r="AH764" s="29"/>
      <c r="AI764" s="29"/>
      <c r="AJ764" s="29"/>
      <c r="AK764" s="29"/>
      <c r="AL764" s="29"/>
      <c r="AM764" s="29"/>
      <c r="AN764" s="29"/>
      <c r="AO764" s="29"/>
      <c r="AP764" s="29"/>
    </row>
    <row r="765" ht="12.75" customHeight="1">
      <c r="A765" s="151"/>
      <c r="B765" s="152"/>
      <c r="C765" s="151"/>
      <c r="D765" s="175"/>
      <c r="E765" s="153"/>
      <c r="F765" s="23"/>
      <c r="G765" s="23"/>
      <c r="H765" s="23"/>
      <c r="I765" s="23"/>
      <c r="J765" s="23"/>
      <c r="K765" s="188"/>
      <c r="L765" s="23"/>
      <c r="M765" s="23"/>
      <c r="N765" s="23"/>
      <c r="O765" s="23"/>
      <c r="P765" s="23"/>
      <c r="Q765" s="23"/>
      <c r="R765" s="23"/>
      <c r="S765" s="23"/>
      <c r="T765" s="23"/>
      <c r="U765" s="23"/>
      <c r="V765" s="23"/>
      <c r="W765" s="23"/>
      <c r="X765" s="23"/>
      <c r="Y765" s="23"/>
      <c r="Z765" s="29"/>
      <c r="AA765" s="29"/>
      <c r="AB765" s="29"/>
      <c r="AC765" s="29"/>
      <c r="AD765" s="29"/>
      <c r="AE765" s="29"/>
      <c r="AF765" s="29"/>
      <c r="AG765" s="29"/>
      <c r="AH765" s="29"/>
      <c r="AI765" s="29"/>
      <c r="AJ765" s="29"/>
      <c r="AK765" s="29"/>
      <c r="AL765" s="29"/>
      <c r="AM765" s="29"/>
      <c r="AN765" s="29"/>
      <c r="AO765" s="29"/>
      <c r="AP765" s="29"/>
    </row>
    <row r="766" ht="12.0" customHeight="1">
      <c r="A766" s="149"/>
      <c r="B766" s="149"/>
      <c r="C766" s="149"/>
      <c r="D766" s="176"/>
      <c r="E766" s="149"/>
      <c r="F766" s="124"/>
      <c r="G766" s="23"/>
      <c r="H766" s="23"/>
      <c r="I766" s="23"/>
      <c r="J766" s="23"/>
      <c r="K766" s="188"/>
      <c r="L766" s="23"/>
      <c r="M766" s="23"/>
      <c r="N766" s="23"/>
      <c r="O766" s="23"/>
      <c r="P766" s="23"/>
      <c r="Q766" s="23"/>
      <c r="R766" s="23"/>
      <c r="S766" s="23"/>
      <c r="T766" s="23"/>
      <c r="U766" s="23"/>
      <c r="V766" s="23"/>
      <c r="W766" s="23"/>
      <c r="X766" s="23"/>
      <c r="Y766" s="23"/>
      <c r="Z766" s="29"/>
      <c r="AA766" s="29"/>
      <c r="AB766" s="29"/>
      <c r="AC766" s="29"/>
      <c r="AD766" s="29"/>
      <c r="AE766" s="29"/>
      <c r="AF766" s="29"/>
      <c r="AG766" s="29"/>
      <c r="AH766" s="29"/>
      <c r="AI766" s="29"/>
      <c r="AJ766" s="29"/>
      <c r="AK766" s="29"/>
      <c r="AL766" s="29"/>
      <c r="AM766" s="29"/>
      <c r="AN766" s="29"/>
      <c r="AO766" s="29"/>
      <c r="AP766" s="29"/>
    </row>
    <row r="767" ht="12.0" customHeight="1">
      <c r="A767" s="29"/>
      <c r="B767" s="23"/>
      <c r="C767" s="23"/>
      <c r="D767" s="167"/>
      <c r="E767" s="23"/>
      <c r="F767" s="23"/>
      <c r="G767" s="23"/>
      <c r="H767" s="23"/>
      <c r="I767" s="23"/>
      <c r="J767" s="23"/>
      <c r="K767" s="188"/>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row>
    <row r="768" ht="12.0" customHeight="1">
      <c r="A768" s="29"/>
      <c r="B768" s="23"/>
      <c r="C768" s="23"/>
      <c r="D768" s="167"/>
      <c r="E768" s="137"/>
      <c r="F768" s="23"/>
      <c r="G768" s="23"/>
      <c r="H768" s="23"/>
      <c r="I768" s="23"/>
      <c r="J768" s="23"/>
      <c r="K768" s="188"/>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row>
    <row r="769" ht="29.25" customHeight="1">
      <c r="A769" s="126" t="s">
        <v>106</v>
      </c>
      <c r="B769" s="127" t="s">
        <v>92</v>
      </c>
      <c r="C769" s="128" t="s">
        <v>194</v>
      </c>
      <c r="D769" s="168" t="s">
        <v>112</v>
      </c>
      <c r="E769" s="154"/>
      <c r="F769" s="29"/>
      <c r="G769" s="29"/>
      <c r="H769" s="29"/>
      <c r="I769" s="29"/>
      <c r="J769" s="29"/>
      <c r="K769" s="188"/>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row>
    <row r="770" ht="12.0" customHeight="1">
      <c r="A770" s="133">
        <f t="array" ref="A770">IFERROR(INDEX('03.Muestra'!$B$8:$B$17,SMALL(IF("Página Web"='03.Muestra'!$D$8:$D$17,ROW('03.Muestra'!$B$8:$B$17)-MIN(ROW('03.Muestra'!$D$8:$D$17))+1,""),ROW()-769)),"")</f>
        <v>1</v>
      </c>
      <c r="B770" s="169" t="str">
        <f t="array" ref="B770">IFERROR(INDEX('03.Muestra'!$C$8:$C$17,SMALL(IF("Página Web"='03.Muestra'!$D$8:$D$17,ROW('03.Muestra'!$C$8:$C$17)-MIN(ROW('03.Muestra'!$D$8:$D$17))+1,""),ROW()-769)),"")</f>
        <v>Home</v>
      </c>
      <c r="C770" s="170" t="str">
        <f t="array" ref="C770">IFERROR(INDEX('03.Muestra'!$F$8:$F$17,SMALL(IF("Página Web"='03.Muestra'!$D$8:$D$17,ROW('03.Muestra'!$F$8:$F$17)-MIN(ROW('03.Muestra'!$D$8:$D$17))+1,""),ROW()-769)),"")</f>
        <v>https://vicengallartandres.com/</v>
      </c>
      <c r="D770" s="143" t="s">
        <v>97</v>
      </c>
      <c r="E770" s="95" t="str">
        <f t="shared" ref="E770:E779" si="93">IF(D770&lt;&gt;"",IF(AND(B770&lt;&gt;"",C770&lt;&gt;""),"","ERR"),"")</f>
        <v/>
      </c>
      <c r="F770" s="144" t="s">
        <v>95</v>
      </c>
      <c r="G770" s="121" t="s">
        <v>104</v>
      </c>
      <c r="H770" s="116" t="s">
        <v>99</v>
      </c>
      <c r="I770" s="145" t="s">
        <v>97</v>
      </c>
      <c r="J770" s="146" t="s">
        <v>93</v>
      </c>
      <c r="K770" s="171" t="s">
        <v>103</v>
      </c>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row>
    <row r="771" ht="12.0" customHeight="1">
      <c r="A771" s="133">
        <f t="array" ref="A771">IFERROR(INDEX('03.Muestra'!$B$8:$B$17,SMALL(IF("Página Web"='03.Muestra'!$D$8:$D$17,ROW('03.Muestra'!$B$8:$B$17)-MIN(ROW('03.Muestra'!$D$8:$D$17))+1,""),ROW()-769)),"")</f>
        <v>2</v>
      </c>
      <c r="B771" s="169" t="str">
        <f t="array" ref="B771">IFERROR(INDEX('03.Muestra'!$C$8:$C$17,SMALL(IF("Página Web"='03.Muestra'!$D$8:$D$17,ROW('03.Muestra'!$C$8:$C$17)-MIN(ROW('03.Muestra'!$D$8:$D$17))+1,""),ROW()-769)),"")</f>
        <v>Contacto</v>
      </c>
      <c r="C771" s="170" t="str">
        <f t="array" ref="C771">IFERROR(INDEX('03.Muestra'!$F$8:$F$17,SMALL(IF("Página Web"='03.Muestra'!$D$8:$D$17,ROW('03.Muestra'!$F$8:$F$17)-MIN(ROW('03.Muestra'!$D$8:$D$17))+1,""),ROW()-769)),"")</f>
        <v>https://vicengallartandres.com/contacto/</v>
      </c>
      <c r="D771" s="143" t="s">
        <v>97</v>
      </c>
      <c r="E771" s="95" t="str">
        <f t="shared" si="93"/>
        <v/>
      </c>
      <c r="F771" s="147">
        <f>COUNTIF($D770:INDIRECT("$D" &amp;  SUM(ROW()-1,'03.Muestra'!$D$20)-1),F770)</f>
        <v>0</v>
      </c>
      <c r="G771" s="147">
        <f>COUNTIF($D770:INDIRECT("$D" &amp;  SUM(ROW()-1,'03.Muestra'!$D$20)-1),G770)</f>
        <v>0</v>
      </c>
      <c r="H771" s="147">
        <f>COUNTIF($D770:INDIRECT("$D" &amp;  SUM(ROW()-1,'03.Muestra'!$D$20)-1),H770)</f>
        <v>0</v>
      </c>
      <c r="I771" s="147">
        <f>COUNTIF($D770:INDIRECT("$D" &amp;  SUM(ROW()-1,'03.Muestra'!$D$20)-1),I770)</f>
        <v>3</v>
      </c>
      <c r="J771" s="147">
        <f>COUNTIF($D770:INDIRECT("$D" &amp;  SUM(ROW()-1,'03.Muestra'!$D$20)-1),J770)</f>
        <v>0</v>
      </c>
      <c r="K771" s="172">
        <f>IF(COUNTIF('03.Muestra'!$D$8:$D$17,"Página Web")=0,0,COUNTBLANK($D770:INDIRECT("$D" &amp;  SUM(ROW()-1,COUNTIF('03.Muestra'!$D$8:$D$17,"Página Web"))-1)))</f>
        <v>0</v>
      </c>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row>
    <row r="772" ht="12.0" customHeight="1">
      <c r="A772" s="133">
        <f t="array" ref="A772">IFERROR(INDEX('03.Muestra'!$B$8:$B$17,SMALL(IF("Página Web"='03.Muestra'!$D$8:$D$17,ROW('03.Muestra'!$B$8:$B$17)-MIN(ROW('03.Muestra'!$D$8:$D$17))+1,""),ROW()-769)),"")</f>
        <v>3</v>
      </c>
      <c r="B772" s="169" t="str">
        <f t="array" ref="B772">IFERROR(INDEX('03.Muestra'!$C$8:$C$17,SMALL(IF("Página Web"='03.Muestra'!$D$8:$D$17,ROW('03.Muestra'!$C$8:$C$17)-MIN(ROW('03.Muestra'!$D$8:$D$17))+1,""),ROW()-769)),"")</f>
        <v>Servicios</v>
      </c>
      <c r="C772" s="170" t="str">
        <f t="array" ref="C772">IFERROR(INDEX('03.Muestra'!$F$8:$F$17,SMALL(IF("Página Web"='03.Muestra'!$D$8:$D$17,ROW('03.Muestra'!$F$8:$F$17)-MIN(ROW('03.Muestra'!$D$8:$D$17))+1,""),ROW()-769)),"")</f>
        <v>https://vicengallartandres.com/servicios/</v>
      </c>
      <c r="D772" s="143" t="s">
        <v>97</v>
      </c>
      <c r="E772" s="95" t="str">
        <f t="shared" si="93"/>
        <v/>
      </c>
      <c r="F772" s="29"/>
      <c r="G772" s="23"/>
      <c r="H772" s="23"/>
      <c r="I772" s="23"/>
      <c r="J772" s="23"/>
      <c r="K772" s="188"/>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row>
    <row r="773" ht="12.0" customHeight="1">
      <c r="A773" s="133" t="str">
        <f t="array" ref="A773">IFERROR(INDEX('03.Muestra'!$B$8:$B$17,SMALL(IF("Página Web"='03.Muestra'!$D$8:$D$17,ROW('03.Muestra'!$B$8:$B$17)-MIN(ROW('03.Muestra'!$D$8:$D$17))+1,""),ROW()-769)),"")</f>
        <v/>
      </c>
      <c r="B773" s="169" t="str">
        <f t="array" ref="B773">IFERROR(INDEX('03.Muestra'!$C$8:$C$17,SMALL(IF("Página Web"='03.Muestra'!$D$8:$D$17,ROW('03.Muestra'!$C$8:$C$17)-MIN(ROW('03.Muestra'!$D$8:$D$17))+1,""),ROW()-769)),"")</f>
        <v/>
      </c>
      <c r="C773" s="169" t="str">
        <f t="array" ref="C773">IFERROR(INDEX('03.Muestra'!$F$8:$F$17,SMALL(IF("Página Web"='03.Muestra'!$D$8:$D$17,ROW('03.Muestra'!$F$8:$F$17)-MIN(ROW('03.Muestra'!$D$8:$D$17))+1,""),ROW()-769)),"")</f>
        <v/>
      </c>
      <c r="D773" s="143" t="str">
        <f t="shared" ref="D773:D779" si="94">IF(C773="","",$D$18)</f>
        <v/>
      </c>
      <c r="E773" s="95" t="str">
        <f t="shared" si="93"/>
        <v/>
      </c>
      <c r="F773" s="29"/>
      <c r="G773" s="23"/>
      <c r="H773" s="23"/>
      <c r="I773" s="23"/>
      <c r="J773" s="23"/>
      <c r="K773" s="188"/>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row>
    <row r="774" ht="12.0" customHeight="1">
      <c r="A774" s="133" t="str">
        <f t="array" ref="A774">IFERROR(INDEX('03.Muestra'!$B$8:$B$17,SMALL(IF("Página Web"='03.Muestra'!$D$8:$D$17,ROW('03.Muestra'!$B$8:$B$17)-MIN(ROW('03.Muestra'!$D$8:$D$17))+1,""),ROW()-769)),"")</f>
        <v/>
      </c>
      <c r="B774" s="169" t="str">
        <f t="array" ref="B774">IFERROR(INDEX('03.Muestra'!$C$8:$C$17,SMALL(IF("Página Web"='03.Muestra'!$D$8:$D$17,ROW('03.Muestra'!$C$8:$C$17)-MIN(ROW('03.Muestra'!$D$8:$D$17))+1,""),ROW()-769)),"")</f>
        <v/>
      </c>
      <c r="C774" s="169" t="str">
        <f t="array" ref="C774">IFERROR(INDEX('03.Muestra'!$F$8:$F$17,SMALL(IF("Página Web"='03.Muestra'!$D$8:$D$17,ROW('03.Muestra'!$F$8:$F$17)-MIN(ROW('03.Muestra'!$D$8:$D$17))+1,""),ROW()-769)),"")</f>
        <v/>
      </c>
      <c r="D774" s="143" t="str">
        <f t="shared" si="94"/>
        <v/>
      </c>
      <c r="E774" s="95" t="str">
        <f t="shared" si="93"/>
        <v/>
      </c>
      <c r="F774" s="29"/>
      <c r="G774" s="23"/>
      <c r="H774" s="23"/>
      <c r="I774" s="23"/>
      <c r="J774" s="23"/>
      <c r="K774" s="188"/>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row>
    <row r="775" ht="12.0" customHeight="1">
      <c r="A775" s="133" t="str">
        <f t="array" ref="A775">IFERROR(INDEX('03.Muestra'!$B$8:$B$17,SMALL(IF("Página Web"='03.Muestra'!$D$8:$D$17,ROW('03.Muestra'!$B$8:$B$17)-MIN(ROW('03.Muestra'!$D$8:$D$17))+1,""),ROW()-769)),"")</f>
        <v/>
      </c>
      <c r="B775" s="169" t="str">
        <f t="array" ref="B775">IFERROR(INDEX('03.Muestra'!$C$8:$C$17,SMALL(IF("Página Web"='03.Muestra'!$D$8:$D$17,ROW('03.Muestra'!$C$8:$C$17)-MIN(ROW('03.Muestra'!$D$8:$D$17))+1,""),ROW()-769)),"")</f>
        <v/>
      </c>
      <c r="C775" s="169" t="str">
        <f t="array" ref="C775">IFERROR(INDEX('03.Muestra'!$F$8:$F$17,SMALL(IF("Página Web"='03.Muestra'!$D$8:$D$17,ROW('03.Muestra'!$F$8:$F$17)-MIN(ROW('03.Muestra'!$D$8:$D$17))+1,""),ROW()-769)),"")</f>
        <v/>
      </c>
      <c r="D775" s="143" t="str">
        <f t="shared" si="94"/>
        <v/>
      </c>
      <c r="E775" s="95" t="str">
        <f t="shared" si="93"/>
        <v/>
      </c>
      <c r="F775" s="29"/>
      <c r="G775" s="23"/>
      <c r="H775" s="23"/>
      <c r="I775" s="23"/>
      <c r="J775" s="23"/>
      <c r="K775" s="188"/>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row>
    <row r="776" ht="12.0" customHeight="1">
      <c r="A776" s="133" t="str">
        <f t="array" ref="A776">IFERROR(INDEX('03.Muestra'!$B$8:$B$17,SMALL(IF("Página Web"='03.Muestra'!$D$8:$D$17,ROW('03.Muestra'!$B$8:$B$17)-MIN(ROW('03.Muestra'!$D$8:$D$17))+1,""),ROW()-769)),"")</f>
        <v/>
      </c>
      <c r="B776" s="169" t="str">
        <f t="array" ref="B776">IFERROR(INDEX('03.Muestra'!$C$8:$C$17,SMALL(IF("Página Web"='03.Muestra'!$D$8:$D$17,ROW('03.Muestra'!$C$8:$C$17)-MIN(ROW('03.Muestra'!$D$8:$D$17))+1,""),ROW()-769)),"")</f>
        <v/>
      </c>
      <c r="C776" s="169" t="str">
        <f t="array" ref="C776">IFERROR(INDEX('03.Muestra'!$F$8:$F$17,SMALL(IF("Página Web"='03.Muestra'!$D$8:$D$17,ROW('03.Muestra'!$F$8:$F$17)-MIN(ROW('03.Muestra'!$D$8:$D$17))+1,""),ROW()-769)),"")</f>
        <v/>
      </c>
      <c r="D776" s="143" t="str">
        <f t="shared" si="94"/>
        <v/>
      </c>
      <c r="E776" s="95" t="str">
        <f t="shared" si="93"/>
        <v/>
      </c>
      <c r="F776" s="23"/>
      <c r="G776" s="23"/>
      <c r="H776" s="23"/>
      <c r="I776" s="23"/>
      <c r="J776" s="23"/>
      <c r="K776" s="188"/>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row>
    <row r="777" ht="12.0" customHeight="1">
      <c r="A777" s="133" t="str">
        <f t="array" ref="A777">IFERROR(INDEX('03.Muestra'!$B$8:$B$17,SMALL(IF("Página Web"='03.Muestra'!$D$8:$D$17,ROW('03.Muestra'!$B$8:$B$17)-MIN(ROW('03.Muestra'!$D$8:$D$17))+1,""),ROW()-769)),"")</f>
        <v/>
      </c>
      <c r="B777" s="169" t="str">
        <f t="array" ref="B777">IFERROR(INDEX('03.Muestra'!$C$8:$C$17,SMALL(IF("Página Web"='03.Muestra'!$D$8:$D$17,ROW('03.Muestra'!$C$8:$C$17)-MIN(ROW('03.Muestra'!$D$8:$D$17))+1,""),ROW()-769)),"")</f>
        <v/>
      </c>
      <c r="C777" s="169" t="str">
        <f t="array" ref="C777">IFERROR(INDEX('03.Muestra'!$F$8:$F$17,SMALL(IF("Página Web"='03.Muestra'!$D$8:$D$17,ROW('03.Muestra'!$F$8:$F$17)-MIN(ROW('03.Muestra'!$D$8:$D$17))+1,""),ROW()-769)),"")</f>
        <v/>
      </c>
      <c r="D777" s="143" t="str">
        <f t="shared" si="94"/>
        <v/>
      </c>
      <c r="E777" s="95" t="str">
        <f t="shared" si="93"/>
        <v/>
      </c>
      <c r="F777" s="23"/>
      <c r="G777" s="23"/>
      <c r="H777" s="23"/>
      <c r="I777" s="23"/>
      <c r="J777" s="23"/>
      <c r="K777" s="188"/>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row>
    <row r="778" ht="12.0" customHeight="1">
      <c r="A778" s="133" t="str">
        <f t="array" ref="A778">IFERROR(INDEX('03.Muestra'!$B$8:$B$17,SMALL(IF("Página Web"='03.Muestra'!$D$8:$D$17,ROW('03.Muestra'!$B$8:$B$17)-MIN(ROW('03.Muestra'!$D$8:$D$17))+1,""),ROW()-769)),"")</f>
        <v/>
      </c>
      <c r="B778" s="169" t="str">
        <f t="array" ref="B778">IFERROR(INDEX('03.Muestra'!$C$8:$C$17,SMALL(IF("Página Web"='03.Muestra'!$D$8:$D$17,ROW('03.Muestra'!$C$8:$C$17)-MIN(ROW('03.Muestra'!$D$8:$D$17))+1,""),ROW()-769)),"")</f>
        <v/>
      </c>
      <c r="C778" s="169" t="str">
        <f t="array" ref="C778">IFERROR(INDEX('03.Muestra'!$F$8:$F$17,SMALL(IF("Página Web"='03.Muestra'!$D$8:$D$17,ROW('03.Muestra'!$F$8:$F$17)-MIN(ROW('03.Muestra'!$D$8:$D$17))+1,""),ROW()-769)),"")</f>
        <v/>
      </c>
      <c r="D778" s="143" t="str">
        <f t="shared" si="94"/>
        <v/>
      </c>
      <c r="E778" s="95" t="str">
        <f t="shared" si="93"/>
        <v/>
      </c>
      <c r="F778" s="23"/>
      <c r="G778" s="23"/>
      <c r="H778" s="23"/>
      <c r="I778" s="23"/>
      <c r="J778" s="23"/>
      <c r="K778" s="188"/>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row>
    <row r="779" ht="12.0" customHeight="1">
      <c r="A779" s="133" t="str">
        <f t="array" ref="A779">IFERROR(INDEX('03.Muestra'!$B$8:$B$17,SMALL(IF("Página Web"='03.Muestra'!$D$8:$D$17,ROW('03.Muestra'!$B$8:$B$17)-MIN(ROW('03.Muestra'!$D$8:$D$17))+1,""),ROW()-769)),"")</f>
        <v/>
      </c>
      <c r="B779" s="169" t="str">
        <f t="array" ref="B779">IFERROR(INDEX('03.Muestra'!$C$8:$C$17,SMALL(IF("Página Web"='03.Muestra'!$D$8:$D$17,ROW('03.Muestra'!$C$8:$C$17)-MIN(ROW('03.Muestra'!$D$8:$D$17))+1,""),ROW()-769)),"")</f>
        <v/>
      </c>
      <c r="C779" s="169" t="str">
        <f t="array" ref="C779">IFERROR(INDEX('03.Muestra'!$F$8:$F$17,SMALL(IF("Página Web"='03.Muestra'!$D$8:$D$17,ROW('03.Muestra'!$F$8:$F$17)-MIN(ROW('03.Muestra'!$D$8:$D$17))+1,""),ROW()-769)),"")</f>
        <v/>
      </c>
      <c r="D779" s="143" t="str">
        <f t="shared" si="94"/>
        <v/>
      </c>
      <c r="E779" s="95" t="str">
        <f t="shared" si="93"/>
        <v/>
      </c>
      <c r="F779" s="23"/>
      <c r="G779" s="23"/>
      <c r="H779" s="23"/>
      <c r="I779" s="23"/>
      <c r="J779" s="23"/>
      <c r="K779" s="188"/>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row>
    <row r="780" ht="12.0" customHeight="1">
      <c r="A780" s="92"/>
      <c r="B780" s="173"/>
      <c r="C780" s="173"/>
      <c r="D780" s="174"/>
      <c r="E780" s="95"/>
      <c r="F780" s="23"/>
      <c r="G780" s="23"/>
      <c r="H780" s="23"/>
      <c r="I780" s="23"/>
      <c r="J780" s="23"/>
      <c r="K780" s="188"/>
      <c r="L780" s="23"/>
      <c r="M780" s="23"/>
      <c r="N780" s="23"/>
      <c r="O780" s="23"/>
      <c r="P780" s="23"/>
      <c r="Q780" s="23"/>
      <c r="R780" s="23"/>
      <c r="S780" s="23"/>
      <c r="T780" s="23"/>
      <c r="U780" s="23"/>
      <c r="V780" s="23"/>
      <c r="W780" s="23"/>
      <c r="X780" s="23"/>
      <c r="Y780" s="23"/>
      <c r="Z780" s="29"/>
      <c r="AA780" s="29"/>
      <c r="AB780" s="29"/>
      <c r="AC780" s="29"/>
      <c r="AD780" s="29"/>
      <c r="AE780" s="29"/>
      <c r="AF780" s="29"/>
      <c r="AG780" s="29"/>
      <c r="AH780" s="29"/>
      <c r="AI780" s="29"/>
      <c r="AJ780" s="29"/>
      <c r="AK780" s="29"/>
      <c r="AL780" s="29"/>
      <c r="AM780" s="29"/>
      <c r="AN780" s="29"/>
      <c r="AO780" s="29"/>
      <c r="AP780" s="29"/>
    </row>
    <row r="781" ht="12.0" customHeight="1">
      <c r="A781" s="29"/>
      <c r="B781" s="23"/>
      <c r="C781" s="23"/>
      <c r="D781" s="167"/>
      <c r="E781" s="95"/>
      <c r="F781" s="23"/>
      <c r="G781" s="23"/>
      <c r="H781" s="23"/>
      <c r="I781" s="23"/>
      <c r="J781" s="23"/>
      <c r="K781" s="188"/>
      <c r="L781" s="23"/>
      <c r="M781" s="23"/>
      <c r="N781" s="23"/>
      <c r="O781" s="23"/>
      <c r="P781" s="23"/>
      <c r="Q781" s="23"/>
      <c r="R781" s="23"/>
      <c r="S781" s="23"/>
      <c r="T781" s="23"/>
      <c r="U781" s="23"/>
      <c r="V781" s="23"/>
      <c r="W781" s="23"/>
      <c r="X781" s="23"/>
      <c r="Y781" s="23"/>
      <c r="Z781" s="29"/>
      <c r="AA781" s="29"/>
      <c r="AB781" s="29"/>
      <c r="AC781" s="29"/>
      <c r="AD781" s="29"/>
      <c r="AE781" s="29"/>
      <c r="AF781" s="29"/>
      <c r="AG781" s="29"/>
      <c r="AH781" s="29"/>
      <c r="AI781" s="29"/>
      <c r="AJ781" s="29"/>
      <c r="AK781" s="29"/>
      <c r="AL781" s="29"/>
      <c r="AM781" s="29"/>
      <c r="AN781" s="29"/>
      <c r="AO781" s="29"/>
      <c r="AP781" s="29"/>
    </row>
    <row r="782" ht="12.75" customHeight="1">
      <c r="A782" s="151"/>
      <c r="B782" s="152"/>
      <c r="C782" s="151"/>
      <c r="D782" s="175"/>
      <c r="E782" s="153"/>
      <c r="F782" s="23"/>
      <c r="G782" s="23"/>
      <c r="H782" s="23"/>
      <c r="I782" s="23"/>
      <c r="J782" s="23"/>
      <c r="K782" s="188"/>
      <c r="L782" s="23"/>
      <c r="M782" s="23"/>
      <c r="N782" s="23"/>
      <c r="O782" s="23"/>
      <c r="P782" s="23"/>
      <c r="Q782" s="23"/>
      <c r="R782" s="23"/>
      <c r="S782" s="23"/>
      <c r="T782" s="23"/>
      <c r="U782" s="23"/>
      <c r="V782" s="23"/>
      <c r="W782" s="23"/>
      <c r="X782" s="23"/>
      <c r="Y782" s="23"/>
      <c r="Z782" s="29"/>
      <c r="AA782" s="29"/>
      <c r="AB782" s="29"/>
      <c r="AC782" s="29"/>
      <c r="AD782" s="29"/>
      <c r="AE782" s="29"/>
      <c r="AF782" s="29"/>
      <c r="AG782" s="29"/>
      <c r="AH782" s="29"/>
      <c r="AI782" s="29"/>
      <c r="AJ782" s="29"/>
      <c r="AK782" s="29"/>
      <c r="AL782" s="29"/>
      <c r="AM782" s="29"/>
      <c r="AN782" s="29"/>
      <c r="AO782" s="29"/>
      <c r="AP782" s="29"/>
    </row>
    <row r="783" ht="12.0" customHeight="1">
      <c r="A783" s="149"/>
      <c r="B783" s="149"/>
      <c r="C783" s="149"/>
      <c r="D783" s="176"/>
      <c r="E783" s="149"/>
      <c r="F783" s="124"/>
      <c r="G783" s="23"/>
      <c r="H783" s="23"/>
      <c r="I783" s="23"/>
      <c r="J783" s="23"/>
      <c r="K783" s="188"/>
      <c r="L783" s="23"/>
      <c r="M783" s="23"/>
      <c r="N783" s="23"/>
      <c r="O783" s="23"/>
      <c r="P783" s="23"/>
      <c r="Q783" s="23"/>
      <c r="R783" s="23"/>
      <c r="S783" s="23"/>
      <c r="T783" s="23"/>
      <c r="U783" s="23"/>
      <c r="V783" s="23"/>
      <c r="W783" s="23"/>
      <c r="X783" s="23"/>
      <c r="Y783" s="23"/>
      <c r="Z783" s="29"/>
      <c r="AA783" s="29"/>
      <c r="AB783" s="29"/>
      <c r="AC783" s="29"/>
      <c r="AD783" s="29"/>
      <c r="AE783" s="29"/>
      <c r="AF783" s="29"/>
      <c r="AG783" s="29"/>
      <c r="AH783" s="29"/>
      <c r="AI783" s="29"/>
      <c r="AJ783" s="29"/>
      <c r="AK783" s="29"/>
      <c r="AL783" s="29"/>
      <c r="AM783" s="29"/>
      <c r="AN783" s="29"/>
      <c r="AO783" s="29"/>
      <c r="AP783" s="29"/>
    </row>
    <row r="784" ht="12.0" customHeight="1">
      <c r="A784" s="29"/>
      <c r="B784" s="23"/>
      <c r="C784" s="23"/>
      <c r="D784" s="167"/>
      <c r="E784" s="23"/>
      <c r="F784" s="23"/>
      <c r="G784" s="23"/>
      <c r="H784" s="23"/>
      <c r="I784" s="23"/>
      <c r="J784" s="23"/>
      <c r="K784" s="188"/>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row>
    <row r="785" ht="12.0" customHeight="1">
      <c r="A785" s="29"/>
      <c r="B785" s="23"/>
      <c r="C785" s="23"/>
      <c r="D785" s="167"/>
      <c r="E785" s="137"/>
      <c r="F785" s="23"/>
      <c r="G785" s="23"/>
      <c r="H785" s="23"/>
      <c r="I785" s="23"/>
      <c r="J785" s="23"/>
      <c r="K785" s="188"/>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row>
    <row r="786" ht="29.25" customHeight="1">
      <c r="A786" s="126" t="s">
        <v>106</v>
      </c>
      <c r="B786" s="127" t="s">
        <v>92</v>
      </c>
      <c r="C786" s="128" t="s">
        <v>195</v>
      </c>
      <c r="D786" s="168" t="s">
        <v>112</v>
      </c>
      <c r="E786" s="154"/>
      <c r="F786" s="29"/>
      <c r="G786" s="29"/>
      <c r="H786" s="29"/>
      <c r="I786" s="29"/>
      <c r="J786" s="29"/>
      <c r="K786" s="188"/>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row>
    <row r="787" ht="12.0" customHeight="1">
      <c r="A787" s="133">
        <f t="array" ref="A787">IFERROR(INDEX('03.Muestra'!$B$8:$B$17,SMALL(IF("Página Web"='03.Muestra'!$D$8:$D$17,ROW('03.Muestra'!$B$8:$B$17)-MIN(ROW('03.Muestra'!$D$8:$D$17))+1,""),ROW()-786)),"")</f>
        <v>1</v>
      </c>
      <c r="B787" s="169" t="str">
        <f t="array" ref="B787">IFERROR(INDEX('03.Muestra'!$C$8:$C$17,SMALL(IF("Página Web"='03.Muestra'!$D$8:$D$17,ROW('03.Muestra'!$C$8:$C$17)-MIN(ROW('03.Muestra'!$D$8:$D$17))+1,""),ROW()-786)),"")</f>
        <v>Home</v>
      </c>
      <c r="C787" s="170" t="str">
        <f t="array" ref="C787">IFERROR(INDEX('03.Muestra'!$F$8:$F$17,SMALL(IF("Página Web"='03.Muestra'!$D$8:$D$17,ROW('03.Muestra'!$F$8:$F$17)-MIN(ROW('03.Muestra'!$D$8:$D$17))+1,""),ROW()-786)),"")</f>
        <v>https://vicengallartandres.com/</v>
      </c>
      <c r="D787" s="143" t="str">
        <f t="shared" ref="D787:D796" si="95">IF(C787="","",$D$18)</f>
        <v>N/A</v>
      </c>
      <c r="E787" s="95" t="str">
        <f t="shared" ref="E787:E796" si="96">IF(D787&lt;&gt;"",IF(AND(B787&lt;&gt;"",C787&lt;&gt;""),"","ERR"),"")</f>
        <v/>
      </c>
      <c r="F787" s="144" t="s">
        <v>95</v>
      </c>
      <c r="G787" s="121" t="s">
        <v>104</v>
      </c>
      <c r="H787" s="116" t="s">
        <v>99</v>
      </c>
      <c r="I787" s="145" t="s">
        <v>97</v>
      </c>
      <c r="J787" s="146" t="s">
        <v>93</v>
      </c>
      <c r="K787" s="171" t="s">
        <v>103</v>
      </c>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row>
    <row r="788" ht="12.0" customHeight="1">
      <c r="A788" s="133">
        <f t="array" ref="A788">IFERROR(INDEX('03.Muestra'!$B$8:$B$17,SMALL(IF("Página Web"='03.Muestra'!$D$8:$D$17,ROW('03.Muestra'!$B$8:$B$17)-MIN(ROW('03.Muestra'!$D$8:$D$17))+1,""),ROW()-786)),"")</f>
        <v>2</v>
      </c>
      <c r="B788" s="169" t="str">
        <f t="array" ref="B788">IFERROR(INDEX('03.Muestra'!$C$8:$C$17,SMALL(IF("Página Web"='03.Muestra'!$D$8:$D$17,ROW('03.Muestra'!$C$8:$C$17)-MIN(ROW('03.Muestra'!$D$8:$D$17))+1,""),ROW()-786)),"")</f>
        <v>Contacto</v>
      </c>
      <c r="C788" s="170" t="str">
        <f t="array" ref="C788">IFERROR(INDEX('03.Muestra'!$F$8:$F$17,SMALL(IF("Página Web"='03.Muestra'!$D$8:$D$17,ROW('03.Muestra'!$F$8:$F$17)-MIN(ROW('03.Muestra'!$D$8:$D$17))+1,""),ROW()-786)),"")</f>
        <v>https://vicengallartandres.com/contacto/</v>
      </c>
      <c r="D788" s="143" t="str">
        <f t="shared" si="95"/>
        <v>N/A</v>
      </c>
      <c r="E788" s="95" t="str">
        <f t="shared" si="96"/>
        <v/>
      </c>
      <c r="F788" s="147">
        <f>COUNTIF($D787:INDIRECT("$D" &amp;  SUM(ROW()-1,'03.Muestra'!$D$20)-1),F787)</f>
        <v>0</v>
      </c>
      <c r="G788" s="147">
        <f>COUNTIF($D787:INDIRECT("$D" &amp;  SUM(ROW()-1,'03.Muestra'!$D$20)-1),G787)</f>
        <v>0</v>
      </c>
      <c r="H788" s="147">
        <f>COUNTIF($D787:INDIRECT("$D" &amp;  SUM(ROW()-1,'03.Muestra'!$D$20)-1),H787)</f>
        <v>3</v>
      </c>
      <c r="I788" s="147">
        <f>COUNTIF($D787:INDIRECT("$D" &amp;  SUM(ROW()-1,'03.Muestra'!$D$20)-1),I787)</f>
        <v>0</v>
      </c>
      <c r="J788" s="147">
        <f>COUNTIF($D787:INDIRECT("$D" &amp;  SUM(ROW()-1,'03.Muestra'!$D$20)-1),J787)</f>
        <v>0</v>
      </c>
      <c r="K788" s="172">
        <f>IF(COUNTIF('03.Muestra'!$D$8:$D$17,"Página Web")=0,0,COUNTBLANK($D787:INDIRECT("$D" &amp;  SUM(ROW()-1,COUNTIF('03.Muestra'!$D$8:$D$17,"Página Web"))-1)))</f>
        <v>0</v>
      </c>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row>
    <row r="789" ht="12.0" customHeight="1">
      <c r="A789" s="133">
        <f t="array" ref="A789">IFERROR(INDEX('03.Muestra'!$B$8:$B$17,SMALL(IF("Página Web"='03.Muestra'!$D$8:$D$17,ROW('03.Muestra'!$B$8:$B$17)-MIN(ROW('03.Muestra'!$D$8:$D$17))+1,""),ROW()-786)),"")</f>
        <v>3</v>
      </c>
      <c r="B789" s="169" t="str">
        <f t="array" ref="B789">IFERROR(INDEX('03.Muestra'!$C$8:$C$17,SMALL(IF("Página Web"='03.Muestra'!$D$8:$D$17,ROW('03.Muestra'!$C$8:$C$17)-MIN(ROW('03.Muestra'!$D$8:$D$17))+1,""),ROW()-786)),"")</f>
        <v>Servicios</v>
      </c>
      <c r="C789" s="170" t="str">
        <f t="array" ref="C789">IFERROR(INDEX('03.Muestra'!$F$8:$F$17,SMALL(IF("Página Web"='03.Muestra'!$D$8:$D$17,ROW('03.Muestra'!$F$8:$F$17)-MIN(ROW('03.Muestra'!$D$8:$D$17))+1,""),ROW()-786)),"")</f>
        <v>https://vicengallartandres.com/servicios/</v>
      </c>
      <c r="D789" s="143" t="str">
        <f t="shared" si="95"/>
        <v>N/A</v>
      </c>
      <c r="E789" s="95" t="str">
        <f t="shared" si="96"/>
        <v/>
      </c>
      <c r="F789" s="29"/>
      <c r="G789" s="23"/>
      <c r="H789" s="23"/>
      <c r="I789" s="23"/>
      <c r="J789" s="23"/>
      <c r="K789" s="188"/>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row>
    <row r="790" ht="12.0" customHeight="1">
      <c r="A790" s="133" t="str">
        <f t="array" ref="A790">IFERROR(INDEX('03.Muestra'!$B$8:$B$17,SMALL(IF("Página Web"='03.Muestra'!$D$8:$D$17,ROW('03.Muestra'!$B$8:$B$17)-MIN(ROW('03.Muestra'!$D$8:$D$17))+1,""),ROW()-786)),"")</f>
        <v/>
      </c>
      <c r="B790" s="169" t="str">
        <f t="array" ref="B790">IFERROR(INDEX('03.Muestra'!$C$8:$C$17,SMALL(IF("Página Web"='03.Muestra'!$D$8:$D$17,ROW('03.Muestra'!$C$8:$C$17)-MIN(ROW('03.Muestra'!$D$8:$D$17))+1,""),ROW()-786)),"")</f>
        <v/>
      </c>
      <c r="C790" s="169" t="str">
        <f t="array" ref="C790">IFERROR(INDEX('03.Muestra'!$F$8:$F$17,SMALL(IF("Página Web"='03.Muestra'!$D$8:$D$17,ROW('03.Muestra'!$F$8:$F$17)-MIN(ROW('03.Muestra'!$D$8:$D$17))+1,""),ROW()-786)),"")</f>
        <v/>
      </c>
      <c r="D790" s="143" t="str">
        <f t="shared" si="95"/>
        <v/>
      </c>
      <c r="E790" s="95" t="str">
        <f t="shared" si="96"/>
        <v/>
      </c>
      <c r="F790" s="29"/>
      <c r="G790" s="23"/>
      <c r="H790" s="23"/>
      <c r="I790" s="23"/>
      <c r="J790" s="23"/>
      <c r="K790" s="188"/>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row>
    <row r="791" ht="12.0" customHeight="1">
      <c r="A791" s="133" t="str">
        <f t="array" ref="A791">IFERROR(INDEX('03.Muestra'!$B$8:$B$17,SMALL(IF("Página Web"='03.Muestra'!$D$8:$D$17,ROW('03.Muestra'!$B$8:$B$17)-MIN(ROW('03.Muestra'!$D$8:$D$17))+1,""),ROW()-786)),"")</f>
        <v/>
      </c>
      <c r="B791" s="169" t="str">
        <f t="array" ref="B791">IFERROR(INDEX('03.Muestra'!$C$8:$C$17,SMALL(IF("Página Web"='03.Muestra'!$D$8:$D$17,ROW('03.Muestra'!$C$8:$C$17)-MIN(ROW('03.Muestra'!$D$8:$D$17))+1,""),ROW()-786)),"")</f>
        <v/>
      </c>
      <c r="C791" s="169" t="str">
        <f t="array" ref="C791">IFERROR(INDEX('03.Muestra'!$F$8:$F$17,SMALL(IF("Página Web"='03.Muestra'!$D$8:$D$17,ROW('03.Muestra'!$F$8:$F$17)-MIN(ROW('03.Muestra'!$D$8:$D$17))+1,""),ROW()-786)),"")</f>
        <v/>
      </c>
      <c r="D791" s="143" t="str">
        <f t="shared" si="95"/>
        <v/>
      </c>
      <c r="E791" s="95" t="str">
        <f t="shared" si="96"/>
        <v/>
      </c>
      <c r="F791" s="29"/>
      <c r="G791" s="23"/>
      <c r="H791" s="23"/>
      <c r="I791" s="23"/>
      <c r="J791" s="23"/>
      <c r="K791" s="188"/>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row>
    <row r="792" ht="12.0" customHeight="1">
      <c r="A792" s="133" t="str">
        <f t="array" ref="A792">IFERROR(INDEX('03.Muestra'!$B$8:$B$17,SMALL(IF("Página Web"='03.Muestra'!$D$8:$D$17,ROW('03.Muestra'!$B$8:$B$17)-MIN(ROW('03.Muestra'!$D$8:$D$17))+1,""),ROW()-786)),"")</f>
        <v/>
      </c>
      <c r="B792" s="169" t="str">
        <f t="array" ref="B792">IFERROR(INDEX('03.Muestra'!$C$8:$C$17,SMALL(IF("Página Web"='03.Muestra'!$D$8:$D$17,ROW('03.Muestra'!$C$8:$C$17)-MIN(ROW('03.Muestra'!$D$8:$D$17))+1,""),ROW()-786)),"")</f>
        <v/>
      </c>
      <c r="C792" s="169" t="str">
        <f t="array" ref="C792">IFERROR(INDEX('03.Muestra'!$F$8:$F$17,SMALL(IF("Página Web"='03.Muestra'!$D$8:$D$17,ROW('03.Muestra'!$F$8:$F$17)-MIN(ROW('03.Muestra'!$D$8:$D$17))+1,""),ROW()-786)),"")</f>
        <v/>
      </c>
      <c r="D792" s="143" t="str">
        <f t="shared" si="95"/>
        <v/>
      </c>
      <c r="E792" s="95" t="str">
        <f t="shared" si="96"/>
        <v/>
      </c>
      <c r="F792" s="29"/>
      <c r="G792" s="23"/>
      <c r="H792" s="23"/>
      <c r="I792" s="23"/>
      <c r="J792" s="23"/>
      <c r="K792" s="188"/>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row>
    <row r="793" ht="12.0" customHeight="1">
      <c r="A793" s="133" t="str">
        <f t="array" ref="A793">IFERROR(INDEX('03.Muestra'!$B$8:$B$17,SMALL(IF("Página Web"='03.Muestra'!$D$8:$D$17,ROW('03.Muestra'!$B$8:$B$17)-MIN(ROW('03.Muestra'!$D$8:$D$17))+1,""),ROW()-786)),"")</f>
        <v/>
      </c>
      <c r="B793" s="169" t="str">
        <f t="array" ref="B793">IFERROR(INDEX('03.Muestra'!$C$8:$C$17,SMALL(IF("Página Web"='03.Muestra'!$D$8:$D$17,ROW('03.Muestra'!$C$8:$C$17)-MIN(ROW('03.Muestra'!$D$8:$D$17))+1,""),ROW()-786)),"")</f>
        <v/>
      </c>
      <c r="C793" s="169" t="str">
        <f t="array" ref="C793">IFERROR(INDEX('03.Muestra'!$F$8:$F$17,SMALL(IF("Página Web"='03.Muestra'!$D$8:$D$17,ROW('03.Muestra'!$F$8:$F$17)-MIN(ROW('03.Muestra'!$D$8:$D$17))+1,""),ROW()-786)),"")</f>
        <v/>
      </c>
      <c r="D793" s="143" t="str">
        <f t="shared" si="95"/>
        <v/>
      </c>
      <c r="E793" s="95" t="str">
        <f t="shared" si="96"/>
        <v/>
      </c>
      <c r="F793" s="23"/>
      <c r="G793" s="23"/>
      <c r="H793" s="23"/>
      <c r="I793" s="23"/>
      <c r="J793" s="23"/>
      <c r="K793" s="188"/>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row>
    <row r="794" ht="12.0" customHeight="1">
      <c r="A794" s="133" t="str">
        <f t="array" ref="A794">IFERROR(INDEX('03.Muestra'!$B$8:$B$17,SMALL(IF("Página Web"='03.Muestra'!$D$8:$D$17,ROW('03.Muestra'!$B$8:$B$17)-MIN(ROW('03.Muestra'!$D$8:$D$17))+1,""),ROW()-786)),"")</f>
        <v/>
      </c>
      <c r="B794" s="169" t="str">
        <f t="array" ref="B794">IFERROR(INDEX('03.Muestra'!$C$8:$C$17,SMALL(IF("Página Web"='03.Muestra'!$D$8:$D$17,ROW('03.Muestra'!$C$8:$C$17)-MIN(ROW('03.Muestra'!$D$8:$D$17))+1,""),ROW()-786)),"")</f>
        <v/>
      </c>
      <c r="C794" s="169" t="str">
        <f t="array" ref="C794">IFERROR(INDEX('03.Muestra'!$F$8:$F$17,SMALL(IF("Página Web"='03.Muestra'!$D$8:$D$17,ROW('03.Muestra'!$F$8:$F$17)-MIN(ROW('03.Muestra'!$D$8:$D$17))+1,""),ROW()-786)),"")</f>
        <v/>
      </c>
      <c r="D794" s="143" t="str">
        <f t="shared" si="95"/>
        <v/>
      </c>
      <c r="E794" s="95" t="str">
        <f t="shared" si="96"/>
        <v/>
      </c>
      <c r="F794" s="23"/>
      <c r="G794" s="23"/>
      <c r="H794" s="23"/>
      <c r="I794" s="23"/>
      <c r="J794" s="23"/>
      <c r="K794" s="188"/>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row>
    <row r="795" ht="12.0" customHeight="1">
      <c r="A795" s="133" t="str">
        <f t="array" ref="A795">IFERROR(INDEX('03.Muestra'!$B$8:$B$17,SMALL(IF("Página Web"='03.Muestra'!$D$8:$D$17,ROW('03.Muestra'!$B$8:$B$17)-MIN(ROW('03.Muestra'!$D$8:$D$17))+1,""),ROW()-786)),"")</f>
        <v/>
      </c>
      <c r="B795" s="169" t="str">
        <f t="array" ref="B795">IFERROR(INDEX('03.Muestra'!$C$8:$C$17,SMALL(IF("Página Web"='03.Muestra'!$D$8:$D$17,ROW('03.Muestra'!$C$8:$C$17)-MIN(ROW('03.Muestra'!$D$8:$D$17))+1,""),ROW()-786)),"")</f>
        <v/>
      </c>
      <c r="C795" s="169" t="str">
        <f t="array" ref="C795">IFERROR(INDEX('03.Muestra'!$F$8:$F$17,SMALL(IF("Página Web"='03.Muestra'!$D$8:$D$17,ROW('03.Muestra'!$F$8:$F$17)-MIN(ROW('03.Muestra'!$D$8:$D$17))+1,""),ROW()-786)),"")</f>
        <v/>
      </c>
      <c r="D795" s="143" t="str">
        <f t="shared" si="95"/>
        <v/>
      </c>
      <c r="E795" s="95" t="str">
        <f t="shared" si="96"/>
        <v/>
      </c>
      <c r="F795" s="23"/>
      <c r="G795" s="23"/>
      <c r="H795" s="23"/>
      <c r="I795" s="23"/>
      <c r="J795" s="23"/>
      <c r="K795" s="188"/>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row>
    <row r="796" ht="12.0" customHeight="1">
      <c r="A796" s="133" t="str">
        <f t="array" ref="A796">IFERROR(INDEX('03.Muestra'!$B$8:$B$17,SMALL(IF("Página Web"='03.Muestra'!$D$8:$D$17,ROW('03.Muestra'!$B$8:$B$17)-MIN(ROW('03.Muestra'!$D$8:$D$17))+1,""),ROW()-786)),"")</f>
        <v/>
      </c>
      <c r="B796" s="169" t="str">
        <f t="array" ref="B796">IFERROR(INDEX('03.Muestra'!$C$8:$C$17,SMALL(IF("Página Web"='03.Muestra'!$D$8:$D$17,ROW('03.Muestra'!$C$8:$C$17)-MIN(ROW('03.Muestra'!$D$8:$D$17))+1,""),ROW()-786)),"")</f>
        <v/>
      </c>
      <c r="C796" s="169" t="str">
        <f t="array" ref="C796">IFERROR(INDEX('03.Muestra'!$F$8:$F$17,SMALL(IF("Página Web"='03.Muestra'!$D$8:$D$17,ROW('03.Muestra'!$F$8:$F$17)-MIN(ROW('03.Muestra'!$D$8:$D$17))+1,""),ROW()-786)),"")</f>
        <v/>
      </c>
      <c r="D796" s="143" t="str">
        <f t="shared" si="95"/>
        <v/>
      </c>
      <c r="E796" s="95" t="str">
        <f t="shared" si="96"/>
        <v/>
      </c>
      <c r="F796" s="23"/>
      <c r="G796" s="23"/>
      <c r="H796" s="23"/>
      <c r="I796" s="23"/>
      <c r="J796" s="23"/>
      <c r="K796" s="188"/>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row>
    <row r="797" ht="12.0" customHeight="1">
      <c r="A797" s="92"/>
      <c r="B797" s="173"/>
      <c r="C797" s="173"/>
      <c r="D797" s="174"/>
      <c r="E797" s="95"/>
      <c r="F797" s="23"/>
      <c r="G797" s="23"/>
      <c r="H797" s="23"/>
      <c r="I797" s="23"/>
      <c r="J797" s="23"/>
      <c r="K797" s="188"/>
      <c r="L797" s="23"/>
      <c r="M797" s="23"/>
      <c r="N797" s="23"/>
      <c r="O797" s="23"/>
      <c r="P797" s="23"/>
      <c r="Q797" s="23"/>
      <c r="R797" s="23"/>
      <c r="S797" s="23"/>
      <c r="T797" s="23"/>
      <c r="U797" s="23"/>
      <c r="V797" s="23"/>
      <c r="W797" s="23"/>
      <c r="X797" s="23"/>
      <c r="Y797" s="23"/>
      <c r="Z797" s="29"/>
      <c r="AA797" s="29"/>
      <c r="AB797" s="29"/>
      <c r="AC797" s="29"/>
      <c r="AD797" s="29"/>
      <c r="AE797" s="29"/>
      <c r="AF797" s="29"/>
      <c r="AG797" s="29"/>
      <c r="AH797" s="29"/>
      <c r="AI797" s="29"/>
      <c r="AJ797" s="29"/>
      <c r="AK797" s="29"/>
      <c r="AL797" s="29"/>
      <c r="AM797" s="29"/>
      <c r="AN797" s="29"/>
      <c r="AO797" s="29"/>
      <c r="AP797" s="29"/>
    </row>
    <row r="798" ht="12.0" customHeight="1">
      <c r="A798" s="29"/>
      <c r="B798" s="23"/>
      <c r="C798" s="23"/>
      <c r="D798" s="167"/>
      <c r="E798" s="95"/>
      <c r="F798" s="23"/>
      <c r="G798" s="23"/>
      <c r="H798" s="23"/>
      <c r="I798" s="23"/>
      <c r="J798" s="23"/>
      <c r="K798" s="188"/>
      <c r="L798" s="23"/>
      <c r="M798" s="23"/>
      <c r="N798" s="23"/>
      <c r="O798" s="23"/>
      <c r="P798" s="23"/>
      <c r="Q798" s="23"/>
      <c r="R798" s="23"/>
      <c r="S798" s="23"/>
      <c r="T798" s="23"/>
      <c r="U798" s="23"/>
      <c r="V798" s="23"/>
      <c r="W798" s="23"/>
      <c r="X798" s="23"/>
      <c r="Y798" s="23"/>
      <c r="Z798" s="29"/>
      <c r="AA798" s="29"/>
      <c r="AB798" s="29"/>
      <c r="AC798" s="29"/>
      <c r="AD798" s="29"/>
      <c r="AE798" s="29"/>
      <c r="AF798" s="29"/>
      <c r="AG798" s="29"/>
      <c r="AH798" s="29"/>
      <c r="AI798" s="29"/>
      <c r="AJ798" s="29"/>
      <c r="AK798" s="29"/>
      <c r="AL798" s="29"/>
      <c r="AM798" s="29"/>
      <c r="AN798" s="29"/>
      <c r="AO798" s="29"/>
      <c r="AP798" s="29"/>
    </row>
    <row r="799" ht="12.75" customHeight="1">
      <c r="A799" s="151"/>
      <c r="B799" s="152"/>
      <c r="C799" s="151"/>
      <c r="D799" s="175"/>
      <c r="E799" s="153"/>
      <c r="F799" s="23"/>
      <c r="G799" s="23"/>
      <c r="H799" s="23"/>
      <c r="I799" s="23"/>
      <c r="J799" s="23"/>
      <c r="K799" s="188"/>
      <c r="L799" s="23"/>
      <c r="M799" s="23"/>
      <c r="N799" s="23"/>
      <c r="O799" s="23"/>
      <c r="P799" s="23"/>
      <c r="Q799" s="23"/>
      <c r="R799" s="23"/>
      <c r="S799" s="23"/>
      <c r="T799" s="23"/>
      <c r="U799" s="23"/>
      <c r="V799" s="23"/>
      <c r="W799" s="23"/>
      <c r="X799" s="23"/>
      <c r="Y799" s="23"/>
      <c r="Z799" s="29"/>
      <c r="AA799" s="29"/>
      <c r="AB799" s="29"/>
      <c r="AC799" s="29"/>
      <c r="AD799" s="29"/>
      <c r="AE799" s="29"/>
      <c r="AF799" s="29"/>
      <c r="AG799" s="29"/>
      <c r="AH799" s="29"/>
      <c r="AI799" s="29"/>
      <c r="AJ799" s="29"/>
      <c r="AK799" s="29"/>
      <c r="AL799" s="29"/>
      <c r="AM799" s="29"/>
      <c r="AN799" s="29"/>
      <c r="AO799" s="29"/>
      <c r="AP799" s="29"/>
    </row>
    <row r="800" ht="12.0" customHeight="1">
      <c r="A800" s="149"/>
      <c r="B800" s="149"/>
      <c r="C800" s="149"/>
      <c r="D800" s="176"/>
      <c r="E800" s="149"/>
      <c r="F800" s="124"/>
      <c r="G800" s="23"/>
      <c r="H800" s="23"/>
      <c r="I800" s="23"/>
      <c r="J800" s="23"/>
      <c r="K800" s="188"/>
      <c r="L800" s="23"/>
      <c r="M800" s="23"/>
      <c r="N800" s="23"/>
      <c r="O800" s="23"/>
      <c r="P800" s="23"/>
      <c r="Q800" s="23"/>
      <c r="R800" s="23"/>
      <c r="S800" s="23"/>
      <c r="T800" s="23"/>
      <c r="U800" s="23"/>
      <c r="V800" s="23"/>
      <c r="W800" s="23"/>
      <c r="X800" s="23"/>
      <c r="Y800" s="23"/>
      <c r="Z800" s="29"/>
      <c r="AA800" s="29"/>
      <c r="AB800" s="29"/>
      <c r="AC800" s="29"/>
      <c r="AD800" s="29"/>
      <c r="AE800" s="29"/>
      <c r="AF800" s="29"/>
      <c r="AG800" s="29"/>
      <c r="AH800" s="29"/>
      <c r="AI800" s="29"/>
      <c r="AJ800" s="29"/>
      <c r="AK800" s="29"/>
      <c r="AL800" s="29"/>
      <c r="AM800" s="29"/>
      <c r="AN800" s="29"/>
      <c r="AO800" s="29"/>
      <c r="AP800" s="29"/>
    </row>
    <row r="801" ht="12.0" customHeight="1">
      <c r="A801" s="29"/>
      <c r="B801" s="23"/>
      <c r="C801" s="23"/>
      <c r="D801" s="167"/>
      <c r="E801" s="23"/>
      <c r="F801" s="23"/>
      <c r="G801" s="23"/>
      <c r="H801" s="23"/>
      <c r="I801" s="23"/>
      <c r="J801" s="23"/>
      <c r="K801" s="188"/>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row>
    <row r="802" ht="12.0" customHeight="1">
      <c r="A802" s="29"/>
      <c r="B802" s="23"/>
      <c r="C802" s="23"/>
      <c r="D802" s="167"/>
      <c r="E802" s="137"/>
      <c r="F802" s="29"/>
      <c r="G802" s="29"/>
      <c r="H802" s="29"/>
      <c r="I802" s="29"/>
      <c r="J802" s="29"/>
      <c r="K802" s="188"/>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row>
    <row r="803" ht="29.25" customHeight="1">
      <c r="A803" s="126" t="s">
        <v>106</v>
      </c>
      <c r="B803" s="127" t="s">
        <v>92</v>
      </c>
      <c r="C803" s="128" t="s">
        <v>196</v>
      </c>
      <c r="D803" s="168" t="s">
        <v>112</v>
      </c>
      <c r="E803" s="154"/>
      <c r="F803" s="29"/>
      <c r="G803" s="29"/>
      <c r="H803" s="29"/>
      <c r="I803" s="29"/>
      <c r="J803" s="29"/>
      <c r="K803" s="188"/>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row>
    <row r="804" ht="12.0" customHeight="1">
      <c r="A804" s="133">
        <f t="array" ref="A804">IFERROR(INDEX('03.Muestra'!$B$8:$B$17,SMALL(IF("Página Web"='03.Muestra'!$D$8:$D$17,ROW('03.Muestra'!$B$8:$B$17)-MIN(ROW('03.Muestra'!$D$8:$D$17))+1,""),ROW()-803)),"")</f>
        <v>1</v>
      </c>
      <c r="B804" s="169" t="str">
        <f t="array" ref="B804">IFERROR(INDEX('03.Muestra'!$C$8:$C$17,SMALL(IF("Página Web"='03.Muestra'!$D$8:$D$17,ROW('03.Muestra'!$C$8:$C$17)-MIN(ROW('03.Muestra'!$D$8:$D$17))+1,""),ROW()-803)),"")</f>
        <v>Home</v>
      </c>
      <c r="C804" s="170" t="str">
        <f t="array" ref="C804">IFERROR(INDEX('03.Muestra'!$F$8:$F$17,SMALL(IF("Página Web"='03.Muestra'!$D$8:$D$17,ROW('03.Muestra'!$F$8:$F$17)-MIN(ROW('03.Muestra'!$D$8:$D$17))+1,""),ROW()-803)),"")</f>
        <v>https://vicengallartandres.com/</v>
      </c>
      <c r="D804" s="143" t="str">
        <f t="shared" ref="D804:D813" si="97">IF(C804="","",$D$18)</f>
        <v>N/A</v>
      </c>
      <c r="E804" s="95" t="str">
        <f t="shared" ref="E804:E813" si="98">IF(D804&lt;&gt;"",IF(AND(B804&lt;&gt;"",C804&lt;&gt;""),"","ERR"),"")</f>
        <v/>
      </c>
      <c r="F804" s="144" t="s">
        <v>95</v>
      </c>
      <c r="G804" s="121" t="s">
        <v>104</v>
      </c>
      <c r="H804" s="116" t="s">
        <v>99</v>
      </c>
      <c r="I804" s="145" t="s">
        <v>97</v>
      </c>
      <c r="J804" s="146" t="s">
        <v>93</v>
      </c>
      <c r="K804" s="171" t="s">
        <v>103</v>
      </c>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row>
    <row r="805" ht="12.0" customHeight="1">
      <c r="A805" s="133">
        <f t="array" ref="A805">IFERROR(INDEX('03.Muestra'!$B$8:$B$17,SMALL(IF("Página Web"='03.Muestra'!$D$8:$D$17,ROW('03.Muestra'!$B$8:$B$17)-MIN(ROW('03.Muestra'!$D$8:$D$17))+1,""),ROW()-803)),"")</f>
        <v>2</v>
      </c>
      <c r="B805" s="169" t="str">
        <f t="array" ref="B805">IFERROR(INDEX('03.Muestra'!$C$8:$C$17,SMALL(IF("Página Web"='03.Muestra'!$D$8:$D$17,ROW('03.Muestra'!$C$8:$C$17)-MIN(ROW('03.Muestra'!$D$8:$D$17))+1,""),ROW()-803)),"")</f>
        <v>Contacto</v>
      </c>
      <c r="C805" s="170" t="str">
        <f t="array" ref="C805">IFERROR(INDEX('03.Muestra'!$F$8:$F$17,SMALL(IF("Página Web"='03.Muestra'!$D$8:$D$17,ROW('03.Muestra'!$F$8:$F$17)-MIN(ROW('03.Muestra'!$D$8:$D$17))+1,""),ROW()-803)),"")</f>
        <v>https://vicengallartandres.com/contacto/</v>
      </c>
      <c r="D805" s="143" t="str">
        <f t="shared" si="97"/>
        <v>N/A</v>
      </c>
      <c r="E805" s="95" t="str">
        <f t="shared" si="98"/>
        <v/>
      </c>
      <c r="F805" s="147">
        <f>COUNTIF($D804:INDIRECT("$D" &amp;  SUM(ROW()-1,'03.Muestra'!$D$20)-1),F804)</f>
        <v>0</v>
      </c>
      <c r="G805" s="147">
        <f>COUNTIF($D804:INDIRECT("$D" &amp;  SUM(ROW()-1,'03.Muestra'!$D$20)-1),G804)</f>
        <v>0</v>
      </c>
      <c r="H805" s="147">
        <f>COUNTIF($D804:INDIRECT("$D" &amp;  SUM(ROW()-1,'03.Muestra'!$D$20)-1),H804)</f>
        <v>3</v>
      </c>
      <c r="I805" s="147">
        <f>COUNTIF($D804:INDIRECT("$D" &amp;  SUM(ROW()-1,'03.Muestra'!$D$20)-1),I804)</f>
        <v>0</v>
      </c>
      <c r="J805" s="147">
        <f>COUNTIF($D804:INDIRECT("$D" &amp;  SUM(ROW()-1,'03.Muestra'!$D$20)-1),J804)</f>
        <v>0</v>
      </c>
      <c r="K805" s="172">
        <f>IF(COUNTIF('03.Muestra'!$D$8:$D$17,"Página Web")=0,0,COUNTBLANK($D804:INDIRECT("$D" &amp;  SUM(ROW()-1,COUNTIF('03.Muestra'!$D$8:$D$17,"Página Web"))-1)))</f>
        <v>0</v>
      </c>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row>
    <row r="806" ht="12.0" customHeight="1">
      <c r="A806" s="133">
        <f t="array" ref="A806">IFERROR(INDEX('03.Muestra'!$B$8:$B$17,SMALL(IF("Página Web"='03.Muestra'!$D$8:$D$17,ROW('03.Muestra'!$B$8:$B$17)-MIN(ROW('03.Muestra'!$D$8:$D$17))+1,""),ROW()-803)),"")</f>
        <v>3</v>
      </c>
      <c r="B806" s="169" t="str">
        <f t="array" ref="B806">IFERROR(INDEX('03.Muestra'!$C$8:$C$17,SMALL(IF("Página Web"='03.Muestra'!$D$8:$D$17,ROW('03.Muestra'!$C$8:$C$17)-MIN(ROW('03.Muestra'!$D$8:$D$17))+1,""),ROW()-803)),"")</f>
        <v>Servicios</v>
      </c>
      <c r="C806" s="170" t="str">
        <f t="array" ref="C806">IFERROR(INDEX('03.Muestra'!$F$8:$F$17,SMALL(IF("Página Web"='03.Muestra'!$D$8:$D$17,ROW('03.Muestra'!$F$8:$F$17)-MIN(ROW('03.Muestra'!$D$8:$D$17))+1,""),ROW()-803)),"")</f>
        <v>https://vicengallartandres.com/servicios/</v>
      </c>
      <c r="D806" s="143" t="str">
        <f t="shared" si="97"/>
        <v>N/A</v>
      </c>
      <c r="E806" s="95" t="str">
        <f t="shared" si="98"/>
        <v/>
      </c>
      <c r="F806" s="23"/>
      <c r="G806" s="23"/>
      <c r="H806" s="23"/>
      <c r="I806" s="23"/>
      <c r="J806" s="23"/>
      <c r="K806" s="188"/>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row>
    <row r="807" ht="12.0" customHeight="1">
      <c r="A807" s="133" t="str">
        <f t="array" ref="A807">IFERROR(INDEX('03.Muestra'!$B$8:$B$17,SMALL(IF("Página Web"='03.Muestra'!$D$8:$D$17,ROW('03.Muestra'!$B$8:$B$17)-MIN(ROW('03.Muestra'!$D$8:$D$17))+1,""),ROW()-803)),"")</f>
        <v/>
      </c>
      <c r="B807" s="169" t="str">
        <f t="array" ref="B807">IFERROR(INDEX('03.Muestra'!$C$8:$C$17,SMALL(IF("Página Web"='03.Muestra'!$D$8:$D$17,ROW('03.Muestra'!$C$8:$C$17)-MIN(ROW('03.Muestra'!$D$8:$D$17))+1,""),ROW()-803)),"")</f>
        <v/>
      </c>
      <c r="C807" s="169" t="str">
        <f t="array" ref="C807">IFERROR(INDEX('03.Muestra'!$F$8:$F$17,SMALL(IF("Página Web"='03.Muestra'!$D$8:$D$17,ROW('03.Muestra'!$F$8:$F$17)-MIN(ROW('03.Muestra'!$D$8:$D$17))+1,""),ROW()-803)),"")</f>
        <v/>
      </c>
      <c r="D807" s="143" t="str">
        <f t="shared" si="97"/>
        <v/>
      </c>
      <c r="E807" s="95" t="str">
        <f t="shared" si="98"/>
        <v/>
      </c>
      <c r="F807" s="23"/>
      <c r="G807" s="23"/>
      <c r="H807" s="23"/>
      <c r="I807" s="23"/>
      <c r="J807" s="23"/>
      <c r="K807" s="194"/>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row>
    <row r="808" ht="12.0" customHeight="1">
      <c r="A808" s="133" t="str">
        <f t="array" ref="A808">IFERROR(INDEX('03.Muestra'!$B$8:$B$17,SMALL(IF("Página Web"='03.Muestra'!$D$8:$D$17,ROW('03.Muestra'!$B$8:$B$17)-MIN(ROW('03.Muestra'!$D$8:$D$17))+1,""),ROW()-803)),"")</f>
        <v/>
      </c>
      <c r="B808" s="169" t="str">
        <f t="array" ref="B808">IFERROR(INDEX('03.Muestra'!$C$8:$C$17,SMALL(IF("Página Web"='03.Muestra'!$D$8:$D$17,ROW('03.Muestra'!$C$8:$C$17)-MIN(ROW('03.Muestra'!$D$8:$D$17))+1,""),ROW()-803)),"")</f>
        <v/>
      </c>
      <c r="C808" s="169" t="str">
        <f t="array" ref="C808">IFERROR(INDEX('03.Muestra'!$F$8:$F$17,SMALL(IF("Página Web"='03.Muestra'!$D$8:$D$17,ROW('03.Muestra'!$F$8:$F$17)-MIN(ROW('03.Muestra'!$D$8:$D$17))+1,""),ROW()-803)),"")</f>
        <v/>
      </c>
      <c r="D808" s="143" t="str">
        <f t="shared" si="97"/>
        <v/>
      </c>
      <c r="E808" s="95" t="str">
        <f t="shared" si="98"/>
        <v/>
      </c>
      <c r="F808" s="94"/>
      <c r="G808" s="23"/>
      <c r="H808" s="23"/>
      <c r="I808" s="23"/>
      <c r="J808" s="23"/>
      <c r="K808" s="194"/>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row>
    <row r="809" ht="12.0" customHeight="1">
      <c r="A809" s="133" t="str">
        <f t="array" ref="A809">IFERROR(INDEX('03.Muestra'!$B$8:$B$17,SMALL(IF("Página Web"='03.Muestra'!$D$8:$D$17,ROW('03.Muestra'!$B$8:$B$17)-MIN(ROW('03.Muestra'!$D$8:$D$17))+1,""),ROW()-803)),"")</f>
        <v/>
      </c>
      <c r="B809" s="169" t="str">
        <f t="array" ref="B809">IFERROR(INDEX('03.Muestra'!$C$8:$C$17,SMALL(IF("Página Web"='03.Muestra'!$D$8:$D$17,ROW('03.Muestra'!$C$8:$C$17)-MIN(ROW('03.Muestra'!$D$8:$D$17))+1,""),ROW()-803)),"")</f>
        <v/>
      </c>
      <c r="C809" s="169" t="str">
        <f t="array" ref="C809">IFERROR(INDEX('03.Muestra'!$F$8:$F$17,SMALL(IF("Página Web"='03.Muestra'!$D$8:$D$17,ROW('03.Muestra'!$F$8:$F$17)-MIN(ROW('03.Muestra'!$D$8:$D$17))+1,""),ROW()-803)),"")</f>
        <v/>
      </c>
      <c r="D809" s="143" t="str">
        <f t="shared" si="97"/>
        <v/>
      </c>
      <c r="E809" s="95" t="str">
        <f t="shared" si="98"/>
        <v/>
      </c>
      <c r="F809" s="23"/>
      <c r="G809" s="23"/>
      <c r="H809" s="23"/>
      <c r="I809" s="23"/>
      <c r="J809" s="23"/>
      <c r="K809" s="194"/>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row>
    <row r="810" ht="12.0" customHeight="1">
      <c r="A810" s="133" t="str">
        <f t="array" ref="A810">IFERROR(INDEX('03.Muestra'!$B$8:$B$17,SMALL(IF("Página Web"='03.Muestra'!$D$8:$D$17,ROW('03.Muestra'!$B$8:$B$17)-MIN(ROW('03.Muestra'!$D$8:$D$17))+1,""),ROW()-803)),"")</f>
        <v/>
      </c>
      <c r="B810" s="169" t="str">
        <f t="array" ref="B810">IFERROR(INDEX('03.Muestra'!$C$8:$C$17,SMALL(IF("Página Web"='03.Muestra'!$D$8:$D$17,ROW('03.Muestra'!$C$8:$C$17)-MIN(ROW('03.Muestra'!$D$8:$D$17))+1,""),ROW()-803)),"")</f>
        <v/>
      </c>
      <c r="C810" s="169" t="str">
        <f t="array" ref="C810">IFERROR(INDEX('03.Muestra'!$F$8:$F$17,SMALL(IF("Página Web"='03.Muestra'!$D$8:$D$17,ROW('03.Muestra'!$F$8:$F$17)-MIN(ROW('03.Muestra'!$D$8:$D$17))+1,""),ROW()-803)),"")</f>
        <v/>
      </c>
      <c r="D810" s="143" t="str">
        <f t="shared" si="97"/>
        <v/>
      </c>
      <c r="E810" s="95" t="str">
        <f t="shared" si="98"/>
        <v/>
      </c>
      <c r="F810" s="23"/>
      <c r="G810" s="23"/>
      <c r="H810" s="23"/>
      <c r="I810" s="23"/>
      <c r="J810" s="23"/>
      <c r="K810" s="188"/>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row>
    <row r="811" ht="12.0" customHeight="1">
      <c r="A811" s="133" t="str">
        <f t="array" ref="A811">IFERROR(INDEX('03.Muestra'!$B$8:$B$17,SMALL(IF("Página Web"='03.Muestra'!$D$8:$D$17,ROW('03.Muestra'!$B$8:$B$17)-MIN(ROW('03.Muestra'!$D$8:$D$17))+1,""),ROW()-803)),"")</f>
        <v/>
      </c>
      <c r="B811" s="169" t="str">
        <f t="array" ref="B811">IFERROR(INDEX('03.Muestra'!$C$8:$C$17,SMALL(IF("Página Web"='03.Muestra'!$D$8:$D$17,ROW('03.Muestra'!$C$8:$C$17)-MIN(ROW('03.Muestra'!$D$8:$D$17))+1,""),ROW()-803)),"")</f>
        <v/>
      </c>
      <c r="C811" s="169" t="str">
        <f t="array" ref="C811">IFERROR(INDEX('03.Muestra'!$F$8:$F$17,SMALL(IF("Página Web"='03.Muestra'!$D$8:$D$17,ROW('03.Muestra'!$F$8:$F$17)-MIN(ROW('03.Muestra'!$D$8:$D$17))+1,""),ROW()-803)),"")</f>
        <v/>
      </c>
      <c r="D811" s="143" t="str">
        <f t="shared" si="97"/>
        <v/>
      </c>
      <c r="E811" s="95" t="str">
        <f t="shared" si="98"/>
        <v/>
      </c>
      <c r="F811" s="23"/>
      <c r="G811" s="23"/>
      <c r="H811" s="23"/>
      <c r="I811" s="23"/>
      <c r="J811" s="23"/>
      <c r="K811" s="188"/>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row>
    <row r="812" ht="12.0" customHeight="1">
      <c r="A812" s="133" t="str">
        <f t="array" ref="A812">IFERROR(INDEX('03.Muestra'!$B$8:$B$17,SMALL(IF("Página Web"='03.Muestra'!$D$8:$D$17,ROW('03.Muestra'!$B$8:$B$17)-MIN(ROW('03.Muestra'!$D$8:$D$17))+1,""),ROW()-803)),"")</f>
        <v/>
      </c>
      <c r="B812" s="169" t="str">
        <f t="array" ref="B812">IFERROR(INDEX('03.Muestra'!$C$8:$C$17,SMALL(IF("Página Web"='03.Muestra'!$D$8:$D$17,ROW('03.Muestra'!$C$8:$C$17)-MIN(ROW('03.Muestra'!$D$8:$D$17))+1,""),ROW()-803)),"")</f>
        <v/>
      </c>
      <c r="C812" s="169" t="str">
        <f t="array" ref="C812">IFERROR(INDEX('03.Muestra'!$F$8:$F$17,SMALL(IF("Página Web"='03.Muestra'!$D$8:$D$17,ROW('03.Muestra'!$F$8:$F$17)-MIN(ROW('03.Muestra'!$D$8:$D$17))+1,""),ROW()-803)),"")</f>
        <v/>
      </c>
      <c r="D812" s="143" t="str">
        <f t="shared" si="97"/>
        <v/>
      </c>
      <c r="E812" s="95" t="str">
        <f t="shared" si="98"/>
        <v/>
      </c>
      <c r="F812" s="23"/>
      <c r="G812" s="23"/>
      <c r="H812" s="23"/>
      <c r="I812" s="23"/>
      <c r="J812" s="23"/>
      <c r="K812" s="188"/>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row>
    <row r="813" ht="12.0" customHeight="1">
      <c r="A813" s="133" t="str">
        <f t="array" ref="A813">IFERROR(INDEX('03.Muestra'!$B$8:$B$17,SMALL(IF("Página Web"='03.Muestra'!$D$8:$D$17,ROW('03.Muestra'!$B$8:$B$17)-MIN(ROW('03.Muestra'!$D$8:$D$17))+1,""),ROW()-803)),"")</f>
        <v/>
      </c>
      <c r="B813" s="169" t="str">
        <f t="array" ref="B813">IFERROR(INDEX('03.Muestra'!$C$8:$C$17,SMALL(IF("Página Web"='03.Muestra'!$D$8:$D$17,ROW('03.Muestra'!$C$8:$C$17)-MIN(ROW('03.Muestra'!$D$8:$D$17))+1,""),ROW()-803)),"")</f>
        <v/>
      </c>
      <c r="C813" s="169" t="str">
        <f t="array" ref="C813">IFERROR(INDEX('03.Muestra'!$F$8:$F$17,SMALL(IF("Página Web"='03.Muestra'!$D$8:$D$17,ROW('03.Muestra'!$F$8:$F$17)-MIN(ROW('03.Muestra'!$D$8:$D$17))+1,""),ROW()-803)),"")</f>
        <v/>
      </c>
      <c r="D813" s="143" t="str">
        <f t="shared" si="97"/>
        <v/>
      </c>
      <c r="E813" s="95" t="str">
        <f t="shared" si="98"/>
        <v/>
      </c>
      <c r="F813" s="23"/>
      <c r="G813" s="23"/>
      <c r="H813" s="23"/>
      <c r="I813" s="23"/>
      <c r="J813" s="23"/>
      <c r="K813" s="188"/>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row>
    <row r="814" ht="12.0" customHeight="1">
      <c r="A814" s="92"/>
      <c r="B814" s="173"/>
      <c r="C814" s="173"/>
      <c r="D814" s="174"/>
      <c r="E814" s="95"/>
      <c r="F814" s="23"/>
      <c r="G814" s="23"/>
      <c r="H814" s="23"/>
      <c r="I814" s="23"/>
      <c r="J814" s="23"/>
      <c r="K814" s="188"/>
      <c r="L814" s="23"/>
      <c r="M814" s="23"/>
      <c r="N814" s="23"/>
      <c r="O814" s="23"/>
      <c r="P814" s="23"/>
      <c r="Q814" s="23"/>
      <c r="R814" s="23"/>
      <c r="S814" s="23"/>
      <c r="T814" s="23"/>
      <c r="U814" s="23"/>
      <c r="V814" s="23"/>
      <c r="W814" s="23"/>
      <c r="X814" s="23"/>
      <c r="Y814" s="23"/>
      <c r="Z814" s="29"/>
      <c r="AA814" s="29"/>
      <c r="AB814" s="29"/>
      <c r="AC814" s="29"/>
      <c r="AD814" s="29"/>
      <c r="AE814" s="29"/>
      <c r="AF814" s="29"/>
      <c r="AG814" s="29"/>
      <c r="AH814" s="29"/>
      <c r="AI814" s="29"/>
      <c r="AJ814" s="29"/>
      <c r="AK814" s="29"/>
      <c r="AL814" s="29"/>
      <c r="AM814" s="29"/>
      <c r="AN814" s="29"/>
      <c r="AO814" s="29"/>
      <c r="AP814" s="29"/>
    </row>
    <row r="815" ht="12.0" customHeight="1">
      <c r="A815" s="29"/>
      <c r="B815" s="23"/>
      <c r="C815" s="23"/>
      <c r="D815" s="167"/>
      <c r="E815" s="95"/>
      <c r="F815" s="23"/>
      <c r="G815" s="23"/>
      <c r="H815" s="23"/>
      <c r="I815" s="23"/>
      <c r="J815" s="23"/>
      <c r="K815" s="188"/>
      <c r="L815" s="23"/>
      <c r="M815" s="23"/>
      <c r="N815" s="23"/>
      <c r="O815" s="23"/>
      <c r="P815" s="23"/>
      <c r="Q815" s="23"/>
      <c r="R815" s="23"/>
      <c r="S815" s="23"/>
      <c r="T815" s="23"/>
      <c r="U815" s="23"/>
      <c r="V815" s="23"/>
      <c r="W815" s="23"/>
      <c r="X815" s="23"/>
      <c r="Y815" s="23"/>
      <c r="Z815" s="29"/>
      <c r="AA815" s="29"/>
      <c r="AB815" s="29"/>
      <c r="AC815" s="29"/>
      <c r="AD815" s="29"/>
      <c r="AE815" s="29"/>
      <c r="AF815" s="29"/>
      <c r="AG815" s="29"/>
      <c r="AH815" s="29"/>
      <c r="AI815" s="29"/>
      <c r="AJ815" s="29"/>
      <c r="AK815" s="29"/>
      <c r="AL815" s="29"/>
      <c r="AM815" s="29"/>
      <c r="AN815" s="29"/>
      <c r="AO815" s="29"/>
      <c r="AP815" s="29"/>
    </row>
    <row r="816" ht="12.75" customHeight="1">
      <c r="A816" s="151"/>
      <c r="B816" s="152"/>
      <c r="C816" s="151"/>
      <c r="D816" s="175"/>
      <c r="E816" s="153"/>
      <c r="F816" s="23"/>
      <c r="G816" s="23"/>
      <c r="H816" s="23"/>
      <c r="I816" s="23"/>
      <c r="J816" s="23"/>
      <c r="K816" s="188"/>
      <c r="L816" s="23"/>
      <c r="M816" s="23"/>
      <c r="N816" s="23"/>
      <c r="O816" s="23"/>
      <c r="P816" s="23"/>
      <c r="Q816" s="23"/>
      <c r="R816" s="23"/>
      <c r="S816" s="23"/>
      <c r="T816" s="23"/>
      <c r="U816" s="23"/>
      <c r="V816" s="23"/>
      <c r="W816" s="23"/>
      <c r="X816" s="23"/>
      <c r="Y816" s="23"/>
      <c r="Z816" s="29"/>
      <c r="AA816" s="29"/>
      <c r="AB816" s="29"/>
      <c r="AC816" s="29"/>
      <c r="AD816" s="29"/>
      <c r="AE816" s="29"/>
      <c r="AF816" s="29"/>
      <c r="AG816" s="29"/>
      <c r="AH816" s="29"/>
      <c r="AI816" s="29"/>
      <c r="AJ816" s="29"/>
      <c r="AK816" s="29"/>
      <c r="AL816" s="29"/>
      <c r="AM816" s="29"/>
      <c r="AN816" s="29"/>
      <c r="AO816" s="29"/>
      <c r="AP816" s="29"/>
    </row>
    <row r="817" ht="12.0" customHeight="1">
      <c r="A817" s="149"/>
      <c r="B817" s="149"/>
      <c r="C817" s="149"/>
      <c r="D817" s="176"/>
      <c r="E817" s="149"/>
      <c r="F817" s="124"/>
      <c r="G817" s="23"/>
      <c r="H817" s="23"/>
      <c r="I817" s="23"/>
      <c r="J817" s="23"/>
      <c r="K817" s="188"/>
      <c r="L817" s="23"/>
      <c r="M817" s="23"/>
      <c r="N817" s="23"/>
      <c r="O817" s="23"/>
      <c r="P817" s="23"/>
      <c r="Q817" s="23"/>
      <c r="R817" s="23"/>
      <c r="S817" s="23"/>
      <c r="T817" s="23"/>
      <c r="U817" s="23"/>
      <c r="V817" s="23"/>
      <c r="W817" s="23"/>
      <c r="X817" s="23"/>
      <c r="Y817" s="23"/>
      <c r="Z817" s="29"/>
      <c r="AA817" s="29"/>
      <c r="AB817" s="29"/>
      <c r="AC817" s="29"/>
      <c r="AD817" s="29"/>
      <c r="AE817" s="29"/>
      <c r="AF817" s="29"/>
      <c r="AG817" s="29"/>
      <c r="AH817" s="29"/>
      <c r="AI817" s="29"/>
      <c r="AJ817" s="29"/>
      <c r="AK817" s="29"/>
      <c r="AL817" s="29"/>
      <c r="AM817" s="29"/>
      <c r="AN817" s="29"/>
      <c r="AO817" s="29"/>
      <c r="AP817" s="29"/>
    </row>
    <row r="818" ht="12.0" customHeight="1">
      <c r="A818" s="29"/>
      <c r="B818" s="23"/>
      <c r="C818" s="23"/>
      <c r="D818" s="167"/>
      <c r="E818" s="23"/>
      <c r="F818" s="23"/>
      <c r="G818" s="23"/>
      <c r="H818" s="23"/>
      <c r="I818" s="23"/>
      <c r="J818" s="23"/>
      <c r="K818" s="188"/>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row>
    <row r="819" ht="12.0" customHeight="1">
      <c r="A819" s="29"/>
      <c r="B819" s="23"/>
      <c r="C819" s="23"/>
      <c r="D819" s="167"/>
      <c r="E819" s="137"/>
      <c r="F819" s="23"/>
      <c r="G819" s="23"/>
      <c r="H819" s="23"/>
      <c r="I819" s="23"/>
      <c r="J819" s="23"/>
      <c r="K819" s="188"/>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row>
    <row r="820" ht="29.25" customHeight="1">
      <c r="A820" s="126" t="s">
        <v>106</v>
      </c>
      <c r="B820" s="127" t="s">
        <v>92</v>
      </c>
      <c r="C820" s="128" t="s">
        <v>197</v>
      </c>
      <c r="D820" s="168" t="s">
        <v>112</v>
      </c>
      <c r="E820" s="154"/>
      <c r="F820" s="29"/>
      <c r="G820" s="29"/>
      <c r="H820" s="29"/>
      <c r="I820" s="29"/>
      <c r="J820" s="29"/>
      <c r="K820" s="188"/>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row>
    <row r="821" ht="12.0" customHeight="1">
      <c r="A821" s="133">
        <f t="array" ref="A821">IFERROR(INDEX('03.Muestra'!$B$8:$B$17,SMALL(IF("Página Web"='03.Muestra'!$D$8:$D$17,ROW('03.Muestra'!$B$8:$B$17)-MIN(ROW('03.Muestra'!$D$8:$D$17))+1,""),ROW()-820)),"")</f>
        <v>1</v>
      </c>
      <c r="B821" s="169" t="str">
        <f t="array" ref="B821">IFERROR(INDEX('03.Muestra'!$C$8:$C$17,SMALL(IF("Página Web"='03.Muestra'!$D$8:$D$17,ROW('03.Muestra'!$C$8:$C$17)-MIN(ROW('03.Muestra'!$D$8:$D$17))+1,""),ROW()-820)),"")</f>
        <v>Home</v>
      </c>
      <c r="C821" s="170" t="str">
        <f t="array" ref="C821">IFERROR(INDEX('03.Muestra'!$F$8:$F$17,SMALL(IF("Página Web"='03.Muestra'!$D$8:$D$17,ROW('03.Muestra'!$F$8:$F$17)-MIN(ROW('03.Muestra'!$D$8:$D$17))+1,""),ROW()-820)),"")</f>
        <v>https://vicengallartandres.com/</v>
      </c>
      <c r="D821" s="143" t="str">
        <f t="shared" ref="D821:D830" si="99">IF(C821="","",$D$18)</f>
        <v>N/A</v>
      </c>
      <c r="E821" s="95" t="str">
        <f t="shared" ref="E821:E830" si="100">IF(D821&lt;&gt;"",IF(AND(B821&lt;&gt;"",C821&lt;&gt;""),"","ERR"),"")</f>
        <v/>
      </c>
      <c r="F821" s="144" t="s">
        <v>95</v>
      </c>
      <c r="G821" s="121" t="s">
        <v>104</v>
      </c>
      <c r="H821" s="116" t="s">
        <v>99</v>
      </c>
      <c r="I821" s="145" t="s">
        <v>97</v>
      </c>
      <c r="J821" s="146" t="s">
        <v>93</v>
      </c>
      <c r="K821" s="171" t="s">
        <v>103</v>
      </c>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row>
    <row r="822" ht="12.0" customHeight="1">
      <c r="A822" s="133">
        <f t="array" ref="A822">IFERROR(INDEX('03.Muestra'!$B$8:$B$17,SMALL(IF("Página Web"='03.Muestra'!$D$8:$D$17,ROW('03.Muestra'!$B$8:$B$17)-MIN(ROW('03.Muestra'!$D$8:$D$17))+1,""),ROW()-820)),"")</f>
        <v>2</v>
      </c>
      <c r="B822" s="169" t="str">
        <f t="array" ref="B822">IFERROR(INDEX('03.Muestra'!$C$8:$C$17,SMALL(IF("Página Web"='03.Muestra'!$D$8:$D$17,ROW('03.Muestra'!$C$8:$C$17)-MIN(ROW('03.Muestra'!$D$8:$D$17))+1,""),ROW()-820)),"")</f>
        <v>Contacto</v>
      </c>
      <c r="C822" s="170" t="str">
        <f t="array" ref="C822">IFERROR(INDEX('03.Muestra'!$F$8:$F$17,SMALL(IF("Página Web"='03.Muestra'!$D$8:$D$17,ROW('03.Muestra'!$F$8:$F$17)-MIN(ROW('03.Muestra'!$D$8:$D$17))+1,""),ROW()-820)),"")</f>
        <v>https://vicengallartandres.com/contacto/</v>
      </c>
      <c r="D822" s="143" t="str">
        <f t="shared" si="99"/>
        <v>N/A</v>
      </c>
      <c r="E822" s="95" t="str">
        <f t="shared" si="100"/>
        <v/>
      </c>
      <c r="F822" s="147">
        <f>COUNTIF($D821:INDIRECT("$D" &amp;  SUM(ROW()-1,'03.Muestra'!$D$20)-1),F821)</f>
        <v>0</v>
      </c>
      <c r="G822" s="147">
        <f>COUNTIF($D821:INDIRECT("$D" &amp;  SUM(ROW()-1,'03.Muestra'!$D$20)-1),G821)</f>
        <v>0</v>
      </c>
      <c r="H822" s="147">
        <f>COUNTIF($D821:INDIRECT("$D" &amp;  SUM(ROW()-1,'03.Muestra'!$D$20)-1),H821)</f>
        <v>3</v>
      </c>
      <c r="I822" s="147">
        <f>COUNTIF($D821:INDIRECT("$D" &amp;  SUM(ROW()-1,'03.Muestra'!$D$20)-1),I821)</f>
        <v>0</v>
      </c>
      <c r="J822" s="147">
        <f>COUNTIF($D821:INDIRECT("$D" &amp;  SUM(ROW()-1,'03.Muestra'!$D$20)-1),J821)</f>
        <v>0</v>
      </c>
      <c r="K822" s="172">
        <f>IF(COUNTIF('03.Muestra'!$D$8:$D$17,"Página Web")=0,0,COUNTBLANK($D821:INDIRECT("$D" &amp;  SUM(ROW()-1,COUNTIF('03.Muestra'!$D$8:$D$17,"Página Web"))-1)))</f>
        <v>0</v>
      </c>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row>
    <row r="823" ht="12.0" customHeight="1">
      <c r="A823" s="133">
        <f t="array" ref="A823">IFERROR(INDEX('03.Muestra'!$B$8:$B$17,SMALL(IF("Página Web"='03.Muestra'!$D$8:$D$17,ROW('03.Muestra'!$B$8:$B$17)-MIN(ROW('03.Muestra'!$D$8:$D$17))+1,""),ROW()-820)),"")</f>
        <v>3</v>
      </c>
      <c r="B823" s="169" t="str">
        <f t="array" ref="B823">IFERROR(INDEX('03.Muestra'!$C$8:$C$17,SMALL(IF("Página Web"='03.Muestra'!$D$8:$D$17,ROW('03.Muestra'!$C$8:$C$17)-MIN(ROW('03.Muestra'!$D$8:$D$17))+1,""),ROW()-820)),"")</f>
        <v>Servicios</v>
      </c>
      <c r="C823" s="170" t="str">
        <f t="array" ref="C823">IFERROR(INDEX('03.Muestra'!$F$8:$F$17,SMALL(IF("Página Web"='03.Muestra'!$D$8:$D$17,ROW('03.Muestra'!$F$8:$F$17)-MIN(ROW('03.Muestra'!$D$8:$D$17))+1,""),ROW()-820)),"")</f>
        <v>https://vicengallartandres.com/servicios/</v>
      </c>
      <c r="D823" s="143" t="str">
        <f t="shared" si="99"/>
        <v>N/A</v>
      </c>
      <c r="E823" s="95" t="str">
        <f t="shared" si="100"/>
        <v/>
      </c>
      <c r="F823" s="29"/>
      <c r="G823" s="23"/>
      <c r="H823" s="23"/>
      <c r="I823" s="23"/>
      <c r="J823" s="23"/>
      <c r="K823" s="188"/>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row>
    <row r="824" ht="12.0" customHeight="1">
      <c r="A824" s="133" t="str">
        <f t="array" ref="A824">IFERROR(INDEX('03.Muestra'!$B$8:$B$17,SMALL(IF("Página Web"='03.Muestra'!$D$8:$D$17,ROW('03.Muestra'!$B$8:$B$17)-MIN(ROW('03.Muestra'!$D$8:$D$17))+1,""),ROW()-820)),"")</f>
        <v/>
      </c>
      <c r="B824" s="169" t="str">
        <f t="array" ref="B824">IFERROR(INDEX('03.Muestra'!$C$8:$C$17,SMALL(IF("Página Web"='03.Muestra'!$D$8:$D$17,ROW('03.Muestra'!$C$8:$C$17)-MIN(ROW('03.Muestra'!$D$8:$D$17))+1,""),ROW()-820)),"")</f>
        <v/>
      </c>
      <c r="C824" s="169" t="str">
        <f t="array" ref="C824">IFERROR(INDEX('03.Muestra'!$F$8:$F$17,SMALL(IF("Página Web"='03.Muestra'!$D$8:$D$17,ROW('03.Muestra'!$F$8:$F$17)-MIN(ROW('03.Muestra'!$D$8:$D$17))+1,""),ROW()-820)),"")</f>
        <v/>
      </c>
      <c r="D824" s="143" t="str">
        <f t="shared" si="99"/>
        <v/>
      </c>
      <c r="E824" s="95" t="str">
        <f t="shared" si="100"/>
        <v/>
      </c>
      <c r="F824" s="29"/>
      <c r="G824" s="23"/>
      <c r="H824" s="23"/>
      <c r="I824" s="23"/>
      <c r="J824" s="23"/>
      <c r="K824" s="188"/>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row>
    <row r="825" ht="12.0" customHeight="1">
      <c r="A825" s="133" t="str">
        <f t="array" ref="A825">IFERROR(INDEX('03.Muestra'!$B$8:$B$17,SMALL(IF("Página Web"='03.Muestra'!$D$8:$D$17,ROW('03.Muestra'!$B$8:$B$17)-MIN(ROW('03.Muestra'!$D$8:$D$17))+1,""),ROW()-820)),"")</f>
        <v/>
      </c>
      <c r="B825" s="169" t="str">
        <f t="array" ref="B825">IFERROR(INDEX('03.Muestra'!$C$8:$C$17,SMALL(IF("Página Web"='03.Muestra'!$D$8:$D$17,ROW('03.Muestra'!$C$8:$C$17)-MIN(ROW('03.Muestra'!$D$8:$D$17))+1,""),ROW()-820)),"")</f>
        <v/>
      </c>
      <c r="C825" s="169" t="str">
        <f t="array" ref="C825">IFERROR(INDEX('03.Muestra'!$F$8:$F$17,SMALL(IF("Página Web"='03.Muestra'!$D$8:$D$17,ROW('03.Muestra'!$F$8:$F$17)-MIN(ROW('03.Muestra'!$D$8:$D$17))+1,""),ROW()-820)),"")</f>
        <v/>
      </c>
      <c r="D825" s="143" t="str">
        <f t="shared" si="99"/>
        <v/>
      </c>
      <c r="E825" s="95" t="str">
        <f t="shared" si="100"/>
        <v/>
      </c>
      <c r="F825" s="29"/>
      <c r="G825" s="23"/>
      <c r="H825" s="23"/>
      <c r="I825" s="23"/>
      <c r="J825" s="23"/>
      <c r="K825" s="188"/>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row>
    <row r="826" ht="12.0" customHeight="1">
      <c r="A826" s="133" t="str">
        <f t="array" ref="A826">IFERROR(INDEX('03.Muestra'!$B$8:$B$17,SMALL(IF("Página Web"='03.Muestra'!$D$8:$D$17,ROW('03.Muestra'!$B$8:$B$17)-MIN(ROW('03.Muestra'!$D$8:$D$17))+1,""),ROW()-820)),"")</f>
        <v/>
      </c>
      <c r="B826" s="169" t="str">
        <f t="array" ref="B826">IFERROR(INDEX('03.Muestra'!$C$8:$C$17,SMALL(IF("Página Web"='03.Muestra'!$D$8:$D$17,ROW('03.Muestra'!$C$8:$C$17)-MIN(ROW('03.Muestra'!$D$8:$D$17))+1,""),ROW()-820)),"")</f>
        <v/>
      </c>
      <c r="C826" s="169" t="str">
        <f t="array" ref="C826">IFERROR(INDEX('03.Muestra'!$F$8:$F$17,SMALL(IF("Página Web"='03.Muestra'!$D$8:$D$17,ROW('03.Muestra'!$F$8:$F$17)-MIN(ROW('03.Muestra'!$D$8:$D$17))+1,""),ROW()-820)),"")</f>
        <v/>
      </c>
      <c r="D826" s="143" t="str">
        <f t="shared" si="99"/>
        <v/>
      </c>
      <c r="E826" s="95" t="str">
        <f t="shared" si="100"/>
        <v/>
      </c>
      <c r="F826" s="29"/>
      <c r="G826" s="23"/>
      <c r="H826" s="23"/>
      <c r="I826" s="23"/>
      <c r="J826" s="23"/>
      <c r="K826" s="188"/>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row>
    <row r="827" ht="12.0" customHeight="1">
      <c r="A827" s="133" t="str">
        <f t="array" ref="A827">IFERROR(INDEX('03.Muestra'!$B$8:$B$17,SMALL(IF("Página Web"='03.Muestra'!$D$8:$D$17,ROW('03.Muestra'!$B$8:$B$17)-MIN(ROW('03.Muestra'!$D$8:$D$17))+1,""),ROW()-820)),"")</f>
        <v/>
      </c>
      <c r="B827" s="169" t="str">
        <f t="array" ref="B827">IFERROR(INDEX('03.Muestra'!$C$8:$C$17,SMALL(IF("Página Web"='03.Muestra'!$D$8:$D$17,ROW('03.Muestra'!$C$8:$C$17)-MIN(ROW('03.Muestra'!$D$8:$D$17))+1,""),ROW()-820)),"")</f>
        <v/>
      </c>
      <c r="C827" s="169" t="str">
        <f t="array" ref="C827">IFERROR(INDEX('03.Muestra'!$F$8:$F$17,SMALL(IF("Página Web"='03.Muestra'!$D$8:$D$17,ROW('03.Muestra'!$F$8:$F$17)-MIN(ROW('03.Muestra'!$D$8:$D$17))+1,""),ROW()-820)),"")</f>
        <v/>
      </c>
      <c r="D827" s="143" t="str">
        <f t="shared" si="99"/>
        <v/>
      </c>
      <c r="E827" s="95" t="str">
        <f t="shared" si="100"/>
        <v/>
      </c>
      <c r="F827" s="23"/>
      <c r="G827" s="23"/>
      <c r="H827" s="23"/>
      <c r="I827" s="23"/>
      <c r="J827" s="23"/>
      <c r="K827" s="188"/>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row>
    <row r="828" ht="12.0" customHeight="1">
      <c r="A828" s="133" t="str">
        <f t="array" ref="A828">IFERROR(INDEX('03.Muestra'!$B$8:$B$17,SMALL(IF("Página Web"='03.Muestra'!$D$8:$D$17,ROW('03.Muestra'!$B$8:$B$17)-MIN(ROW('03.Muestra'!$D$8:$D$17))+1,""),ROW()-820)),"")</f>
        <v/>
      </c>
      <c r="B828" s="169" t="str">
        <f t="array" ref="B828">IFERROR(INDEX('03.Muestra'!$C$8:$C$17,SMALL(IF("Página Web"='03.Muestra'!$D$8:$D$17,ROW('03.Muestra'!$C$8:$C$17)-MIN(ROW('03.Muestra'!$D$8:$D$17))+1,""),ROW()-820)),"")</f>
        <v/>
      </c>
      <c r="C828" s="169" t="str">
        <f t="array" ref="C828">IFERROR(INDEX('03.Muestra'!$F$8:$F$17,SMALL(IF("Página Web"='03.Muestra'!$D$8:$D$17,ROW('03.Muestra'!$F$8:$F$17)-MIN(ROW('03.Muestra'!$D$8:$D$17))+1,""),ROW()-820)),"")</f>
        <v/>
      </c>
      <c r="D828" s="143" t="str">
        <f t="shared" si="99"/>
        <v/>
      </c>
      <c r="E828" s="95" t="str">
        <f t="shared" si="100"/>
        <v/>
      </c>
      <c r="F828" s="23"/>
      <c r="G828" s="23"/>
      <c r="H828" s="23"/>
      <c r="I828" s="23"/>
      <c r="J828" s="23"/>
      <c r="K828" s="188"/>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row>
    <row r="829" ht="12.0" customHeight="1">
      <c r="A829" s="133" t="str">
        <f t="array" ref="A829">IFERROR(INDEX('03.Muestra'!$B$8:$B$17,SMALL(IF("Página Web"='03.Muestra'!$D$8:$D$17,ROW('03.Muestra'!$B$8:$B$17)-MIN(ROW('03.Muestra'!$D$8:$D$17))+1,""),ROW()-820)),"")</f>
        <v/>
      </c>
      <c r="B829" s="169" t="str">
        <f t="array" ref="B829">IFERROR(INDEX('03.Muestra'!$C$8:$C$17,SMALL(IF("Página Web"='03.Muestra'!$D$8:$D$17,ROW('03.Muestra'!$C$8:$C$17)-MIN(ROW('03.Muestra'!$D$8:$D$17))+1,""),ROW()-820)),"")</f>
        <v/>
      </c>
      <c r="C829" s="169" t="str">
        <f t="array" ref="C829">IFERROR(INDEX('03.Muestra'!$F$8:$F$17,SMALL(IF("Página Web"='03.Muestra'!$D$8:$D$17,ROW('03.Muestra'!$F$8:$F$17)-MIN(ROW('03.Muestra'!$D$8:$D$17))+1,""),ROW()-820)),"")</f>
        <v/>
      </c>
      <c r="D829" s="143" t="str">
        <f t="shared" si="99"/>
        <v/>
      </c>
      <c r="E829" s="95" t="str">
        <f t="shared" si="100"/>
        <v/>
      </c>
      <c r="F829" s="23"/>
      <c r="G829" s="23"/>
      <c r="H829" s="23"/>
      <c r="I829" s="23"/>
      <c r="J829" s="23"/>
      <c r="K829" s="188"/>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row>
    <row r="830" ht="12.0" customHeight="1">
      <c r="A830" s="133" t="str">
        <f t="array" ref="A830">IFERROR(INDEX('03.Muestra'!$B$8:$B$17,SMALL(IF("Página Web"='03.Muestra'!$D$8:$D$17,ROW('03.Muestra'!$B$8:$B$17)-MIN(ROW('03.Muestra'!$D$8:$D$17))+1,""),ROW()-820)),"")</f>
        <v/>
      </c>
      <c r="B830" s="169" t="str">
        <f t="array" ref="B830">IFERROR(INDEX('03.Muestra'!$C$8:$C$17,SMALL(IF("Página Web"='03.Muestra'!$D$8:$D$17,ROW('03.Muestra'!$C$8:$C$17)-MIN(ROW('03.Muestra'!$D$8:$D$17))+1,""),ROW()-820)),"")</f>
        <v/>
      </c>
      <c r="C830" s="169" t="str">
        <f t="array" ref="C830">IFERROR(INDEX('03.Muestra'!$F$8:$F$17,SMALL(IF("Página Web"='03.Muestra'!$D$8:$D$17,ROW('03.Muestra'!$F$8:$F$17)-MIN(ROW('03.Muestra'!$D$8:$D$17))+1,""),ROW()-820)),"")</f>
        <v/>
      </c>
      <c r="D830" s="143" t="str">
        <f t="shared" si="99"/>
        <v/>
      </c>
      <c r="E830" s="95" t="str">
        <f t="shared" si="100"/>
        <v/>
      </c>
      <c r="F830" s="23"/>
      <c r="G830" s="23"/>
      <c r="H830" s="23"/>
      <c r="I830" s="23"/>
      <c r="J830" s="23"/>
      <c r="K830" s="188"/>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row>
    <row r="831" ht="12.0" customHeight="1">
      <c r="A831" s="92"/>
      <c r="B831" s="173"/>
      <c r="C831" s="173"/>
      <c r="D831" s="174"/>
      <c r="E831" s="95"/>
      <c r="F831" s="23"/>
      <c r="G831" s="23"/>
      <c r="H831" s="23"/>
      <c r="I831" s="23"/>
      <c r="J831" s="23"/>
      <c r="K831" s="188"/>
      <c r="L831" s="23"/>
      <c r="M831" s="23"/>
      <c r="N831" s="23"/>
      <c r="O831" s="23"/>
      <c r="P831" s="23"/>
      <c r="Q831" s="23"/>
      <c r="R831" s="23"/>
      <c r="S831" s="23"/>
      <c r="T831" s="23"/>
      <c r="U831" s="23"/>
      <c r="V831" s="23"/>
      <c r="W831" s="23"/>
      <c r="X831" s="23"/>
      <c r="Y831" s="23"/>
      <c r="Z831" s="29"/>
      <c r="AA831" s="29"/>
      <c r="AB831" s="29"/>
      <c r="AC831" s="29"/>
      <c r="AD831" s="29"/>
      <c r="AE831" s="29"/>
      <c r="AF831" s="29"/>
      <c r="AG831" s="29"/>
      <c r="AH831" s="29"/>
      <c r="AI831" s="29"/>
      <c r="AJ831" s="29"/>
      <c r="AK831" s="29"/>
      <c r="AL831" s="29"/>
      <c r="AM831" s="29"/>
      <c r="AN831" s="29"/>
      <c r="AO831" s="29"/>
      <c r="AP831" s="29"/>
    </row>
    <row r="832" ht="12.0" customHeight="1">
      <c r="A832" s="29"/>
      <c r="B832" s="23"/>
      <c r="C832" s="23"/>
      <c r="D832" s="167"/>
      <c r="E832" s="95"/>
      <c r="F832" s="23"/>
      <c r="G832" s="23"/>
      <c r="H832" s="23"/>
      <c r="I832" s="23"/>
      <c r="J832" s="23"/>
      <c r="K832" s="188"/>
      <c r="L832" s="23"/>
      <c r="M832" s="23"/>
      <c r="N832" s="23"/>
      <c r="O832" s="23"/>
      <c r="P832" s="23"/>
      <c r="Q832" s="23"/>
      <c r="R832" s="23"/>
      <c r="S832" s="23"/>
      <c r="T832" s="23"/>
      <c r="U832" s="23"/>
      <c r="V832" s="23"/>
      <c r="W832" s="23"/>
      <c r="X832" s="23"/>
      <c r="Y832" s="23"/>
      <c r="Z832" s="29"/>
      <c r="AA832" s="29"/>
      <c r="AB832" s="29"/>
      <c r="AC832" s="29"/>
      <c r="AD832" s="29"/>
      <c r="AE832" s="29"/>
      <c r="AF832" s="29"/>
      <c r="AG832" s="29"/>
      <c r="AH832" s="29"/>
      <c r="AI832" s="29"/>
      <c r="AJ832" s="29"/>
      <c r="AK832" s="29"/>
      <c r="AL832" s="29"/>
      <c r="AM832" s="29"/>
      <c r="AN832" s="29"/>
      <c r="AO832" s="29"/>
      <c r="AP832" s="29"/>
    </row>
    <row r="833" ht="12.75" customHeight="1">
      <c r="A833" s="151"/>
      <c r="B833" s="152"/>
      <c r="C833" s="151"/>
      <c r="D833" s="175"/>
      <c r="E833" s="153"/>
      <c r="F833" s="23"/>
      <c r="G833" s="23"/>
      <c r="H833" s="23"/>
      <c r="I833" s="23"/>
      <c r="J833" s="23"/>
      <c r="K833" s="188"/>
      <c r="L833" s="23"/>
      <c r="M833" s="23"/>
      <c r="N833" s="23"/>
      <c r="O833" s="23"/>
      <c r="P833" s="23"/>
      <c r="Q833" s="23"/>
      <c r="R833" s="23"/>
      <c r="S833" s="23"/>
      <c r="T833" s="23"/>
      <c r="U833" s="23"/>
      <c r="V833" s="23"/>
      <c r="W833" s="23"/>
      <c r="X833" s="23"/>
      <c r="Y833" s="23"/>
      <c r="Z833" s="29"/>
      <c r="AA833" s="29"/>
      <c r="AB833" s="29"/>
      <c r="AC833" s="29"/>
      <c r="AD833" s="29"/>
      <c r="AE833" s="29"/>
      <c r="AF833" s="29"/>
      <c r="AG833" s="29"/>
      <c r="AH833" s="29"/>
      <c r="AI833" s="29"/>
      <c r="AJ833" s="29"/>
      <c r="AK833" s="29"/>
      <c r="AL833" s="29"/>
      <c r="AM833" s="29"/>
      <c r="AN833" s="29"/>
      <c r="AO833" s="29"/>
      <c r="AP833" s="29"/>
    </row>
    <row r="834" ht="12.0" customHeight="1">
      <c r="A834" s="149"/>
      <c r="B834" s="149"/>
      <c r="C834" s="149"/>
      <c r="D834" s="176"/>
      <c r="E834" s="149"/>
      <c r="F834" s="124"/>
      <c r="G834" s="23"/>
      <c r="H834" s="23"/>
      <c r="I834" s="23"/>
      <c r="J834" s="23"/>
      <c r="K834" s="188"/>
      <c r="L834" s="23"/>
      <c r="M834" s="23"/>
      <c r="N834" s="23"/>
      <c r="O834" s="23"/>
      <c r="P834" s="23"/>
      <c r="Q834" s="23"/>
      <c r="R834" s="23"/>
      <c r="S834" s="23"/>
      <c r="T834" s="23"/>
      <c r="U834" s="23"/>
      <c r="V834" s="23"/>
      <c r="W834" s="23"/>
      <c r="X834" s="23"/>
      <c r="Y834" s="23"/>
      <c r="Z834" s="29"/>
      <c r="AA834" s="29"/>
      <c r="AB834" s="29"/>
      <c r="AC834" s="29"/>
      <c r="AD834" s="29"/>
      <c r="AE834" s="29"/>
      <c r="AF834" s="29"/>
      <c r="AG834" s="29"/>
      <c r="AH834" s="29"/>
      <c r="AI834" s="29"/>
      <c r="AJ834" s="29"/>
      <c r="AK834" s="29"/>
      <c r="AL834" s="29"/>
      <c r="AM834" s="29"/>
      <c r="AN834" s="29"/>
      <c r="AO834" s="29"/>
      <c r="AP834" s="29"/>
    </row>
    <row r="835" ht="12.0" customHeight="1">
      <c r="A835" s="29"/>
      <c r="B835" s="23"/>
      <c r="C835" s="23"/>
      <c r="D835" s="167"/>
      <c r="E835" s="23"/>
      <c r="F835" s="23"/>
      <c r="G835" s="23"/>
      <c r="H835" s="23"/>
      <c r="I835" s="23"/>
      <c r="J835" s="23"/>
      <c r="K835" s="188"/>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row>
    <row r="836" ht="12.0" customHeight="1">
      <c r="A836" s="29"/>
      <c r="B836" s="23"/>
      <c r="C836" s="23"/>
      <c r="D836" s="167"/>
      <c r="E836" s="137"/>
      <c r="F836" s="23"/>
      <c r="G836" s="23"/>
      <c r="H836" s="23"/>
      <c r="I836" s="23"/>
      <c r="J836" s="23"/>
      <c r="K836" s="188"/>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row>
    <row r="837" ht="29.25" customHeight="1">
      <c r="A837" s="126" t="s">
        <v>106</v>
      </c>
      <c r="B837" s="127" t="s">
        <v>92</v>
      </c>
      <c r="C837" s="128" t="s">
        <v>198</v>
      </c>
      <c r="D837" s="168" t="s">
        <v>112</v>
      </c>
      <c r="E837" s="154"/>
      <c r="F837" s="29"/>
      <c r="G837" s="29"/>
      <c r="H837" s="29"/>
      <c r="I837" s="29"/>
      <c r="J837" s="29"/>
      <c r="K837" s="188"/>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row>
    <row r="838" ht="12.0" customHeight="1">
      <c r="A838" s="133">
        <f t="array" ref="A838">IFERROR(INDEX('03.Muestra'!$B$8:$B$17,SMALL(IF("Página Web"='03.Muestra'!$D$8:$D$17,ROW('03.Muestra'!$B$8:$B$17)-MIN(ROW('03.Muestra'!$D$8:$D$17))+1,""),ROW()-837)),"")</f>
        <v>1</v>
      </c>
      <c r="B838" s="169" t="str">
        <f t="array" ref="B838">IFERROR(INDEX('03.Muestra'!$C$8:$C$17,SMALL(IF("Página Web"='03.Muestra'!$D$8:$D$17,ROW('03.Muestra'!$C$8:$C$17)-MIN(ROW('03.Muestra'!$D$8:$D$17))+1,""),ROW()-837)),"")</f>
        <v>Home</v>
      </c>
      <c r="C838" s="170" t="str">
        <f t="array" ref="C838">IFERROR(INDEX('03.Muestra'!$F$8:$F$17,SMALL(IF("Página Web"='03.Muestra'!$D$8:$D$17,ROW('03.Muestra'!$F$8:$F$17)-MIN(ROW('03.Muestra'!$D$8:$D$17))+1,""),ROW()-837)),"")</f>
        <v>https://vicengallartandres.com/</v>
      </c>
      <c r="D838" s="143" t="s">
        <v>97</v>
      </c>
      <c r="E838" s="95" t="str">
        <f t="shared" ref="E838:E847" si="101">IF(D838&lt;&gt;"",IF(AND(B838&lt;&gt;"",C838&lt;&gt;""),"","ERR"),"")</f>
        <v/>
      </c>
      <c r="F838" s="144" t="s">
        <v>95</v>
      </c>
      <c r="G838" s="121" t="s">
        <v>104</v>
      </c>
      <c r="H838" s="116" t="s">
        <v>99</v>
      </c>
      <c r="I838" s="145" t="s">
        <v>97</v>
      </c>
      <c r="J838" s="146" t="s">
        <v>93</v>
      </c>
      <c r="K838" s="171" t="s">
        <v>103</v>
      </c>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row>
    <row r="839" ht="12.0" customHeight="1">
      <c r="A839" s="133">
        <f t="array" ref="A839">IFERROR(INDEX('03.Muestra'!$B$8:$B$17,SMALL(IF("Página Web"='03.Muestra'!$D$8:$D$17,ROW('03.Muestra'!$B$8:$B$17)-MIN(ROW('03.Muestra'!$D$8:$D$17))+1,""),ROW()-837)),"")</f>
        <v>2</v>
      </c>
      <c r="B839" s="169" t="str">
        <f t="array" ref="B839">IFERROR(INDEX('03.Muestra'!$C$8:$C$17,SMALL(IF("Página Web"='03.Muestra'!$D$8:$D$17,ROW('03.Muestra'!$C$8:$C$17)-MIN(ROW('03.Muestra'!$D$8:$D$17))+1,""),ROW()-837)),"")</f>
        <v>Contacto</v>
      </c>
      <c r="C839" s="170" t="str">
        <f t="array" ref="C839">IFERROR(INDEX('03.Muestra'!$F$8:$F$17,SMALL(IF("Página Web"='03.Muestra'!$D$8:$D$17,ROW('03.Muestra'!$F$8:$F$17)-MIN(ROW('03.Muestra'!$D$8:$D$17))+1,""),ROW()-837)),"")</f>
        <v>https://vicengallartandres.com/contacto/</v>
      </c>
      <c r="D839" s="143" t="s">
        <v>97</v>
      </c>
      <c r="E839" s="95" t="str">
        <f t="shared" si="101"/>
        <v/>
      </c>
      <c r="F839" s="147">
        <f>COUNTIF($D838:INDIRECT("$D" &amp;  SUM(ROW()-1,'03.Muestra'!$D$20)-1),F838)</f>
        <v>0</v>
      </c>
      <c r="G839" s="147">
        <f>COUNTIF($D838:INDIRECT("$D" &amp;  SUM(ROW()-1,'03.Muestra'!$D$20)-1),G838)</f>
        <v>0</v>
      </c>
      <c r="H839" s="147">
        <f>COUNTIF($D838:INDIRECT("$D" &amp;  SUM(ROW()-1,'03.Muestra'!$D$20)-1),H838)</f>
        <v>0</v>
      </c>
      <c r="I839" s="147">
        <f>COUNTIF($D838:INDIRECT("$D" &amp;  SUM(ROW()-1,'03.Muestra'!$D$20)-1),I838)</f>
        <v>3</v>
      </c>
      <c r="J839" s="147">
        <f>COUNTIF($D838:INDIRECT("$D" &amp;  SUM(ROW()-1,'03.Muestra'!$D$20)-1),J838)</f>
        <v>0</v>
      </c>
      <c r="K839" s="172">
        <f>IF(COUNTIF('03.Muestra'!$D$8:$D$17,"Página Web")=0,0,COUNTBLANK($D838:INDIRECT("$D" &amp;  SUM(ROW()-1,COUNTIF('03.Muestra'!$D$8:$D$17,"Página Web"))-1)))</f>
        <v>0</v>
      </c>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row>
    <row r="840" ht="12.0" customHeight="1">
      <c r="A840" s="133">
        <f t="array" ref="A840">IFERROR(INDEX('03.Muestra'!$B$8:$B$17,SMALL(IF("Página Web"='03.Muestra'!$D$8:$D$17,ROW('03.Muestra'!$B$8:$B$17)-MIN(ROW('03.Muestra'!$D$8:$D$17))+1,""),ROW()-837)),"")</f>
        <v>3</v>
      </c>
      <c r="B840" s="169" t="str">
        <f t="array" ref="B840">IFERROR(INDEX('03.Muestra'!$C$8:$C$17,SMALL(IF("Página Web"='03.Muestra'!$D$8:$D$17,ROW('03.Muestra'!$C$8:$C$17)-MIN(ROW('03.Muestra'!$D$8:$D$17))+1,""),ROW()-837)),"")</f>
        <v>Servicios</v>
      </c>
      <c r="C840" s="170" t="str">
        <f t="array" ref="C840">IFERROR(INDEX('03.Muestra'!$F$8:$F$17,SMALL(IF("Página Web"='03.Muestra'!$D$8:$D$17,ROW('03.Muestra'!$F$8:$F$17)-MIN(ROW('03.Muestra'!$D$8:$D$17))+1,""),ROW()-837)),"")</f>
        <v>https://vicengallartandres.com/servicios/</v>
      </c>
      <c r="D840" s="143" t="s">
        <v>97</v>
      </c>
      <c r="E840" s="95" t="str">
        <f t="shared" si="101"/>
        <v/>
      </c>
      <c r="F840" s="29"/>
      <c r="G840" s="23"/>
      <c r="H840" s="23"/>
      <c r="I840" s="23"/>
      <c r="J840" s="23"/>
      <c r="K840" s="188"/>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row>
    <row r="841" ht="12.0" customHeight="1">
      <c r="A841" s="133" t="str">
        <f t="array" ref="A841">IFERROR(INDEX('03.Muestra'!$B$8:$B$17,SMALL(IF("Página Web"='03.Muestra'!$D$8:$D$17,ROW('03.Muestra'!$B$8:$B$17)-MIN(ROW('03.Muestra'!$D$8:$D$17))+1,""),ROW()-837)),"")</f>
        <v/>
      </c>
      <c r="B841" s="169" t="str">
        <f t="array" ref="B841">IFERROR(INDEX('03.Muestra'!$C$8:$C$17,SMALL(IF("Página Web"='03.Muestra'!$D$8:$D$17,ROW('03.Muestra'!$C$8:$C$17)-MIN(ROW('03.Muestra'!$D$8:$D$17))+1,""),ROW()-837)),"")</f>
        <v/>
      </c>
      <c r="C841" s="169" t="str">
        <f t="array" ref="C841">IFERROR(INDEX('03.Muestra'!$F$8:$F$17,SMALL(IF("Página Web"='03.Muestra'!$D$8:$D$17,ROW('03.Muestra'!$F$8:$F$17)-MIN(ROW('03.Muestra'!$D$8:$D$17))+1,""),ROW()-837)),"")</f>
        <v/>
      </c>
      <c r="D841" s="143" t="str">
        <f t="shared" ref="D841:D847" si="102">IF(C841="","",$D$18)</f>
        <v/>
      </c>
      <c r="E841" s="95" t="str">
        <f t="shared" si="101"/>
        <v/>
      </c>
      <c r="F841" s="29"/>
      <c r="G841" s="23"/>
      <c r="H841" s="23"/>
      <c r="I841" s="23"/>
      <c r="J841" s="23"/>
      <c r="K841" s="188"/>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row>
    <row r="842" ht="12.0" customHeight="1">
      <c r="A842" s="133" t="str">
        <f t="array" ref="A842">IFERROR(INDEX('03.Muestra'!$B$8:$B$17,SMALL(IF("Página Web"='03.Muestra'!$D$8:$D$17,ROW('03.Muestra'!$B$8:$B$17)-MIN(ROW('03.Muestra'!$D$8:$D$17))+1,""),ROW()-837)),"")</f>
        <v/>
      </c>
      <c r="B842" s="169" t="str">
        <f t="array" ref="B842">IFERROR(INDEX('03.Muestra'!$C$8:$C$17,SMALL(IF("Página Web"='03.Muestra'!$D$8:$D$17,ROW('03.Muestra'!$C$8:$C$17)-MIN(ROW('03.Muestra'!$D$8:$D$17))+1,""),ROW()-837)),"")</f>
        <v/>
      </c>
      <c r="C842" s="169" t="str">
        <f t="array" ref="C842">IFERROR(INDEX('03.Muestra'!$F$8:$F$17,SMALL(IF("Página Web"='03.Muestra'!$D$8:$D$17,ROW('03.Muestra'!$F$8:$F$17)-MIN(ROW('03.Muestra'!$D$8:$D$17))+1,""),ROW()-837)),"")</f>
        <v/>
      </c>
      <c r="D842" s="143" t="str">
        <f t="shared" si="102"/>
        <v/>
      </c>
      <c r="E842" s="95" t="str">
        <f t="shared" si="101"/>
        <v/>
      </c>
      <c r="F842" s="29"/>
      <c r="G842" s="23"/>
      <c r="H842" s="23"/>
      <c r="I842" s="23"/>
      <c r="J842" s="23"/>
      <c r="K842" s="188"/>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row>
    <row r="843" ht="12.0" customHeight="1">
      <c r="A843" s="133" t="str">
        <f t="array" ref="A843">IFERROR(INDEX('03.Muestra'!$B$8:$B$17,SMALL(IF("Página Web"='03.Muestra'!$D$8:$D$17,ROW('03.Muestra'!$B$8:$B$17)-MIN(ROW('03.Muestra'!$D$8:$D$17))+1,""),ROW()-837)),"")</f>
        <v/>
      </c>
      <c r="B843" s="169" t="str">
        <f t="array" ref="B843">IFERROR(INDEX('03.Muestra'!$C$8:$C$17,SMALL(IF("Página Web"='03.Muestra'!$D$8:$D$17,ROW('03.Muestra'!$C$8:$C$17)-MIN(ROW('03.Muestra'!$D$8:$D$17))+1,""),ROW()-837)),"")</f>
        <v/>
      </c>
      <c r="C843" s="169" t="str">
        <f t="array" ref="C843">IFERROR(INDEX('03.Muestra'!$F$8:$F$17,SMALL(IF("Página Web"='03.Muestra'!$D$8:$D$17,ROW('03.Muestra'!$F$8:$F$17)-MIN(ROW('03.Muestra'!$D$8:$D$17))+1,""),ROW()-837)),"")</f>
        <v/>
      </c>
      <c r="D843" s="143" t="str">
        <f t="shared" si="102"/>
        <v/>
      </c>
      <c r="E843" s="95" t="str">
        <f t="shared" si="101"/>
        <v/>
      </c>
      <c r="F843" s="29"/>
      <c r="G843" s="23"/>
      <c r="H843" s="23"/>
      <c r="I843" s="23"/>
      <c r="J843" s="23"/>
      <c r="K843" s="188"/>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row>
    <row r="844" ht="12.0" customHeight="1">
      <c r="A844" s="133" t="str">
        <f t="array" ref="A844">IFERROR(INDEX('03.Muestra'!$B$8:$B$17,SMALL(IF("Página Web"='03.Muestra'!$D$8:$D$17,ROW('03.Muestra'!$B$8:$B$17)-MIN(ROW('03.Muestra'!$D$8:$D$17))+1,""),ROW()-837)),"")</f>
        <v/>
      </c>
      <c r="B844" s="169" t="str">
        <f t="array" ref="B844">IFERROR(INDEX('03.Muestra'!$C$8:$C$17,SMALL(IF("Página Web"='03.Muestra'!$D$8:$D$17,ROW('03.Muestra'!$C$8:$C$17)-MIN(ROW('03.Muestra'!$D$8:$D$17))+1,""),ROW()-837)),"")</f>
        <v/>
      </c>
      <c r="C844" s="169" t="str">
        <f t="array" ref="C844">IFERROR(INDEX('03.Muestra'!$F$8:$F$17,SMALL(IF("Página Web"='03.Muestra'!$D$8:$D$17,ROW('03.Muestra'!$F$8:$F$17)-MIN(ROW('03.Muestra'!$D$8:$D$17))+1,""),ROW()-837)),"")</f>
        <v/>
      </c>
      <c r="D844" s="143" t="str">
        <f t="shared" si="102"/>
        <v/>
      </c>
      <c r="E844" s="95" t="str">
        <f t="shared" si="101"/>
        <v/>
      </c>
      <c r="F844" s="23"/>
      <c r="G844" s="23"/>
      <c r="H844" s="23"/>
      <c r="I844" s="23"/>
      <c r="J844" s="23"/>
      <c r="K844" s="188"/>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row>
    <row r="845" ht="12.0" customHeight="1">
      <c r="A845" s="133" t="str">
        <f t="array" ref="A845">IFERROR(INDEX('03.Muestra'!$B$8:$B$17,SMALL(IF("Página Web"='03.Muestra'!$D$8:$D$17,ROW('03.Muestra'!$B$8:$B$17)-MIN(ROW('03.Muestra'!$D$8:$D$17))+1,""),ROW()-837)),"")</f>
        <v/>
      </c>
      <c r="B845" s="169" t="str">
        <f t="array" ref="B845">IFERROR(INDEX('03.Muestra'!$C$8:$C$17,SMALL(IF("Página Web"='03.Muestra'!$D$8:$D$17,ROW('03.Muestra'!$C$8:$C$17)-MIN(ROW('03.Muestra'!$D$8:$D$17))+1,""),ROW()-837)),"")</f>
        <v/>
      </c>
      <c r="C845" s="169" t="str">
        <f t="array" ref="C845">IFERROR(INDEX('03.Muestra'!$F$8:$F$17,SMALL(IF("Página Web"='03.Muestra'!$D$8:$D$17,ROW('03.Muestra'!$F$8:$F$17)-MIN(ROW('03.Muestra'!$D$8:$D$17))+1,""),ROW()-837)),"")</f>
        <v/>
      </c>
      <c r="D845" s="143" t="str">
        <f t="shared" si="102"/>
        <v/>
      </c>
      <c r="E845" s="95" t="str">
        <f t="shared" si="101"/>
        <v/>
      </c>
      <c r="F845" s="23"/>
      <c r="G845" s="23"/>
      <c r="H845" s="23"/>
      <c r="I845" s="23"/>
      <c r="J845" s="23"/>
      <c r="K845" s="188"/>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row>
    <row r="846" ht="12.0" customHeight="1">
      <c r="A846" s="133" t="str">
        <f t="array" ref="A846">IFERROR(INDEX('03.Muestra'!$B$8:$B$17,SMALL(IF("Página Web"='03.Muestra'!$D$8:$D$17,ROW('03.Muestra'!$B$8:$B$17)-MIN(ROW('03.Muestra'!$D$8:$D$17))+1,""),ROW()-837)),"")</f>
        <v/>
      </c>
      <c r="B846" s="169" t="str">
        <f t="array" ref="B846">IFERROR(INDEX('03.Muestra'!$C$8:$C$17,SMALL(IF("Página Web"='03.Muestra'!$D$8:$D$17,ROW('03.Muestra'!$C$8:$C$17)-MIN(ROW('03.Muestra'!$D$8:$D$17))+1,""),ROW()-837)),"")</f>
        <v/>
      </c>
      <c r="C846" s="169" t="str">
        <f t="array" ref="C846">IFERROR(INDEX('03.Muestra'!$F$8:$F$17,SMALL(IF("Página Web"='03.Muestra'!$D$8:$D$17,ROW('03.Muestra'!$F$8:$F$17)-MIN(ROW('03.Muestra'!$D$8:$D$17))+1,""),ROW()-837)),"")</f>
        <v/>
      </c>
      <c r="D846" s="143" t="str">
        <f t="shared" si="102"/>
        <v/>
      </c>
      <c r="E846" s="95" t="str">
        <f t="shared" si="101"/>
        <v/>
      </c>
      <c r="F846" s="23"/>
      <c r="G846" s="23"/>
      <c r="H846" s="23"/>
      <c r="I846" s="23"/>
      <c r="J846" s="23"/>
      <c r="K846" s="188"/>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row>
    <row r="847" ht="12.0" customHeight="1">
      <c r="A847" s="133" t="str">
        <f t="array" ref="A847">IFERROR(INDEX('03.Muestra'!$B$8:$B$17,SMALL(IF("Página Web"='03.Muestra'!$D$8:$D$17,ROW('03.Muestra'!$B$8:$B$17)-MIN(ROW('03.Muestra'!$D$8:$D$17))+1,""),ROW()-837)),"")</f>
        <v/>
      </c>
      <c r="B847" s="169" t="str">
        <f t="array" ref="B847">IFERROR(INDEX('03.Muestra'!$C$8:$C$17,SMALL(IF("Página Web"='03.Muestra'!$D$8:$D$17,ROW('03.Muestra'!$C$8:$C$17)-MIN(ROW('03.Muestra'!$D$8:$D$17))+1,""),ROW()-837)),"")</f>
        <v/>
      </c>
      <c r="C847" s="169" t="str">
        <f t="array" ref="C847">IFERROR(INDEX('03.Muestra'!$F$8:$F$17,SMALL(IF("Página Web"='03.Muestra'!$D$8:$D$17,ROW('03.Muestra'!$F$8:$F$17)-MIN(ROW('03.Muestra'!$D$8:$D$17))+1,""),ROW()-837)),"")</f>
        <v/>
      </c>
      <c r="D847" s="143" t="str">
        <f t="shared" si="102"/>
        <v/>
      </c>
      <c r="E847" s="95" t="str">
        <f t="shared" si="101"/>
        <v/>
      </c>
      <c r="F847" s="23"/>
      <c r="G847" s="23"/>
      <c r="H847" s="23"/>
      <c r="I847" s="23"/>
      <c r="J847" s="23"/>
      <c r="K847" s="188"/>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row>
    <row r="848" ht="12.0" customHeight="1">
      <c r="A848" s="92"/>
      <c r="B848" s="173"/>
      <c r="C848" s="173"/>
      <c r="D848" s="174"/>
      <c r="E848" s="95"/>
      <c r="F848" s="23"/>
      <c r="G848" s="23"/>
      <c r="H848" s="23"/>
      <c r="I848" s="23"/>
      <c r="J848" s="23"/>
      <c r="K848" s="188"/>
      <c r="L848" s="23"/>
      <c r="M848" s="23"/>
      <c r="N848" s="23"/>
      <c r="O848" s="23"/>
      <c r="P848" s="23"/>
      <c r="Q848" s="23"/>
      <c r="R848" s="23"/>
      <c r="S848" s="23"/>
      <c r="T848" s="23"/>
      <c r="U848" s="23"/>
      <c r="V848" s="23"/>
      <c r="W848" s="23"/>
      <c r="X848" s="23"/>
      <c r="Y848" s="23"/>
      <c r="Z848" s="29"/>
      <c r="AA848" s="29"/>
      <c r="AB848" s="29"/>
      <c r="AC848" s="29"/>
      <c r="AD848" s="29"/>
      <c r="AE848" s="29"/>
      <c r="AF848" s="29"/>
      <c r="AG848" s="29"/>
      <c r="AH848" s="29"/>
      <c r="AI848" s="29"/>
      <c r="AJ848" s="29"/>
      <c r="AK848" s="29"/>
      <c r="AL848" s="29"/>
      <c r="AM848" s="29"/>
      <c r="AN848" s="29"/>
      <c r="AO848" s="29"/>
      <c r="AP848" s="29"/>
    </row>
    <row r="849" ht="12.0" customHeight="1">
      <c r="A849" s="29"/>
      <c r="B849" s="23"/>
      <c r="C849" s="23"/>
      <c r="D849" s="167"/>
      <c r="E849" s="95"/>
      <c r="F849" s="23"/>
      <c r="G849" s="23"/>
      <c r="H849" s="23"/>
      <c r="I849" s="23"/>
      <c r="J849" s="23"/>
      <c r="K849" s="188"/>
      <c r="L849" s="23"/>
      <c r="M849" s="23"/>
      <c r="N849" s="23"/>
      <c r="O849" s="23"/>
      <c r="P849" s="23"/>
      <c r="Q849" s="23"/>
      <c r="R849" s="23"/>
      <c r="S849" s="23"/>
      <c r="T849" s="23"/>
      <c r="U849" s="23"/>
      <c r="V849" s="23"/>
      <c r="W849" s="23"/>
      <c r="X849" s="23"/>
      <c r="Y849" s="23"/>
      <c r="Z849" s="29"/>
      <c r="AA849" s="29"/>
      <c r="AB849" s="29"/>
      <c r="AC849" s="29"/>
      <c r="AD849" s="29"/>
      <c r="AE849" s="29"/>
      <c r="AF849" s="29"/>
      <c r="AG849" s="29"/>
      <c r="AH849" s="29"/>
      <c r="AI849" s="29"/>
      <c r="AJ849" s="29"/>
      <c r="AK849" s="29"/>
      <c r="AL849" s="29"/>
      <c r="AM849" s="29"/>
      <c r="AN849" s="29"/>
      <c r="AO849" s="29"/>
      <c r="AP849" s="29"/>
    </row>
    <row r="850" ht="12.75" customHeight="1">
      <c r="A850" s="151"/>
      <c r="B850" s="152"/>
      <c r="C850" s="151"/>
      <c r="D850" s="175"/>
      <c r="E850" s="153"/>
      <c r="F850" s="23"/>
      <c r="G850" s="23"/>
      <c r="H850" s="23"/>
      <c r="I850" s="23"/>
      <c r="J850" s="23"/>
      <c r="K850" s="188"/>
      <c r="L850" s="23"/>
      <c r="M850" s="23"/>
      <c r="N850" s="23"/>
      <c r="O850" s="23"/>
      <c r="P850" s="23"/>
      <c r="Q850" s="23"/>
      <c r="R850" s="23"/>
      <c r="S850" s="23"/>
      <c r="T850" s="23"/>
      <c r="U850" s="23"/>
      <c r="V850" s="23"/>
      <c r="W850" s="23"/>
      <c r="X850" s="23"/>
      <c r="Y850" s="23"/>
      <c r="Z850" s="29"/>
      <c r="AA850" s="29"/>
      <c r="AB850" s="29"/>
      <c r="AC850" s="29"/>
      <c r="AD850" s="29"/>
      <c r="AE850" s="29"/>
      <c r="AF850" s="29"/>
      <c r="AG850" s="29"/>
      <c r="AH850" s="29"/>
      <c r="AI850" s="29"/>
      <c r="AJ850" s="29"/>
      <c r="AK850" s="29"/>
      <c r="AL850" s="29"/>
      <c r="AM850" s="29"/>
      <c r="AN850" s="29"/>
      <c r="AO850" s="29"/>
      <c r="AP850" s="29"/>
    </row>
    <row r="851" ht="12.0" customHeight="1">
      <c r="A851" s="149"/>
      <c r="B851" s="149"/>
      <c r="C851" s="149"/>
      <c r="D851" s="176"/>
      <c r="E851" s="149"/>
      <c r="F851" s="124"/>
      <c r="G851" s="23"/>
      <c r="H851" s="23"/>
      <c r="I851" s="23"/>
      <c r="J851" s="23"/>
      <c r="K851" s="188"/>
      <c r="L851" s="23"/>
      <c r="M851" s="23"/>
      <c r="N851" s="23"/>
      <c r="O851" s="23"/>
      <c r="P851" s="23"/>
      <c r="Q851" s="23"/>
      <c r="R851" s="23"/>
      <c r="S851" s="23"/>
      <c r="T851" s="23"/>
      <c r="U851" s="23"/>
      <c r="V851" s="23"/>
      <c r="W851" s="23"/>
      <c r="X851" s="23"/>
      <c r="Y851" s="23"/>
      <c r="Z851" s="29"/>
      <c r="AA851" s="29"/>
      <c r="AB851" s="29"/>
      <c r="AC851" s="29"/>
      <c r="AD851" s="29"/>
      <c r="AE851" s="29"/>
      <c r="AF851" s="29"/>
      <c r="AG851" s="29"/>
      <c r="AH851" s="29"/>
      <c r="AI851" s="29"/>
      <c r="AJ851" s="29"/>
      <c r="AK851" s="29"/>
      <c r="AL851" s="29"/>
      <c r="AM851" s="29"/>
      <c r="AN851" s="29"/>
      <c r="AO851" s="29"/>
      <c r="AP851" s="29"/>
    </row>
    <row r="852" ht="12.75" customHeight="1">
      <c r="A852" s="29"/>
      <c r="B852" s="23"/>
      <c r="C852" s="23"/>
      <c r="D852" s="167"/>
      <c r="E852" s="23"/>
      <c r="F852" s="23"/>
      <c r="G852" s="23"/>
      <c r="H852" s="23"/>
      <c r="I852" s="23"/>
      <c r="J852" s="23"/>
      <c r="K852" s="188"/>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row>
    <row r="853" ht="12.0" customHeight="1">
      <c r="A853" s="29"/>
      <c r="B853" s="23"/>
      <c r="C853" s="23"/>
      <c r="D853" s="167"/>
      <c r="E853" s="137"/>
      <c r="F853" s="23"/>
      <c r="G853" s="23"/>
      <c r="H853" s="23"/>
      <c r="I853" s="23"/>
      <c r="J853" s="23"/>
      <c r="K853" s="188"/>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row>
    <row r="854" ht="29.25" customHeight="1">
      <c r="A854" s="126" t="s">
        <v>106</v>
      </c>
      <c r="B854" s="127" t="s">
        <v>92</v>
      </c>
      <c r="C854" s="128" t="s">
        <v>199</v>
      </c>
      <c r="D854" s="168" t="s">
        <v>112</v>
      </c>
      <c r="E854" s="154"/>
      <c r="F854" s="29"/>
      <c r="G854" s="29"/>
      <c r="H854" s="29"/>
      <c r="I854" s="29"/>
      <c r="J854" s="29"/>
      <c r="K854" s="188"/>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row>
    <row r="855" ht="12.0" customHeight="1">
      <c r="A855" s="133">
        <f t="array" ref="A855">IFERROR(INDEX('03.Muestra'!$B$8:$B$17,SMALL(IF("Página Web"='03.Muestra'!$D$8:$D$17,ROW('03.Muestra'!$B$8:$B$17)-MIN(ROW('03.Muestra'!$D$8:$D$17))+1,""),ROW()-854)),"")</f>
        <v>1</v>
      </c>
      <c r="B855" s="169" t="str">
        <f t="array" ref="B855">IFERROR(INDEX('03.Muestra'!$C$8:$C$17,SMALL(IF("Página Web"='03.Muestra'!$D$8:$D$17,ROW('03.Muestra'!$C$8:$C$17)-MIN(ROW('03.Muestra'!$D$8:$D$17))+1,""),ROW()-854)),"")</f>
        <v>Home</v>
      </c>
      <c r="C855" s="170" t="str">
        <f t="array" ref="C855">IFERROR(INDEX('03.Muestra'!$F$8:$F$17,SMALL(IF("Página Web"='03.Muestra'!$D$8:$D$17,ROW('03.Muestra'!$F$8:$F$17)-MIN(ROW('03.Muestra'!$D$8:$D$17))+1,""),ROW()-854)),"")</f>
        <v>https://vicengallartandres.com/</v>
      </c>
      <c r="D855" s="143" t="str">
        <f t="shared" ref="D855:D864" si="103">IF(C855="","",$D$18)</f>
        <v>N/A</v>
      </c>
      <c r="E855" s="95" t="str">
        <f t="shared" ref="E855:E864" si="104">IF(D855&lt;&gt;"",IF(AND(B855&lt;&gt;"",C855&lt;&gt;""),"","ERR"),"")</f>
        <v/>
      </c>
      <c r="F855" s="144" t="s">
        <v>95</v>
      </c>
      <c r="G855" s="121" t="s">
        <v>104</v>
      </c>
      <c r="H855" s="116" t="s">
        <v>99</v>
      </c>
      <c r="I855" s="145" t="s">
        <v>97</v>
      </c>
      <c r="J855" s="146" t="s">
        <v>93</v>
      </c>
      <c r="K855" s="171" t="s">
        <v>103</v>
      </c>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row>
    <row r="856" ht="12.0" customHeight="1">
      <c r="A856" s="133">
        <f t="array" ref="A856">IFERROR(INDEX('03.Muestra'!$B$8:$B$17,SMALL(IF("Página Web"='03.Muestra'!$D$8:$D$17,ROW('03.Muestra'!$B$8:$B$17)-MIN(ROW('03.Muestra'!$D$8:$D$17))+1,""),ROW()-854)),"")</f>
        <v>2</v>
      </c>
      <c r="B856" s="169" t="str">
        <f t="array" ref="B856">IFERROR(INDEX('03.Muestra'!$C$8:$C$17,SMALL(IF("Página Web"='03.Muestra'!$D$8:$D$17,ROW('03.Muestra'!$C$8:$C$17)-MIN(ROW('03.Muestra'!$D$8:$D$17))+1,""),ROW()-854)),"")</f>
        <v>Contacto</v>
      </c>
      <c r="C856" s="170" t="str">
        <f t="array" ref="C856">IFERROR(INDEX('03.Muestra'!$F$8:$F$17,SMALL(IF("Página Web"='03.Muestra'!$D$8:$D$17,ROW('03.Muestra'!$F$8:$F$17)-MIN(ROW('03.Muestra'!$D$8:$D$17))+1,""),ROW()-854)),"")</f>
        <v>https://vicengallartandres.com/contacto/</v>
      </c>
      <c r="D856" s="143" t="str">
        <f t="shared" si="103"/>
        <v>N/A</v>
      </c>
      <c r="E856" s="95" t="str">
        <f t="shared" si="104"/>
        <v/>
      </c>
      <c r="F856" s="147">
        <f>COUNTIF($D855:INDIRECT("$D" &amp;  SUM(ROW()-1,'03.Muestra'!$D$20)-1),F855)</f>
        <v>0</v>
      </c>
      <c r="G856" s="147">
        <f>COUNTIF($D855:INDIRECT("$D" &amp;  SUM(ROW()-1,'03.Muestra'!$D$20)-1),G855)</f>
        <v>0</v>
      </c>
      <c r="H856" s="147">
        <f>COUNTIF($D855:INDIRECT("$D" &amp;  SUM(ROW()-1,'03.Muestra'!$D$20)-1),H855)</f>
        <v>3</v>
      </c>
      <c r="I856" s="147">
        <f>COUNTIF($D855:INDIRECT("$D" &amp;  SUM(ROW()-1,'03.Muestra'!$D$20)-1),I855)</f>
        <v>0</v>
      </c>
      <c r="J856" s="147">
        <f>COUNTIF($D855:INDIRECT("$D" &amp;  SUM(ROW()-1,'03.Muestra'!$D$20)-1),J855)</f>
        <v>0</v>
      </c>
      <c r="K856" s="172">
        <f>IF(COUNTIF('03.Muestra'!$D$8:$D$17,"Página Web")=0,0,COUNTBLANK($D855:INDIRECT("$D" &amp;  SUM(ROW()-1,COUNTIF('03.Muestra'!$D$8:$D$17,"Página Web"))-1)))</f>
        <v>0</v>
      </c>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row>
    <row r="857" ht="12.0" customHeight="1">
      <c r="A857" s="133">
        <f t="array" ref="A857">IFERROR(INDEX('03.Muestra'!$B$8:$B$17,SMALL(IF("Página Web"='03.Muestra'!$D$8:$D$17,ROW('03.Muestra'!$B$8:$B$17)-MIN(ROW('03.Muestra'!$D$8:$D$17))+1,""),ROW()-854)),"")</f>
        <v>3</v>
      </c>
      <c r="B857" s="169" t="str">
        <f t="array" ref="B857">IFERROR(INDEX('03.Muestra'!$C$8:$C$17,SMALL(IF("Página Web"='03.Muestra'!$D$8:$D$17,ROW('03.Muestra'!$C$8:$C$17)-MIN(ROW('03.Muestra'!$D$8:$D$17))+1,""),ROW()-854)),"")</f>
        <v>Servicios</v>
      </c>
      <c r="C857" s="170" t="str">
        <f t="array" ref="C857">IFERROR(INDEX('03.Muestra'!$F$8:$F$17,SMALL(IF("Página Web"='03.Muestra'!$D$8:$D$17,ROW('03.Muestra'!$F$8:$F$17)-MIN(ROW('03.Muestra'!$D$8:$D$17))+1,""),ROW()-854)),"")</f>
        <v>https://vicengallartandres.com/servicios/</v>
      </c>
      <c r="D857" s="143" t="str">
        <f t="shared" si="103"/>
        <v>N/A</v>
      </c>
      <c r="E857" s="95" t="str">
        <f t="shared" si="104"/>
        <v/>
      </c>
      <c r="F857" s="29"/>
      <c r="G857" s="23"/>
      <c r="H857" s="23"/>
      <c r="I857" s="23"/>
      <c r="J857" s="23"/>
      <c r="K857" s="188"/>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row>
    <row r="858" ht="12.0" customHeight="1">
      <c r="A858" s="133" t="str">
        <f t="array" ref="A858">IFERROR(INDEX('03.Muestra'!$B$8:$B$17,SMALL(IF("Página Web"='03.Muestra'!$D$8:$D$17,ROW('03.Muestra'!$B$8:$B$17)-MIN(ROW('03.Muestra'!$D$8:$D$17))+1,""),ROW()-854)),"")</f>
        <v/>
      </c>
      <c r="B858" s="169" t="str">
        <f t="array" ref="B858">IFERROR(INDEX('03.Muestra'!$C$8:$C$17,SMALL(IF("Página Web"='03.Muestra'!$D$8:$D$17,ROW('03.Muestra'!$C$8:$C$17)-MIN(ROW('03.Muestra'!$D$8:$D$17))+1,""),ROW()-854)),"")</f>
        <v/>
      </c>
      <c r="C858" s="169" t="str">
        <f t="array" ref="C858">IFERROR(INDEX('03.Muestra'!$F$8:$F$17,SMALL(IF("Página Web"='03.Muestra'!$D$8:$D$17,ROW('03.Muestra'!$F$8:$F$17)-MIN(ROW('03.Muestra'!$D$8:$D$17))+1,""),ROW()-854)),"")</f>
        <v/>
      </c>
      <c r="D858" s="143" t="str">
        <f t="shared" si="103"/>
        <v/>
      </c>
      <c r="E858" s="95" t="str">
        <f t="shared" si="104"/>
        <v/>
      </c>
      <c r="F858" s="29"/>
      <c r="G858" s="23"/>
      <c r="H858" s="23"/>
      <c r="I858" s="23"/>
      <c r="J858" s="23"/>
      <c r="K858" s="188"/>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row>
    <row r="859" ht="12.0" customHeight="1">
      <c r="A859" s="133" t="str">
        <f t="array" ref="A859">IFERROR(INDEX('03.Muestra'!$B$8:$B$17,SMALL(IF("Página Web"='03.Muestra'!$D$8:$D$17,ROW('03.Muestra'!$B$8:$B$17)-MIN(ROW('03.Muestra'!$D$8:$D$17))+1,""),ROW()-854)),"")</f>
        <v/>
      </c>
      <c r="B859" s="169" t="str">
        <f t="array" ref="B859">IFERROR(INDEX('03.Muestra'!$C$8:$C$17,SMALL(IF("Página Web"='03.Muestra'!$D$8:$D$17,ROW('03.Muestra'!$C$8:$C$17)-MIN(ROW('03.Muestra'!$D$8:$D$17))+1,""),ROW()-854)),"")</f>
        <v/>
      </c>
      <c r="C859" s="169" t="str">
        <f t="array" ref="C859">IFERROR(INDEX('03.Muestra'!$F$8:$F$17,SMALL(IF("Página Web"='03.Muestra'!$D$8:$D$17,ROW('03.Muestra'!$F$8:$F$17)-MIN(ROW('03.Muestra'!$D$8:$D$17))+1,""),ROW()-854)),"")</f>
        <v/>
      </c>
      <c r="D859" s="143" t="str">
        <f t="shared" si="103"/>
        <v/>
      </c>
      <c r="E859" s="95" t="str">
        <f t="shared" si="104"/>
        <v/>
      </c>
      <c r="F859" s="29"/>
      <c r="G859" s="23"/>
      <c r="H859" s="23"/>
      <c r="I859" s="23"/>
      <c r="J859" s="23"/>
      <c r="K859" s="188"/>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row>
    <row r="860" ht="12.0" customHeight="1">
      <c r="A860" s="133" t="str">
        <f t="array" ref="A860">IFERROR(INDEX('03.Muestra'!$B$8:$B$17,SMALL(IF("Página Web"='03.Muestra'!$D$8:$D$17,ROW('03.Muestra'!$B$8:$B$17)-MIN(ROW('03.Muestra'!$D$8:$D$17))+1,""),ROW()-854)),"")</f>
        <v/>
      </c>
      <c r="B860" s="169" t="str">
        <f t="array" ref="B860">IFERROR(INDEX('03.Muestra'!$C$8:$C$17,SMALL(IF("Página Web"='03.Muestra'!$D$8:$D$17,ROW('03.Muestra'!$C$8:$C$17)-MIN(ROW('03.Muestra'!$D$8:$D$17))+1,""),ROW()-854)),"")</f>
        <v/>
      </c>
      <c r="C860" s="169" t="str">
        <f t="array" ref="C860">IFERROR(INDEX('03.Muestra'!$F$8:$F$17,SMALL(IF("Página Web"='03.Muestra'!$D$8:$D$17,ROW('03.Muestra'!$F$8:$F$17)-MIN(ROW('03.Muestra'!$D$8:$D$17))+1,""),ROW()-854)),"")</f>
        <v/>
      </c>
      <c r="D860" s="143" t="str">
        <f t="shared" si="103"/>
        <v/>
      </c>
      <c r="E860" s="95" t="str">
        <f t="shared" si="104"/>
        <v/>
      </c>
      <c r="F860" s="29"/>
      <c r="G860" s="23"/>
      <c r="H860" s="23"/>
      <c r="I860" s="23"/>
      <c r="J860" s="23"/>
      <c r="K860" s="188"/>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row>
    <row r="861" ht="12.0" customHeight="1">
      <c r="A861" s="133" t="str">
        <f t="array" ref="A861">IFERROR(INDEX('03.Muestra'!$B$8:$B$17,SMALL(IF("Página Web"='03.Muestra'!$D$8:$D$17,ROW('03.Muestra'!$B$8:$B$17)-MIN(ROW('03.Muestra'!$D$8:$D$17))+1,""),ROW()-854)),"")</f>
        <v/>
      </c>
      <c r="B861" s="169" t="str">
        <f t="array" ref="B861">IFERROR(INDEX('03.Muestra'!$C$8:$C$17,SMALL(IF("Página Web"='03.Muestra'!$D$8:$D$17,ROW('03.Muestra'!$C$8:$C$17)-MIN(ROW('03.Muestra'!$D$8:$D$17))+1,""),ROW()-854)),"")</f>
        <v/>
      </c>
      <c r="C861" s="169" t="str">
        <f t="array" ref="C861">IFERROR(INDEX('03.Muestra'!$F$8:$F$17,SMALL(IF("Página Web"='03.Muestra'!$D$8:$D$17,ROW('03.Muestra'!$F$8:$F$17)-MIN(ROW('03.Muestra'!$D$8:$D$17))+1,""),ROW()-854)),"")</f>
        <v/>
      </c>
      <c r="D861" s="143" t="str">
        <f t="shared" si="103"/>
        <v/>
      </c>
      <c r="E861" s="95" t="str">
        <f t="shared" si="104"/>
        <v/>
      </c>
      <c r="F861" s="23"/>
      <c r="G861" s="23"/>
      <c r="H861" s="23"/>
      <c r="I861" s="23"/>
      <c r="J861" s="23"/>
      <c r="K861" s="188"/>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row>
    <row r="862" ht="12.0" customHeight="1">
      <c r="A862" s="133" t="str">
        <f t="array" ref="A862">IFERROR(INDEX('03.Muestra'!$B$8:$B$17,SMALL(IF("Página Web"='03.Muestra'!$D$8:$D$17,ROW('03.Muestra'!$B$8:$B$17)-MIN(ROW('03.Muestra'!$D$8:$D$17))+1,""),ROW()-854)),"")</f>
        <v/>
      </c>
      <c r="B862" s="169" t="str">
        <f t="array" ref="B862">IFERROR(INDEX('03.Muestra'!$C$8:$C$17,SMALL(IF("Página Web"='03.Muestra'!$D$8:$D$17,ROW('03.Muestra'!$C$8:$C$17)-MIN(ROW('03.Muestra'!$D$8:$D$17))+1,""),ROW()-854)),"")</f>
        <v/>
      </c>
      <c r="C862" s="169" t="str">
        <f t="array" ref="C862">IFERROR(INDEX('03.Muestra'!$F$8:$F$17,SMALL(IF("Página Web"='03.Muestra'!$D$8:$D$17,ROW('03.Muestra'!$F$8:$F$17)-MIN(ROW('03.Muestra'!$D$8:$D$17))+1,""),ROW()-854)),"")</f>
        <v/>
      </c>
      <c r="D862" s="143" t="str">
        <f t="shared" si="103"/>
        <v/>
      </c>
      <c r="E862" s="95" t="str">
        <f t="shared" si="104"/>
        <v/>
      </c>
      <c r="F862" s="23"/>
      <c r="G862" s="23"/>
      <c r="H862" s="23"/>
      <c r="I862" s="23"/>
      <c r="J862" s="23"/>
      <c r="K862" s="188"/>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row>
    <row r="863" ht="12.0" customHeight="1">
      <c r="A863" s="133" t="str">
        <f t="array" ref="A863">IFERROR(INDEX('03.Muestra'!$B$8:$B$17,SMALL(IF("Página Web"='03.Muestra'!$D$8:$D$17,ROW('03.Muestra'!$B$8:$B$17)-MIN(ROW('03.Muestra'!$D$8:$D$17))+1,""),ROW()-854)),"")</f>
        <v/>
      </c>
      <c r="B863" s="169" t="str">
        <f t="array" ref="B863">IFERROR(INDEX('03.Muestra'!$C$8:$C$17,SMALL(IF("Página Web"='03.Muestra'!$D$8:$D$17,ROW('03.Muestra'!$C$8:$C$17)-MIN(ROW('03.Muestra'!$D$8:$D$17))+1,""),ROW()-854)),"")</f>
        <v/>
      </c>
      <c r="C863" s="169" t="str">
        <f t="array" ref="C863">IFERROR(INDEX('03.Muestra'!$F$8:$F$17,SMALL(IF("Página Web"='03.Muestra'!$D$8:$D$17,ROW('03.Muestra'!$F$8:$F$17)-MIN(ROW('03.Muestra'!$D$8:$D$17))+1,""),ROW()-854)),"")</f>
        <v/>
      </c>
      <c r="D863" s="143" t="str">
        <f t="shared" si="103"/>
        <v/>
      </c>
      <c r="E863" s="95" t="str">
        <f t="shared" si="104"/>
        <v/>
      </c>
      <c r="F863" s="23"/>
      <c r="G863" s="23"/>
      <c r="H863" s="23"/>
      <c r="I863" s="23"/>
      <c r="J863" s="23"/>
      <c r="K863" s="188"/>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row>
    <row r="864" ht="12.0" customHeight="1">
      <c r="A864" s="133" t="str">
        <f t="array" ref="A864">IFERROR(INDEX('03.Muestra'!$B$8:$B$17,SMALL(IF("Página Web"='03.Muestra'!$D$8:$D$17,ROW('03.Muestra'!$B$8:$B$17)-MIN(ROW('03.Muestra'!$D$8:$D$17))+1,""),ROW()-854)),"")</f>
        <v/>
      </c>
      <c r="B864" s="169" t="str">
        <f t="array" ref="B864">IFERROR(INDEX('03.Muestra'!$C$8:$C$17,SMALL(IF("Página Web"='03.Muestra'!$D$8:$D$17,ROW('03.Muestra'!$C$8:$C$17)-MIN(ROW('03.Muestra'!$D$8:$D$17))+1,""),ROW()-854)),"")</f>
        <v/>
      </c>
      <c r="C864" s="169" t="str">
        <f t="array" ref="C864">IFERROR(INDEX('03.Muestra'!$F$8:$F$17,SMALL(IF("Página Web"='03.Muestra'!$D$8:$D$17,ROW('03.Muestra'!$F$8:$F$17)-MIN(ROW('03.Muestra'!$D$8:$D$17))+1,""),ROW()-854)),"")</f>
        <v/>
      </c>
      <c r="D864" s="143" t="str">
        <f t="shared" si="103"/>
        <v/>
      </c>
      <c r="E864" s="95" t="str">
        <f t="shared" si="104"/>
        <v/>
      </c>
      <c r="F864" s="23"/>
      <c r="G864" s="23"/>
      <c r="H864" s="23"/>
      <c r="I864" s="23"/>
      <c r="J864" s="23"/>
      <c r="K864" s="188"/>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row>
    <row r="865" ht="12.75" customHeight="1">
      <c r="A865" s="29"/>
      <c r="B865" s="23"/>
      <c r="C865" s="23"/>
      <c r="D865" s="167"/>
      <c r="E865" s="23"/>
      <c r="F865" s="23"/>
      <c r="G865" s="23"/>
      <c r="H865" s="23"/>
      <c r="I865" s="23"/>
      <c r="J865" s="23"/>
      <c r="K865" s="188"/>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row>
    <row r="866" ht="12.75" customHeight="1">
      <c r="A866" s="29"/>
      <c r="B866" s="29"/>
      <c r="C866" s="29"/>
      <c r="D866" s="174"/>
      <c r="E866" s="92"/>
      <c r="F866" s="29"/>
      <c r="G866" s="29"/>
      <c r="H866" s="29"/>
      <c r="I866" s="29"/>
      <c r="J866" s="29"/>
      <c r="K866" s="194"/>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row>
    <row r="867" ht="12.75" customHeight="1">
      <c r="A867" s="29"/>
      <c r="B867" s="29"/>
      <c r="C867" s="29"/>
      <c r="D867" s="174"/>
      <c r="E867" s="92"/>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row>
    <row r="868" ht="12.75" customHeight="1">
      <c r="A868" s="29"/>
      <c r="B868" s="29"/>
      <c r="C868" s="29"/>
      <c r="D868" s="174"/>
      <c r="E868" s="92"/>
      <c r="F868" s="29"/>
      <c r="G868" s="29"/>
      <c r="H868" s="29"/>
      <c r="I868" s="29"/>
      <c r="J868" s="29"/>
      <c r="K868" s="194"/>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row>
    <row r="869" ht="12.75" customHeight="1">
      <c r="A869" s="29"/>
      <c r="B869" s="29"/>
      <c r="C869" s="29"/>
      <c r="D869" s="174"/>
      <c r="E869" s="92"/>
      <c r="F869" s="29"/>
      <c r="G869" s="29"/>
      <c r="H869" s="29"/>
      <c r="I869" s="29"/>
      <c r="J869" s="29"/>
      <c r="K869" s="194"/>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row>
    <row r="870" ht="12.75" customHeight="1">
      <c r="A870" s="29"/>
      <c r="B870" s="29"/>
      <c r="C870" s="29"/>
      <c r="D870" s="174"/>
      <c r="E870" s="92"/>
      <c r="F870" s="29"/>
      <c r="G870" s="29"/>
      <c r="H870" s="29"/>
      <c r="I870" s="29"/>
      <c r="J870" s="29"/>
      <c r="K870" s="194"/>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row>
    <row r="871" ht="12.75" customHeight="1">
      <c r="A871" s="29"/>
      <c r="B871" s="29"/>
      <c r="C871" s="29"/>
      <c r="D871" s="174"/>
      <c r="E871" s="92"/>
      <c r="F871" s="29"/>
      <c r="G871" s="29"/>
      <c r="H871" s="29"/>
      <c r="I871" s="29"/>
      <c r="J871" s="29"/>
      <c r="K871" s="194"/>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row>
    <row r="872" ht="12.75" customHeight="1">
      <c r="A872" s="29"/>
      <c r="B872" s="29"/>
      <c r="C872" s="29"/>
      <c r="D872" s="174"/>
      <c r="E872" s="92"/>
      <c r="F872" s="29"/>
      <c r="G872" s="29"/>
      <c r="H872" s="29"/>
      <c r="I872" s="29"/>
      <c r="J872" s="29"/>
      <c r="K872" s="194"/>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row>
    <row r="873" ht="12.75" customHeight="1">
      <c r="A873" s="29"/>
      <c r="B873" s="29"/>
      <c r="C873" s="29"/>
      <c r="D873" s="174"/>
      <c r="E873" s="92"/>
      <c r="F873" s="29"/>
      <c r="G873" s="29"/>
      <c r="H873" s="29"/>
      <c r="I873" s="29"/>
      <c r="J873" s="29"/>
      <c r="K873" s="194"/>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row>
    <row r="874" ht="12.75" customHeight="1">
      <c r="A874" s="29"/>
      <c r="B874" s="29"/>
      <c r="C874" s="29"/>
      <c r="D874" s="174"/>
      <c r="E874" s="92"/>
      <c r="F874" s="29"/>
      <c r="G874" s="29"/>
      <c r="H874" s="29"/>
      <c r="I874" s="29"/>
      <c r="J874" s="29"/>
      <c r="K874" s="194"/>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row>
    <row r="875" ht="12.75" customHeight="1">
      <c r="A875" s="29"/>
      <c r="B875" s="29"/>
      <c r="C875" s="29"/>
      <c r="D875" s="174"/>
      <c r="E875" s="92"/>
      <c r="F875" s="29"/>
      <c r="G875" s="29"/>
      <c r="H875" s="29"/>
      <c r="I875" s="29"/>
      <c r="J875" s="29"/>
      <c r="K875" s="194"/>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row>
    <row r="876" ht="12.75" customHeight="1">
      <c r="A876" s="29"/>
      <c r="B876" s="29"/>
      <c r="C876" s="29"/>
      <c r="D876" s="174"/>
      <c r="E876" s="92"/>
      <c r="F876" s="29"/>
      <c r="G876" s="29"/>
      <c r="H876" s="29"/>
      <c r="I876" s="29"/>
      <c r="J876" s="29"/>
      <c r="K876" s="194"/>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row>
    <row r="877" ht="12.75" customHeight="1">
      <c r="A877" s="29"/>
      <c r="B877" s="29"/>
      <c r="C877" s="29"/>
      <c r="D877" s="174"/>
      <c r="E877" s="92"/>
      <c r="F877" s="29"/>
      <c r="G877" s="29"/>
      <c r="H877" s="29"/>
      <c r="I877" s="29"/>
      <c r="J877" s="29"/>
      <c r="K877" s="194"/>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row>
    <row r="878" ht="12.75" customHeight="1">
      <c r="A878" s="29"/>
      <c r="B878" s="29"/>
      <c r="C878" s="29"/>
      <c r="D878" s="174"/>
      <c r="E878" s="92"/>
      <c r="F878" s="29"/>
      <c r="G878" s="29"/>
      <c r="H878" s="29"/>
      <c r="I878" s="29"/>
      <c r="J878" s="29"/>
      <c r="K878" s="194"/>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row>
    <row r="879" ht="12.75" customHeight="1">
      <c r="A879" s="29"/>
      <c r="B879" s="29"/>
      <c r="C879" s="29"/>
      <c r="D879" s="174"/>
      <c r="E879" s="92"/>
      <c r="F879" s="29"/>
      <c r="G879" s="29"/>
      <c r="H879" s="29"/>
      <c r="I879" s="29"/>
      <c r="J879" s="29"/>
      <c r="K879" s="194"/>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row>
    <row r="880" ht="12.75" customHeight="1">
      <c r="A880" s="29"/>
      <c r="B880" s="29"/>
      <c r="C880" s="29"/>
      <c r="D880" s="174"/>
      <c r="E880" s="92"/>
      <c r="F880" s="29"/>
      <c r="G880" s="29"/>
      <c r="H880" s="29"/>
      <c r="I880" s="29"/>
      <c r="J880" s="29"/>
      <c r="K880" s="194"/>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row>
    <row r="881" ht="12.75" customHeight="1">
      <c r="A881" s="29"/>
      <c r="B881" s="29"/>
      <c r="C881" s="29"/>
      <c r="D881" s="174"/>
      <c r="E881" s="92"/>
      <c r="F881" s="29"/>
      <c r="G881" s="29"/>
      <c r="H881" s="29"/>
      <c r="I881" s="29"/>
      <c r="J881" s="29"/>
      <c r="K881" s="194"/>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row>
    <row r="882" ht="12.75" customHeight="1">
      <c r="A882" s="29"/>
      <c r="B882" s="29"/>
      <c r="C882" s="29"/>
      <c r="D882" s="174"/>
      <c r="E882" s="92"/>
      <c r="F882" s="29"/>
      <c r="G882" s="29"/>
      <c r="H882" s="29"/>
      <c r="I882" s="29"/>
      <c r="J882" s="29"/>
      <c r="K882" s="194"/>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row>
    <row r="883" ht="12.75" customHeight="1">
      <c r="A883" s="29"/>
      <c r="B883" s="29"/>
      <c r="C883" s="29"/>
      <c r="D883" s="174"/>
      <c r="E883" s="92"/>
      <c r="F883" s="29"/>
      <c r="G883" s="29"/>
      <c r="H883" s="29"/>
      <c r="I883" s="29"/>
      <c r="J883" s="29"/>
      <c r="K883" s="194"/>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row>
    <row r="884" ht="12.75" customHeight="1">
      <c r="A884" s="29"/>
      <c r="B884" s="29"/>
      <c r="C884" s="29"/>
      <c r="D884" s="174"/>
      <c r="E884" s="92"/>
      <c r="F884" s="29"/>
      <c r="G884" s="29"/>
      <c r="H884" s="29"/>
      <c r="I884" s="29"/>
      <c r="J884" s="29"/>
      <c r="K884" s="194"/>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row>
    <row r="885" ht="12.75" customHeight="1">
      <c r="A885" s="29"/>
      <c r="B885" s="29"/>
      <c r="C885" s="29"/>
      <c r="D885" s="174"/>
      <c r="E885" s="92"/>
      <c r="F885" s="29"/>
      <c r="G885" s="29"/>
      <c r="H885" s="29"/>
      <c r="I885" s="29"/>
      <c r="J885" s="29"/>
      <c r="K885" s="194"/>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row>
    <row r="886" ht="12.75" customHeight="1">
      <c r="A886" s="29"/>
      <c r="B886" s="29"/>
      <c r="C886" s="29"/>
      <c r="D886" s="174"/>
      <c r="E886" s="92"/>
      <c r="F886" s="29"/>
      <c r="G886" s="29"/>
      <c r="H886" s="29"/>
      <c r="I886" s="29"/>
      <c r="J886" s="29"/>
      <c r="K886" s="194"/>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row>
    <row r="887" ht="12.75" customHeight="1">
      <c r="A887" s="29"/>
      <c r="B887" s="29"/>
      <c r="C887" s="29"/>
      <c r="D887" s="174"/>
      <c r="E887" s="92"/>
      <c r="F887" s="29"/>
      <c r="G887" s="29"/>
      <c r="H887" s="29"/>
      <c r="I887" s="29"/>
      <c r="J887" s="29"/>
      <c r="K887" s="194"/>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row>
    <row r="888" ht="12.75" customHeight="1">
      <c r="A888" s="29"/>
      <c r="B888" s="29"/>
      <c r="C888" s="29"/>
      <c r="D888" s="174"/>
      <c r="E888" s="92"/>
      <c r="F888" s="29"/>
      <c r="G888" s="29"/>
      <c r="H888" s="29"/>
      <c r="I888" s="29"/>
      <c r="J888" s="29"/>
      <c r="K888" s="194"/>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row>
    <row r="889" ht="12.75" customHeight="1">
      <c r="A889" s="29"/>
      <c r="B889" s="29"/>
      <c r="C889" s="29"/>
      <c r="D889" s="174"/>
      <c r="E889" s="92"/>
      <c r="F889" s="29"/>
      <c r="G889" s="29"/>
      <c r="H889" s="29"/>
      <c r="I889" s="29"/>
      <c r="J889" s="29"/>
      <c r="K889" s="194"/>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row>
    <row r="890" ht="12.75" customHeight="1">
      <c r="A890" s="29"/>
      <c r="B890" s="29"/>
      <c r="C890" s="29"/>
      <c r="D890" s="174"/>
      <c r="E890" s="92"/>
      <c r="F890" s="29"/>
      <c r="G890" s="29"/>
      <c r="H890" s="29"/>
      <c r="I890" s="29"/>
      <c r="J890" s="29"/>
      <c r="K890" s="194"/>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row>
    <row r="891" ht="12.75" customHeight="1">
      <c r="A891" s="29"/>
      <c r="B891" s="29"/>
      <c r="C891" s="29"/>
      <c r="D891" s="174"/>
      <c r="E891" s="92"/>
      <c r="F891" s="29"/>
      <c r="G891" s="29"/>
      <c r="H891" s="29"/>
      <c r="I891" s="29"/>
      <c r="J891" s="29"/>
      <c r="K891" s="194"/>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row>
    <row r="892" ht="12.75" customHeight="1">
      <c r="A892" s="29"/>
      <c r="B892" s="29"/>
      <c r="C892" s="29"/>
      <c r="D892" s="174"/>
      <c r="E892" s="92"/>
      <c r="F892" s="29"/>
      <c r="G892" s="29"/>
      <c r="H892" s="29"/>
      <c r="I892" s="29"/>
      <c r="J892" s="29"/>
      <c r="K892" s="194"/>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row>
    <row r="893" ht="12.75" customHeight="1">
      <c r="A893" s="29"/>
      <c r="B893" s="29"/>
      <c r="C893" s="29"/>
      <c r="D893" s="174"/>
      <c r="E893" s="92"/>
      <c r="F893" s="29"/>
      <c r="G893" s="29"/>
      <c r="H893" s="29"/>
      <c r="I893" s="29"/>
      <c r="J893" s="29"/>
      <c r="K893" s="194"/>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row>
    <row r="894" ht="12.75" customHeight="1">
      <c r="A894" s="29"/>
      <c r="B894" s="29"/>
      <c r="C894" s="29"/>
      <c r="D894" s="174"/>
      <c r="E894" s="92"/>
      <c r="F894" s="29"/>
      <c r="G894" s="29"/>
      <c r="H894" s="29"/>
      <c r="I894" s="29"/>
      <c r="J894" s="29"/>
      <c r="K894" s="194"/>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row>
    <row r="895" ht="12.75" customHeight="1">
      <c r="A895" s="29"/>
      <c r="B895" s="29"/>
      <c r="C895" s="29"/>
      <c r="D895" s="174"/>
      <c r="E895" s="92"/>
      <c r="F895" s="29"/>
      <c r="G895" s="29"/>
      <c r="H895" s="29"/>
      <c r="I895" s="29"/>
      <c r="J895" s="29"/>
      <c r="K895" s="194"/>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row>
    <row r="896" ht="12.75" customHeight="1">
      <c r="A896" s="29"/>
      <c r="B896" s="29"/>
      <c r="C896" s="29"/>
      <c r="D896" s="174"/>
      <c r="E896" s="92"/>
      <c r="F896" s="29"/>
      <c r="G896" s="29"/>
      <c r="H896" s="29"/>
      <c r="I896" s="29"/>
      <c r="J896" s="29"/>
      <c r="K896" s="194"/>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row>
    <row r="897" ht="12.75" customHeight="1">
      <c r="A897" s="29"/>
      <c r="B897" s="29"/>
      <c r="C897" s="29"/>
      <c r="D897" s="174"/>
      <c r="E897" s="92"/>
      <c r="F897" s="29"/>
      <c r="G897" s="29"/>
      <c r="H897" s="29"/>
      <c r="I897" s="29"/>
      <c r="J897" s="29"/>
      <c r="K897" s="194"/>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row>
    <row r="898" ht="12.75" customHeight="1">
      <c r="A898" s="29"/>
      <c r="B898" s="29"/>
      <c r="C898" s="29"/>
      <c r="D898" s="174"/>
      <c r="E898" s="92"/>
      <c r="F898" s="29"/>
      <c r="G898" s="29"/>
      <c r="H898" s="29"/>
      <c r="I898" s="29"/>
      <c r="J898" s="29"/>
      <c r="K898" s="194"/>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row>
    <row r="899" ht="12.75" customHeight="1">
      <c r="A899" s="29"/>
      <c r="B899" s="29"/>
      <c r="C899" s="29"/>
      <c r="D899" s="174"/>
      <c r="E899" s="92"/>
      <c r="F899" s="29"/>
      <c r="G899" s="29"/>
      <c r="H899" s="29"/>
      <c r="I899" s="29"/>
      <c r="J899" s="29"/>
      <c r="K899" s="194"/>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row>
    <row r="900" ht="12.75" customHeight="1">
      <c r="A900" s="29"/>
      <c r="B900" s="29"/>
      <c r="C900" s="29"/>
      <c r="D900" s="174"/>
      <c r="E900" s="92"/>
      <c r="F900" s="29"/>
      <c r="G900" s="29"/>
      <c r="H900" s="29"/>
      <c r="I900" s="29"/>
      <c r="J900" s="29"/>
      <c r="K900" s="194"/>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row>
    <row r="901" ht="12.75" customHeight="1">
      <c r="A901" s="29"/>
      <c r="B901" s="29"/>
      <c r="C901" s="29"/>
      <c r="D901" s="174"/>
      <c r="E901" s="92"/>
      <c r="F901" s="29"/>
      <c r="G901" s="29"/>
      <c r="H901" s="29"/>
      <c r="I901" s="29"/>
      <c r="J901" s="29"/>
      <c r="K901" s="194"/>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row>
    <row r="902" ht="12.75" customHeight="1">
      <c r="A902" s="29"/>
      <c r="B902" s="29"/>
      <c r="C902" s="29"/>
      <c r="D902" s="174"/>
      <c r="E902" s="92"/>
      <c r="F902" s="29"/>
      <c r="G902" s="29"/>
      <c r="H902" s="29"/>
      <c r="I902" s="29"/>
      <c r="J902" s="29"/>
      <c r="K902" s="194"/>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row>
    <row r="903" ht="12.75" customHeight="1">
      <c r="A903" s="29"/>
      <c r="B903" s="29"/>
      <c r="C903" s="29"/>
      <c r="D903" s="174"/>
      <c r="E903" s="92"/>
      <c r="F903" s="29"/>
      <c r="G903" s="29"/>
      <c r="H903" s="29"/>
      <c r="I903" s="29"/>
      <c r="J903" s="29"/>
      <c r="K903" s="194"/>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row>
    <row r="904" ht="12.75" customHeight="1">
      <c r="A904" s="29"/>
      <c r="B904" s="29"/>
      <c r="C904" s="29"/>
      <c r="D904" s="174"/>
      <c r="E904" s="92"/>
      <c r="F904" s="29"/>
      <c r="G904" s="29"/>
      <c r="H904" s="29"/>
      <c r="I904" s="29"/>
      <c r="J904" s="29"/>
      <c r="K904" s="194"/>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row>
    <row r="905" ht="12.75" customHeight="1">
      <c r="A905" s="29"/>
      <c r="B905" s="29"/>
      <c r="C905" s="29"/>
      <c r="D905" s="174"/>
      <c r="E905" s="92"/>
      <c r="F905" s="29"/>
      <c r="G905" s="29"/>
      <c r="H905" s="29"/>
      <c r="I905" s="29"/>
      <c r="J905" s="29"/>
      <c r="K905" s="194"/>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row>
    <row r="906" ht="12.75" customHeight="1">
      <c r="A906" s="29"/>
      <c r="B906" s="29"/>
      <c r="C906" s="29"/>
      <c r="D906" s="174"/>
      <c r="E906" s="92"/>
      <c r="F906" s="29"/>
      <c r="G906" s="29"/>
      <c r="H906" s="29"/>
      <c r="I906" s="29"/>
      <c r="J906" s="29"/>
      <c r="K906" s="194"/>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row>
    <row r="907" ht="12.75" customHeight="1">
      <c r="A907" s="29"/>
      <c r="B907" s="29"/>
      <c r="C907" s="29"/>
      <c r="D907" s="174"/>
      <c r="E907" s="92"/>
      <c r="F907" s="29"/>
      <c r="G907" s="29"/>
      <c r="H907" s="29"/>
      <c r="I907" s="29"/>
      <c r="J907" s="29"/>
      <c r="K907" s="194"/>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row>
    <row r="908" ht="12.75" customHeight="1">
      <c r="A908" s="29"/>
      <c r="B908" s="29"/>
      <c r="C908" s="29"/>
      <c r="D908" s="174"/>
      <c r="E908" s="92"/>
      <c r="F908" s="29"/>
      <c r="G908" s="29"/>
      <c r="H908" s="29"/>
      <c r="I908" s="29"/>
      <c r="J908" s="29"/>
      <c r="K908" s="194"/>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row>
    <row r="909" ht="12.75" customHeight="1">
      <c r="A909" s="29"/>
      <c r="B909" s="29"/>
      <c r="C909" s="29"/>
      <c r="D909" s="174"/>
      <c r="E909" s="92"/>
      <c r="F909" s="29"/>
      <c r="G909" s="29"/>
      <c r="H909" s="29"/>
      <c r="I909" s="29"/>
      <c r="J909" s="29"/>
      <c r="K909" s="194"/>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row>
    <row r="910" ht="12.75" customHeight="1">
      <c r="A910" s="29"/>
      <c r="B910" s="29"/>
      <c r="C910" s="29"/>
      <c r="D910" s="174"/>
      <c r="E910" s="92"/>
      <c r="F910" s="29"/>
      <c r="G910" s="29"/>
      <c r="H910" s="29"/>
      <c r="I910" s="29"/>
      <c r="J910" s="29"/>
      <c r="K910" s="194"/>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row>
    <row r="911" ht="12.75" customHeight="1">
      <c r="A911" s="29"/>
      <c r="B911" s="29"/>
      <c r="C911" s="29"/>
      <c r="D911" s="174"/>
      <c r="E911" s="92"/>
      <c r="F911" s="29"/>
      <c r="G911" s="29"/>
      <c r="H911" s="29"/>
      <c r="I911" s="29"/>
      <c r="J911" s="29"/>
      <c r="K911" s="194"/>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row>
    <row r="912" ht="12.75" customHeight="1">
      <c r="A912" s="29"/>
      <c r="B912" s="29"/>
      <c r="C912" s="29"/>
      <c r="D912" s="174"/>
      <c r="E912" s="92"/>
      <c r="F912" s="29"/>
      <c r="G912" s="29"/>
      <c r="H912" s="29"/>
      <c r="I912" s="29"/>
      <c r="J912" s="29"/>
      <c r="K912" s="194"/>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row>
    <row r="913" ht="12.75" customHeight="1">
      <c r="A913" s="29"/>
      <c r="B913" s="29"/>
      <c r="C913" s="29"/>
      <c r="D913" s="174"/>
      <c r="E913" s="92"/>
      <c r="F913" s="29"/>
      <c r="G913" s="29"/>
      <c r="H913" s="29"/>
      <c r="I913" s="29"/>
      <c r="J913" s="29"/>
      <c r="K913" s="194"/>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row>
    <row r="914" ht="12.75" customHeight="1">
      <c r="A914" s="29"/>
      <c r="B914" s="29"/>
      <c r="C914" s="29"/>
      <c r="D914" s="174"/>
      <c r="E914" s="92"/>
      <c r="F914" s="29"/>
      <c r="G914" s="29"/>
      <c r="H914" s="29"/>
      <c r="I914" s="29"/>
      <c r="J914" s="29"/>
      <c r="K914" s="194"/>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row>
    <row r="915" ht="12.75" customHeight="1">
      <c r="A915" s="29"/>
      <c r="B915" s="29"/>
      <c r="C915" s="29"/>
      <c r="D915" s="174"/>
      <c r="E915" s="92"/>
      <c r="F915" s="29"/>
      <c r="G915" s="29"/>
      <c r="H915" s="29"/>
      <c r="I915" s="29"/>
      <c r="J915" s="29"/>
      <c r="K915" s="194"/>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row>
    <row r="916" ht="12.75" customHeight="1">
      <c r="A916" s="29"/>
      <c r="B916" s="29"/>
      <c r="C916" s="29"/>
      <c r="D916" s="174"/>
      <c r="E916" s="92"/>
      <c r="F916" s="29"/>
      <c r="G916" s="29"/>
      <c r="H916" s="29"/>
      <c r="I916" s="29"/>
      <c r="J916" s="29"/>
      <c r="K916" s="194"/>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row>
    <row r="917" ht="12.75" customHeight="1">
      <c r="A917" s="29"/>
      <c r="B917" s="29"/>
      <c r="C917" s="29"/>
      <c r="D917" s="174"/>
      <c r="E917" s="92"/>
      <c r="F917" s="29"/>
      <c r="G917" s="29"/>
      <c r="H917" s="29"/>
      <c r="I917" s="29"/>
      <c r="J917" s="29"/>
      <c r="K917" s="194"/>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row>
    <row r="918" ht="12.75" customHeight="1">
      <c r="A918" s="29"/>
      <c r="B918" s="29"/>
      <c r="C918" s="29"/>
      <c r="D918" s="174"/>
      <c r="E918" s="92"/>
      <c r="F918" s="29"/>
      <c r="G918" s="29"/>
      <c r="H918" s="29"/>
      <c r="I918" s="29"/>
      <c r="J918" s="29"/>
      <c r="K918" s="194"/>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row>
    <row r="919" ht="12.75" customHeight="1">
      <c r="A919" s="29"/>
      <c r="B919" s="29"/>
      <c r="C919" s="29"/>
      <c r="D919" s="174"/>
      <c r="E919" s="92"/>
      <c r="F919" s="29"/>
      <c r="G919" s="29"/>
      <c r="H919" s="29"/>
      <c r="I919" s="29"/>
      <c r="J919" s="29"/>
      <c r="K919" s="194"/>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row>
    <row r="920" ht="12.75" customHeight="1">
      <c r="A920" s="29"/>
      <c r="B920" s="29"/>
      <c r="C920" s="29"/>
      <c r="D920" s="174"/>
      <c r="E920" s="92"/>
      <c r="F920" s="29"/>
      <c r="G920" s="29"/>
      <c r="H920" s="29"/>
      <c r="I920" s="29"/>
      <c r="J920" s="29"/>
      <c r="K920" s="194"/>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row>
    <row r="921" ht="12.75" customHeight="1">
      <c r="A921" s="29"/>
      <c r="B921" s="29"/>
      <c r="C921" s="29"/>
      <c r="D921" s="174"/>
      <c r="E921" s="92"/>
      <c r="F921" s="29"/>
      <c r="G921" s="29"/>
      <c r="H921" s="29"/>
      <c r="I921" s="29"/>
      <c r="J921" s="29"/>
      <c r="K921" s="194"/>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row>
    <row r="922" ht="12.75" customHeight="1">
      <c r="A922" s="29"/>
      <c r="B922" s="29"/>
      <c r="C922" s="29"/>
      <c r="D922" s="174"/>
      <c r="E922" s="92"/>
      <c r="F922" s="29"/>
      <c r="G922" s="29"/>
      <c r="H922" s="29"/>
      <c r="I922" s="29"/>
      <c r="J922" s="29"/>
      <c r="K922" s="194"/>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row>
    <row r="923" ht="12.75" customHeight="1">
      <c r="A923" s="29"/>
      <c r="B923" s="29"/>
      <c r="C923" s="29"/>
      <c r="D923" s="174"/>
      <c r="E923" s="92"/>
      <c r="F923" s="29"/>
      <c r="G923" s="29"/>
      <c r="H923" s="29"/>
      <c r="I923" s="29"/>
      <c r="J923" s="29"/>
      <c r="K923" s="194"/>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row>
    <row r="924" ht="12.75" customHeight="1">
      <c r="A924" s="29"/>
      <c r="B924" s="29"/>
      <c r="C924" s="29"/>
      <c r="D924" s="174"/>
      <c r="E924" s="92"/>
      <c r="F924" s="29"/>
      <c r="G924" s="29"/>
      <c r="H924" s="29"/>
      <c r="I924" s="29"/>
      <c r="J924" s="29"/>
      <c r="K924" s="194"/>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row>
    <row r="925" ht="12.75" customHeight="1">
      <c r="A925" s="29"/>
      <c r="B925" s="29"/>
      <c r="C925" s="29"/>
      <c r="D925" s="174"/>
      <c r="E925" s="92"/>
      <c r="F925" s="29"/>
      <c r="G925" s="29"/>
      <c r="H925" s="29"/>
      <c r="I925" s="29"/>
      <c r="J925" s="29"/>
      <c r="K925" s="194"/>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row>
    <row r="926" ht="12.75" customHeight="1">
      <c r="A926" s="29"/>
      <c r="B926" s="29"/>
      <c r="C926" s="29"/>
      <c r="D926" s="174"/>
      <c r="E926" s="92"/>
      <c r="F926" s="29"/>
      <c r="G926" s="29"/>
      <c r="H926" s="29"/>
      <c r="I926" s="29"/>
      <c r="J926" s="29"/>
      <c r="K926" s="194"/>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row>
    <row r="927" ht="12.75" customHeight="1">
      <c r="A927" s="29"/>
      <c r="B927" s="29"/>
      <c r="C927" s="29"/>
      <c r="D927" s="174"/>
      <c r="E927" s="92"/>
      <c r="F927" s="29"/>
      <c r="G927" s="29"/>
      <c r="H927" s="29"/>
      <c r="I927" s="29"/>
      <c r="J927" s="29"/>
      <c r="K927" s="194"/>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row>
    <row r="928" ht="12.75" customHeight="1">
      <c r="A928" s="29"/>
      <c r="B928" s="29"/>
      <c r="C928" s="29"/>
      <c r="D928" s="174"/>
      <c r="E928" s="92"/>
      <c r="F928" s="29"/>
      <c r="G928" s="29"/>
      <c r="H928" s="29"/>
      <c r="I928" s="29"/>
      <c r="J928" s="29"/>
      <c r="K928" s="194"/>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row>
    <row r="929" ht="12.75" customHeight="1">
      <c r="A929" s="29"/>
      <c r="B929" s="29"/>
      <c r="C929" s="29"/>
      <c r="D929" s="174"/>
      <c r="E929" s="92"/>
      <c r="F929" s="29"/>
      <c r="G929" s="29"/>
      <c r="H929" s="29"/>
      <c r="I929" s="29"/>
      <c r="J929" s="29"/>
      <c r="K929" s="194"/>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row>
    <row r="930" ht="12.75" customHeight="1">
      <c r="A930" s="29"/>
      <c r="B930" s="29"/>
      <c r="C930" s="29"/>
      <c r="D930" s="174"/>
      <c r="E930" s="92"/>
      <c r="F930" s="29"/>
      <c r="G930" s="29"/>
      <c r="H930" s="29"/>
      <c r="I930" s="29"/>
      <c r="J930" s="29"/>
      <c r="K930" s="194"/>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row>
    <row r="931" ht="12.75" customHeight="1">
      <c r="A931" s="29"/>
      <c r="B931" s="29"/>
      <c r="C931" s="29"/>
      <c r="D931" s="174"/>
      <c r="E931" s="92"/>
      <c r="F931" s="29"/>
      <c r="G931" s="29"/>
      <c r="H931" s="29"/>
      <c r="I931" s="29"/>
      <c r="J931" s="29"/>
      <c r="K931" s="194"/>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row>
  </sheetData>
  <mergeCells count="3">
    <mergeCell ref="B9:M9"/>
    <mergeCell ref="B11:C11"/>
    <mergeCell ref="F17:J20"/>
  </mergeCells>
  <conditionalFormatting sqref="D17:D18">
    <cfRule type="cellIs" dxfId="3" priority="1" stopIfTrue="1" operator="equal">
      <formula>"-"</formula>
    </cfRule>
  </conditionalFormatting>
  <conditionalFormatting sqref="D22:D33">
    <cfRule type="expression" dxfId="4" priority="2" stopIfTrue="1">
      <formula>ISBLANK(D22)</formula>
    </cfRule>
  </conditionalFormatting>
  <conditionalFormatting sqref="D22:D33">
    <cfRule type="cellIs" dxfId="5" priority="3" stopIfTrue="1" operator="equal">
      <formula>"Pasa"</formula>
    </cfRule>
  </conditionalFormatting>
  <conditionalFormatting sqref="D22:D33">
    <cfRule type="cellIs" dxfId="6" priority="4" stopIfTrue="1" operator="equal">
      <formula>"Falla"</formula>
    </cfRule>
  </conditionalFormatting>
  <conditionalFormatting sqref="D22:D33">
    <cfRule type="cellIs" dxfId="2" priority="5" stopIfTrue="1" operator="equal">
      <formula>"N/A"</formula>
    </cfRule>
  </conditionalFormatting>
  <conditionalFormatting sqref="D22:D33">
    <cfRule type="cellIs" dxfId="7" priority="6" stopIfTrue="1" operator="equal">
      <formula>"N/T"</formula>
    </cfRule>
  </conditionalFormatting>
  <conditionalFormatting sqref="D22:D33">
    <cfRule type="cellIs" dxfId="8" priority="7" stopIfTrue="1" operator="equal">
      <formula>"N/D"</formula>
    </cfRule>
  </conditionalFormatting>
  <conditionalFormatting sqref="D22:D35">
    <cfRule type="cellIs" dxfId="3" priority="8" stopIfTrue="1" operator="equal">
      <formula>"-"</formula>
    </cfRule>
  </conditionalFormatting>
  <conditionalFormatting sqref="D39:D50">
    <cfRule type="expression" dxfId="4" priority="9" stopIfTrue="1">
      <formula>ISBLANK(D39)</formula>
    </cfRule>
  </conditionalFormatting>
  <conditionalFormatting sqref="D39:D50">
    <cfRule type="cellIs" dxfId="5" priority="10" stopIfTrue="1" operator="equal">
      <formula>"Pasa"</formula>
    </cfRule>
  </conditionalFormatting>
  <conditionalFormatting sqref="D39:D50">
    <cfRule type="cellIs" dxfId="6" priority="11" stopIfTrue="1" operator="equal">
      <formula>"Falla"</formula>
    </cfRule>
  </conditionalFormatting>
  <conditionalFormatting sqref="D39:D50">
    <cfRule type="cellIs" dxfId="2" priority="12" stopIfTrue="1" operator="equal">
      <formula>"N/A"</formula>
    </cfRule>
  </conditionalFormatting>
  <conditionalFormatting sqref="D39:D50">
    <cfRule type="cellIs" dxfId="7" priority="13" stopIfTrue="1" operator="equal">
      <formula>"N/T"</formula>
    </cfRule>
  </conditionalFormatting>
  <conditionalFormatting sqref="D39:D50">
    <cfRule type="cellIs" dxfId="8" priority="14" stopIfTrue="1" operator="equal">
      <formula>"N/D"</formula>
    </cfRule>
  </conditionalFormatting>
  <conditionalFormatting sqref="D39:D52">
    <cfRule type="cellIs" dxfId="3" priority="15" stopIfTrue="1" operator="equal">
      <formula>"-"</formula>
    </cfRule>
  </conditionalFormatting>
  <conditionalFormatting sqref="D56:D67">
    <cfRule type="expression" dxfId="4" priority="16" stopIfTrue="1">
      <formula>ISBLANK(D56)</formula>
    </cfRule>
  </conditionalFormatting>
  <conditionalFormatting sqref="D56:D67">
    <cfRule type="cellIs" dxfId="5" priority="17" stopIfTrue="1" operator="equal">
      <formula>"Pasa"</formula>
    </cfRule>
  </conditionalFormatting>
  <conditionalFormatting sqref="D56:D67">
    <cfRule type="cellIs" dxfId="6" priority="18" stopIfTrue="1" operator="equal">
      <formula>"Falla"</formula>
    </cfRule>
  </conditionalFormatting>
  <conditionalFormatting sqref="D56:D67">
    <cfRule type="cellIs" dxfId="2" priority="19" stopIfTrue="1" operator="equal">
      <formula>"N/A"</formula>
    </cfRule>
  </conditionalFormatting>
  <conditionalFormatting sqref="D56:D67">
    <cfRule type="cellIs" dxfId="7" priority="20" stopIfTrue="1" operator="equal">
      <formula>"N/T"</formula>
    </cfRule>
  </conditionalFormatting>
  <conditionalFormatting sqref="D56:D67">
    <cfRule type="cellIs" dxfId="8" priority="21" stopIfTrue="1" operator="equal">
      <formula>"N/D"</formula>
    </cfRule>
  </conditionalFormatting>
  <conditionalFormatting sqref="D56:D69">
    <cfRule type="cellIs" dxfId="3" priority="22" stopIfTrue="1" operator="equal">
      <formula>"-"</formula>
    </cfRule>
  </conditionalFormatting>
  <conditionalFormatting sqref="D73:D84">
    <cfRule type="expression" dxfId="4" priority="23" stopIfTrue="1">
      <formula>ISBLANK(D73)</formula>
    </cfRule>
  </conditionalFormatting>
  <conditionalFormatting sqref="D73:D84">
    <cfRule type="cellIs" dxfId="5" priority="24" stopIfTrue="1" operator="equal">
      <formula>"Pasa"</formula>
    </cfRule>
  </conditionalFormatting>
  <conditionalFormatting sqref="D73:D84">
    <cfRule type="cellIs" dxfId="6" priority="25" stopIfTrue="1" operator="equal">
      <formula>"Falla"</formula>
    </cfRule>
  </conditionalFormatting>
  <conditionalFormatting sqref="D73:D84">
    <cfRule type="cellIs" dxfId="2" priority="26" stopIfTrue="1" operator="equal">
      <formula>"N/A"</formula>
    </cfRule>
  </conditionalFormatting>
  <conditionalFormatting sqref="D73:D84">
    <cfRule type="cellIs" dxfId="7" priority="27" stopIfTrue="1" operator="equal">
      <formula>"N/T"</formula>
    </cfRule>
  </conditionalFormatting>
  <conditionalFormatting sqref="D73:D84">
    <cfRule type="cellIs" dxfId="8" priority="28" stopIfTrue="1" operator="equal">
      <formula>"N/D"</formula>
    </cfRule>
  </conditionalFormatting>
  <conditionalFormatting sqref="D73:D86">
    <cfRule type="cellIs" dxfId="3" priority="29" stopIfTrue="1" operator="equal">
      <formula>"-"</formula>
    </cfRule>
  </conditionalFormatting>
  <conditionalFormatting sqref="D90:D101">
    <cfRule type="expression" dxfId="4" priority="30" stopIfTrue="1">
      <formula>ISBLANK(D90)</formula>
    </cfRule>
  </conditionalFormatting>
  <conditionalFormatting sqref="D90:D101">
    <cfRule type="cellIs" dxfId="5" priority="31" stopIfTrue="1" operator="equal">
      <formula>"Pasa"</formula>
    </cfRule>
  </conditionalFormatting>
  <conditionalFormatting sqref="D90:D101">
    <cfRule type="cellIs" dxfId="6" priority="32" stopIfTrue="1" operator="equal">
      <formula>"Falla"</formula>
    </cfRule>
  </conditionalFormatting>
  <conditionalFormatting sqref="D90:D101">
    <cfRule type="cellIs" dxfId="2" priority="33" stopIfTrue="1" operator="equal">
      <formula>"N/A"</formula>
    </cfRule>
  </conditionalFormatting>
  <conditionalFormatting sqref="D90:D101">
    <cfRule type="cellIs" dxfId="7" priority="34" stopIfTrue="1" operator="equal">
      <formula>"N/T"</formula>
    </cfRule>
  </conditionalFormatting>
  <conditionalFormatting sqref="D90:D101">
    <cfRule type="cellIs" dxfId="8" priority="35" stopIfTrue="1" operator="equal">
      <formula>"N/D"</formula>
    </cfRule>
  </conditionalFormatting>
  <conditionalFormatting sqref="D90:D103">
    <cfRule type="cellIs" dxfId="3" priority="36" stopIfTrue="1" operator="equal">
      <formula>"-"</formula>
    </cfRule>
  </conditionalFormatting>
  <conditionalFormatting sqref="D107:D118">
    <cfRule type="expression" dxfId="4" priority="37" stopIfTrue="1">
      <formula>ISBLANK(D107)</formula>
    </cfRule>
  </conditionalFormatting>
  <conditionalFormatting sqref="D107:D118">
    <cfRule type="cellIs" dxfId="5" priority="38" stopIfTrue="1" operator="equal">
      <formula>"Pasa"</formula>
    </cfRule>
  </conditionalFormatting>
  <conditionalFormatting sqref="D107:D118">
    <cfRule type="cellIs" dxfId="6" priority="39" stopIfTrue="1" operator="equal">
      <formula>"Falla"</formula>
    </cfRule>
  </conditionalFormatting>
  <conditionalFormatting sqref="D107:D118">
    <cfRule type="cellIs" dxfId="2" priority="40" stopIfTrue="1" operator="equal">
      <formula>"N/A"</formula>
    </cfRule>
  </conditionalFormatting>
  <conditionalFormatting sqref="D107:D118">
    <cfRule type="cellIs" dxfId="7" priority="41" stopIfTrue="1" operator="equal">
      <formula>"N/T"</formula>
    </cfRule>
  </conditionalFormatting>
  <conditionalFormatting sqref="D107:D118">
    <cfRule type="cellIs" dxfId="8" priority="42" stopIfTrue="1" operator="equal">
      <formula>"N/D"</formula>
    </cfRule>
  </conditionalFormatting>
  <conditionalFormatting sqref="D107:D120">
    <cfRule type="cellIs" dxfId="3" priority="43" stopIfTrue="1" operator="equal">
      <formula>"-"</formula>
    </cfRule>
  </conditionalFormatting>
  <conditionalFormatting sqref="D124:D135">
    <cfRule type="expression" dxfId="4" priority="44" stopIfTrue="1">
      <formula>ISBLANK(D124)</formula>
    </cfRule>
  </conditionalFormatting>
  <conditionalFormatting sqref="D124:D135">
    <cfRule type="cellIs" dxfId="5" priority="45" stopIfTrue="1" operator="equal">
      <formula>"Pasa"</formula>
    </cfRule>
  </conditionalFormatting>
  <conditionalFormatting sqref="D124:D135">
    <cfRule type="cellIs" dxfId="6" priority="46" stopIfTrue="1" operator="equal">
      <formula>"Falla"</formula>
    </cfRule>
  </conditionalFormatting>
  <conditionalFormatting sqref="D124:D135">
    <cfRule type="cellIs" dxfId="2" priority="47" stopIfTrue="1" operator="equal">
      <formula>"N/A"</formula>
    </cfRule>
  </conditionalFormatting>
  <conditionalFormatting sqref="D124:D135">
    <cfRule type="cellIs" dxfId="7" priority="48" stopIfTrue="1" operator="equal">
      <formula>"N/T"</formula>
    </cfRule>
  </conditionalFormatting>
  <conditionalFormatting sqref="D124:D135">
    <cfRule type="cellIs" dxfId="8" priority="49" stopIfTrue="1" operator="equal">
      <formula>"N/D"</formula>
    </cfRule>
  </conditionalFormatting>
  <conditionalFormatting sqref="D124:D137">
    <cfRule type="cellIs" dxfId="3" priority="50" stopIfTrue="1" operator="equal">
      <formula>"-"</formula>
    </cfRule>
  </conditionalFormatting>
  <conditionalFormatting sqref="D141:D152">
    <cfRule type="expression" dxfId="4" priority="51" stopIfTrue="1">
      <formula>ISBLANK(D141)</formula>
    </cfRule>
  </conditionalFormatting>
  <conditionalFormatting sqref="D141:D152">
    <cfRule type="cellIs" dxfId="5" priority="52" stopIfTrue="1" operator="equal">
      <formula>"Pasa"</formula>
    </cfRule>
  </conditionalFormatting>
  <conditionalFormatting sqref="D141:D152">
    <cfRule type="cellIs" dxfId="6" priority="53" stopIfTrue="1" operator="equal">
      <formula>"Falla"</formula>
    </cfRule>
  </conditionalFormatting>
  <conditionalFormatting sqref="D141:D152">
    <cfRule type="cellIs" dxfId="2" priority="54" stopIfTrue="1" operator="equal">
      <formula>"N/A"</formula>
    </cfRule>
  </conditionalFormatting>
  <conditionalFormatting sqref="D141:D152">
    <cfRule type="cellIs" dxfId="7" priority="55" stopIfTrue="1" operator="equal">
      <formula>"N/T"</formula>
    </cfRule>
  </conditionalFormatting>
  <conditionalFormatting sqref="D141:D152">
    <cfRule type="cellIs" dxfId="8" priority="56" stopIfTrue="1" operator="equal">
      <formula>"N/D"</formula>
    </cfRule>
  </conditionalFormatting>
  <conditionalFormatting sqref="D141:D154">
    <cfRule type="cellIs" dxfId="3" priority="57" stopIfTrue="1" operator="equal">
      <formula>"-"</formula>
    </cfRule>
  </conditionalFormatting>
  <conditionalFormatting sqref="D158:D167">
    <cfRule type="expression" dxfId="4" priority="58" stopIfTrue="1">
      <formula>ISBLANK(D158)</formula>
    </cfRule>
  </conditionalFormatting>
  <conditionalFormatting sqref="D158:D167">
    <cfRule type="cellIs" dxfId="5" priority="59" stopIfTrue="1" operator="equal">
      <formula>"Pasa"</formula>
    </cfRule>
  </conditionalFormatting>
  <conditionalFormatting sqref="D158:D167">
    <cfRule type="cellIs" dxfId="6" priority="60" stopIfTrue="1" operator="equal">
      <formula>"Falla"</formula>
    </cfRule>
  </conditionalFormatting>
  <conditionalFormatting sqref="D158:D167">
    <cfRule type="cellIs" dxfId="2" priority="61" stopIfTrue="1" operator="equal">
      <formula>"N/A"</formula>
    </cfRule>
  </conditionalFormatting>
  <conditionalFormatting sqref="D158:D167">
    <cfRule type="cellIs" dxfId="7" priority="62" stopIfTrue="1" operator="equal">
      <formula>"N/T"</formula>
    </cfRule>
  </conditionalFormatting>
  <conditionalFormatting sqref="D158:D167">
    <cfRule type="cellIs" dxfId="8" priority="63" stopIfTrue="1" operator="equal">
      <formula>"N/D"</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expression" dxfId="4" priority="64" stopIfTrue="1">
      <formula>ISBLANK(D22)</formula>
    </cfRule>
  </conditionalFormatting>
  <conditionalFormatting sqref="D158:D169 D192:D203">
    <cfRule type="cellIs" dxfId="3" priority="65" stopIfTrue="1" operator="equal">
      <formula>"-"</formula>
    </cfRule>
  </conditionalFormatting>
  <conditionalFormatting sqref="D175:D186">
    <cfRule type="expression" dxfId="4" priority="66" stopIfTrue="1">
      <formula>ISBLANK(D175)</formula>
    </cfRule>
  </conditionalFormatting>
  <conditionalFormatting sqref="D175:D186">
    <cfRule type="cellIs" dxfId="5" priority="67" stopIfTrue="1" operator="equal">
      <formula>"Pasa"</formula>
    </cfRule>
  </conditionalFormatting>
  <conditionalFormatting sqref="D175:D186">
    <cfRule type="cellIs" dxfId="6" priority="68" stopIfTrue="1" operator="equal">
      <formula>"Falla"</formula>
    </cfRule>
  </conditionalFormatting>
  <conditionalFormatting sqref="D175:D186">
    <cfRule type="cellIs" dxfId="2" priority="69" stopIfTrue="1" operator="equal">
      <formula>"N/A"</formula>
    </cfRule>
  </conditionalFormatting>
  <conditionalFormatting sqref="D175:D186">
    <cfRule type="cellIs" dxfId="7" priority="70" stopIfTrue="1" operator="equal">
      <formula>"N/T"</formula>
    </cfRule>
  </conditionalFormatting>
  <conditionalFormatting sqref="D175:D186">
    <cfRule type="cellIs" dxfId="8" priority="71" stopIfTrue="1" operator="equal">
      <formula>"N/D"</formula>
    </cfRule>
  </conditionalFormatting>
  <conditionalFormatting sqref="D175:D188">
    <cfRule type="cellIs" dxfId="3" priority="72" stopIfTrue="1" operator="equal">
      <formula>"-"</formula>
    </cfRule>
  </conditionalFormatting>
  <conditionalFormatting sqref="D192:D201">
    <cfRule type="expression" dxfId="4" priority="73" stopIfTrue="1">
      <formula>ISBLANK(D192)</formula>
    </cfRule>
  </conditionalFormatting>
  <conditionalFormatting sqref="D192:D201">
    <cfRule type="cellIs" dxfId="5" priority="74" stopIfTrue="1" operator="equal">
      <formula>"Pasa"</formula>
    </cfRule>
  </conditionalFormatting>
  <conditionalFormatting sqref="D192:D201">
    <cfRule type="cellIs" dxfId="6" priority="75" stopIfTrue="1" operator="equal">
      <formula>"Falla"</formula>
    </cfRule>
  </conditionalFormatting>
  <conditionalFormatting sqref="D192:D201">
    <cfRule type="cellIs" dxfId="2" priority="76" stopIfTrue="1" operator="equal">
      <formula>"N/A"</formula>
    </cfRule>
  </conditionalFormatting>
  <conditionalFormatting sqref="D192:D201">
    <cfRule type="cellIs" dxfId="7" priority="77" stopIfTrue="1" operator="equal">
      <formula>"N/T"</formula>
    </cfRule>
  </conditionalFormatting>
  <conditionalFormatting sqref="D192:D201">
    <cfRule type="cellIs" dxfId="8" priority="78" stopIfTrue="1" operator="equal">
      <formula>"N/D"</formula>
    </cfRule>
  </conditionalFormatting>
  <conditionalFormatting sqref="D209:D220">
    <cfRule type="expression" dxfId="4" priority="79" stopIfTrue="1">
      <formula>ISBLANK(D209)</formula>
    </cfRule>
  </conditionalFormatting>
  <conditionalFormatting sqref="D209:D220">
    <cfRule type="cellIs" dxfId="5" priority="80" stopIfTrue="1" operator="equal">
      <formula>"Pasa"</formula>
    </cfRule>
  </conditionalFormatting>
  <conditionalFormatting sqref="D209:D220">
    <cfRule type="cellIs" dxfId="6" priority="81" stopIfTrue="1" operator="equal">
      <formula>"Falla"</formula>
    </cfRule>
  </conditionalFormatting>
  <conditionalFormatting sqref="D209:D220">
    <cfRule type="cellIs" dxfId="2" priority="82" stopIfTrue="1" operator="equal">
      <formula>"N/A"</formula>
    </cfRule>
  </conditionalFormatting>
  <conditionalFormatting sqref="D209:D220">
    <cfRule type="cellIs" dxfId="7" priority="83" stopIfTrue="1" operator="equal">
      <formula>"N/T"</formula>
    </cfRule>
  </conditionalFormatting>
  <conditionalFormatting sqref="D209:D220">
    <cfRule type="cellIs" dxfId="8" priority="84" stopIfTrue="1" operator="equal">
      <formula>"N/D"</formula>
    </cfRule>
  </conditionalFormatting>
  <conditionalFormatting sqref="D209:D222">
    <cfRule type="cellIs" dxfId="3" priority="85" stopIfTrue="1" operator="equal">
      <formula>"-"</formula>
    </cfRule>
  </conditionalFormatting>
  <conditionalFormatting sqref="D226:D237">
    <cfRule type="expression" dxfId="4" priority="86" stopIfTrue="1">
      <formula>ISBLANK(D226)</formula>
    </cfRule>
  </conditionalFormatting>
  <conditionalFormatting sqref="D226:D237">
    <cfRule type="cellIs" dxfId="5" priority="87" stopIfTrue="1" operator="equal">
      <formula>"Pasa"</formula>
    </cfRule>
  </conditionalFormatting>
  <conditionalFormatting sqref="D226:D237">
    <cfRule type="cellIs" dxfId="6" priority="88" stopIfTrue="1" operator="equal">
      <formula>"Falla"</formula>
    </cfRule>
  </conditionalFormatting>
  <conditionalFormatting sqref="D226:D237">
    <cfRule type="cellIs" dxfId="2" priority="89" stopIfTrue="1" operator="equal">
      <formula>"N/A"</formula>
    </cfRule>
  </conditionalFormatting>
  <conditionalFormatting sqref="D226:D237">
    <cfRule type="cellIs" dxfId="7" priority="90" stopIfTrue="1" operator="equal">
      <formula>"N/T"</formula>
    </cfRule>
  </conditionalFormatting>
  <conditionalFormatting sqref="D226:D237">
    <cfRule type="cellIs" dxfId="8" priority="91" stopIfTrue="1" operator="equal">
      <formula>"N/D"</formula>
    </cfRule>
  </conditionalFormatting>
  <conditionalFormatting sqref="D226:D239">
    <cfRule type="cellIs" dxfId="3" priority="92" stopIfTrue="1" operator="equal">
      <formula>"-"</formula>
    </cfRule>
  </conditionalFormatting>
  <conditionalFormatting sqref="D243:D253">
    <cfRule type="cellIs" dxfId="3" priority="93" stopIfTrue="1" operator="equal">
      <formula>"-"</formula>
    </cfRule>
  </conditionalFormatting>
  <conditionalFormatting sqref="D243:D253">
    <cfRule type="expression" dxfId="4" priority="94" stopIfTrue="1">
      <formula>ISBLANK(D243)</formula>
    </cfRule>
  </conditionalFormatting>
  <conditionalFormatting sqref="D243:D253">
    <cfRule type="cellIs" dxfId="5" priority="95" stopIfTrue="1" operator="equal">
      <formula>"Pasa"</formula>
    </cfRule>
  </conditionalFormatting>
  <conditionalFormatting sqref="D243:D253">
    <cfRule type="cellIs" dxfId="6" priority="96" stopIfTrue="1" operator="equal">
      <formula>"Falla"</formula>
    </cfRule>
  </conditionalFormatting>
  <conditionalFormatting sqref="D243:D253">
    <cfRule type="cellIs" dxfId="2" priority="97" stopIfTrue="1" operator="equal">
      <formula>"N/A"</formula>
    </cfRule>
  </conditionalFormatting>
  <conditionalFormatting sqref="D243:D253">
    <cfRule type="cellIs" dxfId="7" priority="98" stopIfTrue="1" operator="equal">
      <formula>"N/T"</formula>
    </cfRule>
  </conditionalFormatting>
  <conditionalFormatting sqref="D243:D253">
    <cfRule type="cellIs" dxfId="8" priority="99" stopIfTrue="1" operator="equal">
      <formula>"N/D"</formula>
    </cfRule>
  </conditionalFormatting>
  <conditionalFormatting sqref="D260:D270">
    <cfRule type="cellIs" dxfId="3" priority="100" stopIfTrue="1" operator="equal">
      <formula>"-"</formula>
    </cfRule>
  </conditionalFormatting>
  <conditionalFormatting sqref="D260:D270">
    <cfRule type="expression" dxfId="4" priority="101" stopIfTrue="1">
      <formula>ISBLANK(D260)</formula>
    </cfRule>
  </conditionalFormatting>
  <conditionalFormatting sqref="D260:D270">
    <cfRule type="cellIs" dxfId="5" priority="102" stopIfTrue="1" operator="equal">
      <formula>"Pasa"</formula>
    </cfRule>
  </conditionalFormatting>
  <conditionalFormatting sqref="D260:D270">
    <cfRule type="cellIs" dxfId="6" priority="103" stopIfTrue="1" operator="equal">
      <formula>"Falla"</formula>
    </cfRule>
  </conditionalFormatting>
  <conditionalFormatting sqref="D260:D270">
    <cfRule type="cellIs" dxfId="2" priority="104" stopIfTrue="1" operator="equal">
      <formula>"N/A"</formula>
    </cfRule>
  </conditionalFormatting>
  <conditionalFormatting sqref="D260:D270">
    <cfRule type="cellIs" dxfId="7" priority="105" stopIfTrue="1" operator="equal">
      <formula>"N/T"</formula>
    </cfRule>
  </conditionalFormatting>
  <conditionalFormatting sqref="D260:D270">
    <cfRule type="cellIs" dxfId="8" priority="106" stopIfTrue="1" operator="equal">
      <formula>"N/D"</formula>
    </cfRule>
  </conditionalFormatting>
  <conditionalFormatting sqref="D277:D287">
    <cfRule type="cellIs" dxfId="3" priority="107" stopIfTrue="1" operator="equal">
      <formula>"-"</formula>
    </cfRule>
  </conditionalFormatting>
  <conditionalFormatting sqref="D277:D287">
    <cfRule type="expression" dxfId="4" priority="108" stopIfTrue="1">
      <formula>ISBLANK(D277)</formula>
    </cfRule>
  </conditionalFormatting>
  <conditionalFormatting sqref="D277:D287">
    <cfRule type="cellIs" dxfId="5" priority="109" stopIfTrue="1" operator="equal">
      <formula>"Pasa"</formula>
    </cfRule>
  </conditionalFormatting>
  <conditionalFormatting sqref="D277:D287">
    <cfRule type="cellIs" dxfId="6" priority="110" stopIfTrue="1" operator="equal">
      <formula>"Falla"</formula>
    </cfRule>
  </conditionalFormatting>
  <conditionalFormatting sqref="D277:D287">
    <cfRule type="cellIs" dxfId="2" priority="111" stopIfTrue="1" operator="equal">
      <formula>"N/A"</formula>
    </cfRule>
  </conditionalFormatting>
  <conditionalFormatting sqref="D277:D287">
    <cfRule type="cellIs" dxfId="7" priority="112" stopIfTrue="1" operator="equal">
      <formula>"N/T"</formula>
    </cfRule>
  </conditionalFormatting>
  <conditionalFormatting sqref="D277:D287">
    <cfRule type="cellIs" dxfId="8" priority="113" stopIfTrue="1" operator="equal">
      <formula>"N/D"</formula>
    </cfRule>
  </conditionalFormatting>
  <conditionalFormatting sqref="D294:D304">
    <cfRule type="cellIs" dxfId="3" priority="114" stopIfTrue="1" operator="equal">
      <formula>"-"</formula>
    </cfRule>
  </conditionalFormatting>
  <conditionalFormatting sqref="D294:D304">
    <cfRule type="expression" dxfId="4" priority="115" stopIfTrue="1">
      <formula>ISBLANK(D294)</formula>
    </cfRule>
  </conditionalFormatting>
  <conditionalFormatting sqref="D294:D304">
    <cfRule type="cellIs" dxfId="5" priority="116" stopIfTrue="1" operator="equal">
      <formula>"Pasa"</formula>
    </cfRule>
  </conditionalFormatting>
  <conditionalFormatting sqref="D294:D304">
    <cfRule type="cellIs" dxfId="6" priority="117" stopIfTrue="1" operator="equal">
      <formula>"Falla"</formula>
    </cfRule>
  </conditionalFormatting>
  <conditionalFormatting sqref="D294:D304">
    <cfRule type="cellIs" dxfId="2" priority="118" stopIfTrue="1" operator="equal">
      <formula>"N/A"</formula>
    </cfRule>
  </conditionalFormatting>
  <conditionalFormatting sqref="D294:D304">
    <cfRule type="cellIs" dxfId="7" priority="119" stopIfTrue="1" operator="equal">
      <formula>"N/T"</formula>
    </cfRule>
  </conditionalFormatting>
  <conditionalFormatting sqref="D294:D304">
    <cfRule type="cellIs" dxfId="8" priority="120" stopIfTrue="1" operator="equal">
      <formula>"N/D"</formula>
    </cfRule>
  </conditionalFormatting>
  <conditionalFormatting sqref="D311:D321">
    <cfRule type="cellIs" dxfId="3" priority="121" stopIfTrue="1" operator="equal">
      <formula>"-"</formula>
    </cfRule>
  </conditionalFormatting>
  <conditionalFormatting sqref="D311:D321">
    <cfRule type="expression" dxfId="4" priority="122" stopIfTrue="1">
      <formula>ISBLANK(D311)</formula>
    </cfRule>
  </conditionalFormatting>
  <conditionalFormatting sqref="D311:D321">
    <cfRule type="cellIs" dxfId="5" priority="123" stopIfTrue="1" operator="equal">
      <formula>"Pasa"</formula>
    </cfRule>
  </conditionalFormatting>
  <conditionalFormatting sqref="D311:D321">
    <cfRule type="cellIs" dxfId="6" priority="124" stopIfTrue="1" operator="equal">
      <formula>"Falla"</formula>
    </cfRule>
  </conditionalFormatting>
  <conditionalFormatting sqref="D311:D321">
    <cfRule type="cellIs" dxfId="2" priority="125" stopIfTrue="1" operator="equal">
      <formula>"N/A"</formula>
    </cfRule>
  </conditionalFormatting>
  <conditionalFormatting sqref="D311:D321">
    <cfRule type="cellIs" dxfId="7" priority="126" stopIfTrue="1" operator="equal">
      <formula>"N/T"</formula>
    </cfRule>
  </conditionalFormatting>
  <conditionalFormatting sqref="D311:D321">
    <cfRule type="cellIs" dxfId="8" priority="127" stopIfTrue="1" operator="equal">
      <formula>"N/D"</formula>
    </cfRule>
  </conditionalFormatting>
  <conditionalFormatting sqref="D328:D338">
    <cfRule type="cellIs" dxfId="3" priority="128" stopIfTrue="1" operator="equal">
      <formula>"-"</formula>
    </cfRule>
  </conditionalFormatting>
  <conditionalFormatting sqref="D328:D338">
    <cfRule type="expression" dxfId="4" priority="129" stopIfTrue="1">
      <formula>ISBLANK(D328)</formula>
    </cfRule>
  </conditionalFormatting>
  <conditionalFormatting sqref="D328:D338">
    <cfRule type="cellIs" dxfId="5" priority="130" stopIfTrue="1" operator="equal">
      <formula>"Pasa"</formula>
    </cfRule>
  </conditionalFormatting>
  <conditionalFormatting sqref="D328:D338">
    <cfRule type="cellIs" dxfId="6" priority="131" stopIfTrue="1" operator="equal">
      <formula>"Falla"</formula>
    </cfRule>
  </conditionalFormatting>
  <conditionalFormatting sqref="D328:D338">
    <cfRule type="cellIs" dxfId="2" priority="132" stopIfTrue="1" operator="equal">
      <formula>"N/A"</formula>
    </cfRule>
  </conditionalFormatting>
  <conditionalFormatting sqref="D328:D338">
    <cfRule type="cellIs" dxfId="7" priority="133" stopIfTrue="1" operator="equal">
      <formula>"N/T"</formula>
    </cfRule>
  </conditionalFormatting>
  <conditionalFormatting sqref="D328:D338">
    <cfRule type="cellIs" dxfId="8" priority="134" stopIfTrue="1" operator="equal">
      <formula>"N/D"</formula>
    </cfRule>
  </conditionalFormatting>
  <conditionalFormatting sqref="D345:D355">
    <cfRule type="cellIs" dxfId="3" priority="135" stopIfTrue="1" operator="equal">
      <formula>"-"</formula>
    </cfRule>
  </conditionalFormatting>
  <conditionalFormatting sqref="D345:D355">
    <cfRule type="expression" dxfId="4" priority="136" stopIfTrue="1">
      <formula>ISBLANK(D345)</formula>
    </cfRule>
  </conditionalFormatting>
  <conditionalFormatting sqref="D345:D355">
    <cfRule type="cellIs" dxfId="5" priority="137" stopIfTrue="1" operator="equal">
      <formula>"Pasa"</formula>
    </cfRule>
  </conditionalFormatting>
  <conditionalFormatting sqref="D345:D355">
    <cfRule type="cellIs" dxfId="6" priority="138" stopIfTrue="1" operator="equal">
      <formula>"Falla"</formula>
    </cfRule>
  </conditionalFormatting>
  <conditionalFormatting sqref="D345:D355">
    <cfRule type="cellIs" dxfId="2" priority="139" stopIfTrue="1" operator="equal">
      <formula>"N/A"</formula>
    </cfRule>
  </conditionalFormatting>
  <conditionalFormatting sqref="D345:D355">
    <cfRule type="cellIs" dxfId="7" priority="140" stopIfTrue="1" operator="equal">
      <formula>"N/T"</formula>
    </cfRule>
  </conditionalFormatting>
  <conditionalFormatting sqref="D345:D355">
    <cfRule type="cellIs" dxfId="8" priority="141" stopIfTrue="1" operator="equal">
      <formula>"N/D"</formula>
    </cfRule>
  </conditionalFormatting>
  <conditionalFormatting sqref="D362:D372">
    <cfRule type="cellIs" dxfId="3" priority="142" stopIfTrue="1" operator="equal">
      <formula>"-"</formula>
    </cfRule>
  </conditionalFormatting>
  <conditionalFormatting sqref="D362:D372">
    <cfRule type="expression" dxfId="4" priority="143" stopIfTrue="1">
      <formula>ISBLANK(D362)</formula>
    </cfRule>
  </conditionalFormatting>
  <conditionalFormatting sqref="D362:D372">
    <cfRule type="cellIs" dxfId="5" priority="144" stopIfTrue="1" operator="equal">
      <formula>"Pasa"</formula>
    </cfRule>
  </conditionalFormatting>
  <conditionalFormatting sqref="D362:D372">
    <cfRule type="cellIs" dxfId="6" priority="145" stopIfTrue="1" operator="equal">
      <formula>"Falla"</formula>
    </cfRule>
  </conditionalFormatting>
  <conditionalFormatting sqref="D362:D372">
    <cfRule type="cellIs" dxfId="2" priority="146" stopIfTrue="1" operator="equal">
      <formula>"N/A"</formula>
    </cfRule>
  </conditionalFormatting>
  <conditionalFormatting sqref="D362:D372">
    <cfRule type="cellIs" dxfId="7" priority="147" stopIfTrue="1" operator="equal">
      <formula>"N/T"</formula>
    </cfRule>
  </conditionalFormatting>
  <conditionalFormatting sqref="D362:D372">
    <cfRule type="cellIs" dxfId="8" priority="148" stopIfTrue="1" operator="equal">
      <formula>"N/D"</formula>
    </cfRule>
  </conditionalFormatting>
  <conditionalFormatting sqref="D379:D389">
    <cfRule type="cellIs" dxfId="3" priority="149" stopIfTrue="1" operator="equal">
      <formula>"-"</formula>
    </cfRule>
  </conditionalFormatting>
  <conditionalFormatting sqref="D379:D389">
    <cfRule type="expression" dxfId="4" priority="150" stopIfTrue="1">
      <formula>ISBLANK(D379)</formula>
    </cfRule>
  </conditionalFormatting>
  <conditionalFormatting sqref="D379:D389">
    <cfRule type="cellIs" dxfId="5" priority="151" stopIfTrue="1" operator="equal">
      <formula>"Pasa"</formula>
    </cfRule>
  </conditionalFormatting>
  <conditionalFormatting sqref="D379:D389">
    <cfRule type="cellIs" dxfId="6" priority="152" stopIfTrue="1" operator="equal">
      <formula>"Falla"</formula>
    </cfRule>
  </conditionalFormatting>
  <conditionalFormatting sqref="D379:D389">
    <cfRule type="cellIs" dxfId="2" priority="153" stopIfTrue="1" operator="equal">
      <formula>"N/A"</formula>
    </cfRule>
  </conditionalFormatting>
  <conditionalFormatting sqref="D379:D389">
    <cfRule type="cellIs" dxfId="7" priority="154" stopIfTrue="1" operator="equal">
      <formula>"N/T"</formula>
    </cfRule>
  </conditionalFormatting>
  <conditionalFormatting sqref="D379:D389">
    <cfRule type="cellIs" dxfId="8" priority="155" stopIfTrue="1" operator="equal">
      <formula>"N/D"</formula>
    </cfRule>
  </conditionalFormatting>
  <conditionalFormatting sqref="D396:D406">
    <cfRule type="cellIs" dxfId="3" priority="156" stopIfTrue="1" operator="equal">
      <formula>"-"</formula>
    </cfRule>
  </conditionalFormatting>
  <conditionalFormatting sqref="D396:D406">
    <cfRule type="expression" dxfId="4" priority="157" stopIfTrue="1">
      <formula>ISBLANK(D396)</formula>
    </cfRule>
  </conditionalFormatting>
  <conditionalFormatting sqref="D396:D406">
    <cfRule type="cellIs" dxfId="5" priority="158" stopIfTrue="1" operator="equal">
      <formula>"Pasa"</formula>
    </cfRule>
  </conditionalFormatting>
  <conditionalFormatting sqref="D396:D406">
    <cfRule type="cellIs" dxfId="6" priority="159" stopIfTrue="1" operator="equal">
      <formula>"Falla"</formula>
    </cfRule>
  </conditionalFormatting>
  <conditionalFormatting sqref="D396:D406">
    <cfRule type="cellIs" dxfId="2" priority="160" stopIfTrue="1" operator="equal">
      <formula>"N/A"</formula>
    </cfRule>
  </conditionalFormatting>
  <conditionalFormatting sqref="D396:D406">
    <cfRule type="cellIs" dxfId="7" priority="161" stopIfTrue="1" operator="equal">
      <formula>"N/T"</formula>
    </cfRule>
  </conditionalFormatting>
  <conditionalFormatting sqref="D396:D406">
    <cfRule type="cellIs" dxfId="8" priority="162" stopIfTrue="1" operator="equal">
      <formula>"N/D"</formula>
    </cfRule>
  </conditionalFormatting>
  <conditionalFormatting sqref="D413:D423">
    <cfRule type="cellIs" dxfId="3" priority="163" stopIfTrue="1" operator="equal">
      <formula>"-"</formula>
    </cfRule>
  </conditionalFormatting>
  <conditionalFormatting sqref="D413:D423">
    <cfRule type="expression" dxfId="4" priority="164" stopIfTrue="1">
      <formula>ISBLANK(D413)</formula>
    </cfRule>
  </conditionalFormatting>
  <conditionalFormatting sqref="D413:D423">
    <cfRule type="cellIs" dxfId="5" priority="165" stopIfTrue="1" operator="equal">
      <formula>"Pasa"</formula>
    </cfRule>
  </conditionalFormatting>
  <conditionalFormatting sqref="D413:D423">
    <cfRule type="cellIs" dxfId="6" priority="166" stopIfTrue="1" operator="equal">
      <formula>"Falla"</formula>
    </cfRule>
  </conditionalFormatting>
  <conditionalFormatting sqref="D413:D423">
    <cfRule type="cellIs" dxfId="2" priority="167" stopIfTrue="1" operator="equal">
      <formula>"N/A"</formula>
    </cfRule>
  </conditionalFormatting>
  <conditionalFormatting sqref="D413:D423">
    <cfRule type="cellIs" dxfId="7" priority="168" stopIfTrue="1" operator="equal">
      <formula>"N/T"</formula>
    </cfRule>
  </conditionalFormatting>
  <conditionalFormatting sqref="D413:D423">
    <cfRule type="cellIs" dxfId="8" priority="169" stopIfTrue="1" operator="equal">
      <formula>"N/D"</formula>
    </cfRule>
  </conditionalFormatting>
  <conditionalFormatting sqref="D430:D440">
    <cfRule type="cellIs" dxfId="3" priority="170" stopIfTrue="1" operator="equal">
      <formula>"-"</formula>
    </cfRule>
  </conditionalFormatting>
  <conditionalFormatting sqref="D430:D440">
    <cfRule type="expression" dxfId="4" priority="171" stopIfTrue="1">
      <formula>ISBLANK(D430)</formula>
    </cfRule>
  </conditionalFormatting>
  <conditionalFormatting sqref="D430:D440">
    <cfRule type="cellIs" dxfId="5" priority="172" stopIfTrue="1" operator="equal">
      <formula>"Pasa"</formula>
    </cfRule>
  </conditionalFormatting>
  <conditionalFormatting sqref="D430:D440">
    <cfRule type="cellIs" dxfId="6" priority="173" stopIfTrue="1" operator="equal">
      <formula>"Falla"</formula>
    </cfRule>
  </conditionalFormatting>
  <conditionalFormatting sqref="D430:D440">
    <cfRule type="cellIs" dxfId="2" priority="174" stopIfTrue="1" operator="equal">
      <formula>"N/A"</formula>
    </cfRule>
  </conditionalFormatting>
  <conditionalFormatting sqref="D430:D440">
    <cfRule type="cellIs" dxfId="7" priority="175" stopIfTrue="1" operator="equal">
      <formula>"N/T"</formula>
    </cfRule>
  </conditionalFormatting>
  <conditionalFormatting sqref="D430:D440">
    <cfRule type="cellIs" dxfId="8" priority="176" stopIfTrue="1" operator="equal">
      <formula>"N/D"</formula>
    </cfRule>
  </conditionalFormatting>
  <conditionalFormatting sqref="D447:D457">
    <cfRule type="cellIs" dxfId="3" priority="177" stopIfTrue="1" operator="equal">
      <formula>"-"</formula>
    </cfRule>
  </conditionalFormatting>
  <conditionalFormatting sqref="D447:D457">
    <cfRule type="expression" dxfId="4" priority="178" stopIfTrue="1">
      <formula>ISBLANK(D447)</formula>
    </cfRule>
  </conditionalFormatting>
  <conditionalFormatting sqref="D447:D457">
    <cfRule type="cellIs" dxfId="5" priority="179" stopIfTrue="1" operator="equal">
      <formula>"Pasa"</formula>
    </cfRule>
  </conditionalFormatting>
  <conditionalFormatting sqref="D447:D457">
    <cfRule type="cellIs" dxfId="6" priority="180" stopIfTrue="1" operator="equal">
      <formula>"Falla"</formula>
    </cfRule>
  </conditionalFormatting>
  <conditionalFormatting sqref="D447:D457">
    <cfRule type="cellIs" dxfId="2" priority="181" stopIfTrue="1" operator="equal">
      <formula>"N/A"</formula>
    </cfRule>
  </conditionalFormatting>
  <conditionalFormatting sqref="D447:D457">
    <cfRule type="cellIs" dxfId="7" priority="182" stopIfTrue="1" operator="equal">
      <formula>"N/T"</formula>
    </cfRule>
  </conditionalFormatting>
  <conditionalFormatting sqref="D447:D457">
    <cfRule type="cellIs" dxfId="8" priority="183" stopIfTrue="1" operator="equal">
      <formula>"N/D"</formula>
    </cfRule>
  </conditionalFormatting>
  <conditionalFormatting sqref="D464:D474">
    <cfRule type="cellIs" dxfId="3" priority="184" stopIfTrue="1" operator="equal">
      <formula>"-"</formula>
    </cfRule>
  </conditionalFormatting>
  <conditionalFormatting sqref="D464:D474">
    <cfRule type="expression" dxfId="4" priority="185" stopIfTrue="1">
      <formula>ISBLANK(D464)</formula>
    </cfRule>
  </conditionalFormatting>
  <conditionalFormatting sqref="D464:D474">
    <cfRule type="cellIs" dxfId="5" priority="186" stopIfTrue="1" operator="equal">
      <formula>"Pasa"</formula>
    </cfRule>
  </conditionalFormatting>
  <conditionalFormatting sqref="D464:D474">
    <cfRule type="cellIs" dxfId="6" priority="187" stopIfTrue="1" operator="equal">
      <formula>"Falla"</formula>
    </cfRule>
  </conditionalFormatting>
  <conditionalFormatting sqref="D464:D474">
    <cfRule type="cellIs" dxfId="2" priority="188" stopIfTrue="1" operator="equal">
      <formula>"N/A"</formula>
    </cfRule>
  </conditionalFormatting>
  <conditionalFormatting sqref="D464:D474">
    <cfRule type="cellIs" dxfId="7" priority="189" stopIfTrue="1" operator="equal">
      <formula>"N/T"</formula>
    </cfRule>
  </conditionalFormatting>
  <conditionalFormatting sqref="D464:D474">
    <cfRule type="cellIs" dxfId="8" priority="190" stopIfTrue="1" operator="equal">
      <formula>"N/D"</formula>
    </cfRule>
  </conditionalFormatting>
  <conditionalFormatting sqref="D478">
    <cfRule type="expression" dxfId="4" priority="191" stopIfTrue="1">
      <formula>ISBLANK(D478)</formula>
    </cfRule>
  </conditionalFormatting>
  <conditionalFormatting sqref="D478">
    <cfRule type="cellIs" dxfId="5" priority="192" stopIfTrue="1" operator="equal">
      <formula>"Pasa"</formula>
    </cfRule>
  </conditionalFormatting>
  <conditionalFormatting sqref="D478">
    <cfRule type="cellIs" dxfId="6" priority="193" stopIfTrue="1" operator="equal">
      <formula>"Falla"</formula>
    </cfRule>
  </conditionalFormatting>
  <conditionalFormatting sqref="D478">
    <cfRule type="cellIs" dxfId="2" priority="194" stopIfTrue="1" operator="equal">
      <formula>"N/A"</formula>
    </cfRule>
  </conditionalFormatting>
  <conditionalFormatting sqref="D478">
    <cfRule type="cellIs" dxfId="7" priority="195" stopIfTrue="1" operator="equal">
      <formula>"N/T"</formula>
    </cfRule>
  </conditionalFormatting>
  <conditionalFormatting sqref="D478">
    <cfRule type="cellIs" dxfId="8" priority="196" stopIfTrue="1" operator="equal">
      <formula>"N/D"</formula>
    </cfRule>
  </conditionalFormatting>
  <conditionalFormatting sqref="D481:D491">
    <cfRule type="cellIs" dxfId="3" priority="197" stopIfTrue="1" operator="equal">
      <formula>"-"</formula>
    </cfRule>
  </conditionalFormatting>
  <conditionalFormatting sqref="D481:D491">
    <cfRule type="expression" dxfId="4" priority="198" stopIfTrue="1">
      <formula>ISBLANK(D481)</formula>
    </cfRule>
  </conditionalFormatting>
  <conditionalFormatting sqref="D481:D491">
    <cfRule type="cellIs" dxfId="5" priority="199" stopIfTrue="1" operator="equal">
      <formula>"Pasa"</formula>
    </cfRule>
  </conditionalFormatting>
  <conditionalFormatting sqref="D481:D491">
    <cfRule type="cellIs" dxfId="6" priority="200" stopIfTrue="1" operator="equal">
      <formula>"Falla"</formula>
    </cfRule>
  </conditionalFormatting>
  <conditionalFormatting sqref="D481:D491">
    <cfRule type="cellIs" dxfId="2" priority="201" stopIfTrue="1" operator="equal">
      <formula>"N/A"</formula>
    </cfRule>
  </conditionalFormatting>
  <conditionalFormatting sqref="D481:D491">
    <cfRule type="cellIs" dxfId="7" priority="202" stopIfTrue="1" operator="equal">
      <formula>"N/T"</formula>
    </cfRule>
  </conditionalFormatting>
  <conditionalFormatting sqref="D481:D491">
    <cfRule type="cellIs" dxfId="8" priority="203" stopIfTrue="1" operator="equal">
      <formula>"N/D"</formula>
    </cfRule>
  </conditionalFormatting>
  <conditionalFormatting sqref="D498:D508">
    <cfRule type="cellIs" dxfId="3" priority="204" stopIfTrue="1" operator="equal">
      <formula>"-"</formula>
    </cfRule>
  </conditionalFormatting>
  <conditionalFormatting sqref="D498:D508">
    <cfRule type="expression" dxfId="4" priority="205" stopIfTrue="1">
      <formula>ISBLANK(D498)</formula>
    </cfRule>
  </conditionalFormatting>
  <conditionalFormatting sqref="D498:D508">
    <cfRule type="cellIs" dxfId="5" priority="206" stopIfTrue="1" operator="equal">
      <formula>"Pasa"</formula>
    </cfRule>
  </conditionalFormatting>
  <conditionalFormatting sqref="D498:D508">
    <cfRule type="cellIs" dxfId="6" priority="207" stopIfTrue="1" operator="equal">
      <formula>"Falla"</formula>
    </cfRule>
  </conditionalFormatting>
  <conditionalFormatting sqref="D498:D508">
    <cfRule type="cellIs" dxfId="2" priority="208" stopIfTrue="1" operator="equal">
      <formula>"N/A"</formula>
    </cfRule>
  </conditionalFormatting>
  <conditionalFormatting sqref="D498:D508">
    <cfRule type="cellIs" dxfId="7" priority="209" stopIfTrue="1" operator="equal">
      <formula>"N/T"</formula>
    </cfRule>
  </conditionalFormatting>
  <conditionalFormatting sqref="D498:D508">
    <cfRule type="cellIs" dxfId="8" priority="210" stopIfTrue="1" operator="equal">
      <formula>"N/D"</formula>
    </cfRule>
  </conditionalFormatting>
  <conditionalFormatting sqref="D515:D525">
    <cfRule type="cellIs" dxfId="3" priority="211" stopIfTrue="1" operator="equal">
      <formula>"-"</formula>
    </cfRule>
  </conditionalFormatting>
  <conditionalFormatting sqref="D515:D525">
    <cfRule type="expression" dxfId="4" priority="212" stopIfTrue="1">
      <formula>ISBLANK(D515)</formula>
    </cfRule>
  </conditionalFormatting>
  <conditionalFormatting sqref="D515:D525">
    <cfRule type="cellIs" dxfId="5" priority="213" stopIfTrue="1" operator="equal">
      <formula>"Pasa"</formula>
    </cfRule>
  </conditionalFormatting>
  <conditionalFormatting sqref="D515:D525">
    <cfRule type="cellIs" dxfId="6" priority="214" stopIfTrue="1" operator="equal">
      <formula>"Falla"</formula>
    </cfRule>
  </conditionalFormatting>
  <conditionalFormatting sqref="D515:D525">
    <cfRule type="cellIs" dxfId="2" priority="215" stopIfTrue="1" operator="equal">
      <formula>"N/A"</formula>
    </cfRule>
  </conditionalFormatting>
  <conditionalFormatting sqref="D515:D525">
    <cfRule type="cellIs" dxfId="7" priority="216" stopIfTrue="1" operator="equal">
      <formula>"N/T"</formula>
    </cfRule>
  </conditionalFormatting>
  <conditionalFormatting sqref="D515:D525">
    <cfRule type="cellIs" dxfId="8" priority="217" stopIfTrue="1" operator="equal">
      <formula>"N/D"</formula>
    </cfRule>
  </conditionalFormatting>
  <conditionalFormatting sqref="D532:D542">
    <cfRule type="cellIs" dxfId="3" priority="218" stopIfTrue="1" operator="equal">
      <formula>"-"</formula>
    </cfRule>
  </conditionalFormatting>
  <conditionalFormatting sqref="D532:D542">
    <cfRule type="expression" dxfId="4" priority="219" stopIfTrue="1">
      <formula>ISBLANK(D532)</formula>
    </cfRule>
  </conditionalFormatting>
  <conditionalFormatting sqref="D532:D542">
    <cfRule type="cellIs" dxfId="5" priority="220" stopIfTrue="1" operator="equal">
      <formula>"Pasa"</formula>
    </cfRule>
  </conditionalFormatting>
  <conditionalFormatting sqref="D532:D542">
    <cfRule type="cellIs" dxfId="6" priority="221" stopIfTrue="1" operator="equal">
      <formula>"Falla"</formula>
    </cfRule>
  </conditionalFormatting>
  <conditionalFormatting sqref="D532:D542">
    <cfRule type="cellIs" dxfId="2" priority="222" stopIfTrue="1" operator="equal">
      <formula>"N/A"</formula>
    </cfRule>
  </conditionalFormatting>
  <conditionalFormatting sqref="D532:D542">
    <cfRule type="cellIs" dxfId="7" priority="223" stopIfTrue="1" operator="equal">
      <formula>"N/T"</formula>
    </cfRule>
  </conditionalFormatting>
  <conditionalFormatting sqref="D532:D542">
    <cfRule type="cellIs" dxfId="8" priority="224" stopIfTrue="1" operator="equal">
      <formula>"N/D"</formula>
    </cfRule>
  </conditionalFormatting>
  <conditionalFormatting sqref="D549:D558">
    <cfRule type="expression" dxfId="4" priority="225" stopIfTrue="1">
      <formula>ISBLANK(D549)</formula>
    </cfRule>
  </conditionalFormatting>
  <conditionalFormatting sqref="D549:D558">
    <cfRule type="cellIs" dxfId="5" priority="226" stopIfTrue="1" operator="equal">
      <formula>"Pasa"</formula>
    </cfRule>
  </conditionalFormatting>
  <conditionalFormatting sqref="D549:D558">
    <cfRule type="cellIs" dxfId="6" priority="227" stopIfTrue="1" operator="equal">
      <formula>"Falla"</formula>
    </cfRule>
  </conditionalFormatting>
  <conditionalFormatting sqref="D549:D558">
    <cfRule type="cellIs" dxfId="2" priority="228" stopIfTrue="1" operator="equal">
      <formula>"N/A"</formula>
    </cfRule>
  </conditionalFormatting>
  <conditionalFormatting sqref="D549:D558">
    <cfRule type="cellIs" dxfId="7" priority="229" stopIfTrue="1" operator="equal">
      <formula>"N/T"</formula>
    </cfRule>
  </conditionalFormatting>
  <conditionalFormatting sqref="D549:D558">
    <cfRule type="cellIs" dxfId="8" priority="230" stopIfTrue="1" operator="equal">
      <formula>"N/D"</formula>
    </cfRule>
  </conditionalFormatting>
  <conditionalFormatting sqref="D549:D559">
    <cfRule type="cellIs" dxfId="3" priority="231" stopIfTrue="1" operator="equal">
      <formula>"-"</formula>
    </cfRule>
  </conditionalFormatting>
  <conditionalFormatting sqref="D549:D559">
    <cfRule type="expression" dxfId="4" priority="232" stopIfTrue="1">
      <formula>ISBLANK(D549)</formula>
    </cfRule>
  </conditionalFormatting>
  <conditionalFormatting sqref="D549:D559">
    <cfRule type="cellIs" dxfId="5" priority="233" stopIfTrue="1" operator="equal">
      <formula>"Pasa"</formula>
    </cfRule>
  </conditionalFormatting>
  <conditionalFormatting sqref="D549:D559">
    <cfRule type="cellIs" dxfId="6" priority="234" stopIfTrue="1" operator="equal">
      <formula>"Falla"</formula>
    </cfRule>
  </conditionalFormatting>
  <conditionalFormatting sqref="D549:D559">
    <cfRule type="cellIs" dxfId="2" priority="235" stopIfTrue="1" operator="equal">
      <formula>"N/A"</formula>
    </cfRule>
  </conditionalFormatting>
  <conditionalFormatting sqref="D549:D559">
    <cfRule type="cellIs" dxfId="7" priority="236" stopIfTrue="1" operator="equal">
      <formula>"N/T"</formula>
    </cfRule>
  </conditionalFormatting>
  <conditionalFormatting sqref="D549:D559">
    <cfRule type="cellIs" dxfId="8" priority="237" stopIfTrue="1" operator="equal">
      <formula>"N/D"</formula>
    </cfRule>
  </conditionalFormatting>
  <conditionalFormatting sqref="D566:D576">
    <cfRule type="cellIs" dxfId="3" priority="238" stopIfTrue="1" operator="equal">
      <formula>"-"</formula>
    </cfRule>
  </conditionalFormatting>
  <conditionalFormatting sqref="D566:D576">
    <cfRule type="expression" dxfId="4" priority="239" stopIfTrue="1">
      <formula>ISBLANK(D566)</formula>
    </cfRule>
  </conditionalFormatting>
  <conditionalFormatting sqref="D566:D576">
    <cfRule type="cellIs" dxfId="5" priority="240" stopIfTrue="1" operator="equal">
      <formula>"Pasa"</formula>
    </cfRule>
  </conditionalFormatting>
  <conditionalFormatting sqref="D566:D576">
    <cfRule type="cellIs" dxfId="6" priority="241" stopIfTrue="1" operator="equal">
      <formula>"Falla"</formula>
    </cfRule>
  </conditionalFormatting>
  <conditionalFormatting sqref="D566:D576">
    <cfRule type="cellIs" dxfId="2" priority="242" stopIfTrue="1" operator="equal">
      <formula>"N/A"</formula>
    </cfRule>
  </conditionalFormatting>
  <conditionalFormatting sqref="D566:D576">
    <cfRule type="cellIs" dxfId="7" priority="243" stopIfTrue="1" operator="equal">
      <formula>"N/T"</formula>
    </cfRule>
  </conditionalFormatting>
  <conditionalFormatting sqref="D566:D576">
    <cfRule type="cellIs" dxfId="8" priority="244" stopIfTrue="1" operator="equal">
      <formula>"N/D"</formula>
    </cfRule>
  </conditionalFormatting>
  <conditionalFormatting sqref="D583:D593">
    <cfRule type="cellIs" dxfId="3" priority="245" stopIfTrue="1" operator="equal">
      <formula>"-"</formula>
    </cfRule>
  </conditionalFormatting>
  <conditionalFormatting sqref="D583:D593">
    <cfRule type="expression" dxfId="4" priority="246" stopIfTrue="1">
      <formula>ISBLANK(D583)</formula>
    </cfRule>
  </conditionalFormatting>
  <conditionalFormatting sqref="D583:D593">
    <cfRule type="cellIs" dxfId="5" priority="247" stopIfTrue="1" operator="equal">
      <formula>"Pasa"</formula>
    </cfRule>
  </conditionalFormatting>
  <conditionalFormatting sqref="D583:D593">
    <cfRule type="cellIs" dxfId="6" priority="248" stopIfTrue="1" operator="equal">
      <formula>"Falla"</formula>
    </cfRule>
  </conditionalFormatting>
  <conditionalFormatting sqref="D583:D593">
    <cfRule type="cellIs" dxfId="2" priority="249" stopIfTrue="1" operator="equal">
      <formula>"N/A"</formula>
    </cfRule>
  </conditionalFormatting>
  <conditionalFormatting sqref="D583:D593">
    <cfRule type="cellIs" dxfId="7" priority="250" stopIfTrue="1" operator="equal">
      <formula>"N/T"</formula>
    </cfRule>
  </conditionalFormatting>
  <conditionalFormatting sqref="D583:D593">
    <cfRule type="cellIs" dxfId="8" priority="251" stopIfTrue="1" operator="equal">
      <formula>"N/D"</formula>
    </cfRule>
  </conditionalFormatting>
  <conditionalFormatting sqref="D600:D610">
    <cfRule type="cellIs" dxfId="3" priority="252" stopIfTrue="1" operator="equal">
      <formula>"-"</formula>
    </cfRule>
  </conditionalFormatting>
  <conditionalFormatting sqref="D600:D610">
    <cfRule type="expression" dxfId="4" priority="253" stopIfTrue="1">
      <formula>ISBLANK(D600)</formula>
    </cfRule>
  </conditionalFormatting>
  <conditionalFormatting sqref="D600:D610">
    <cfRule type="cellIs" dxfId="5" priority="254" stopIfTrue="1" operator="equal">
      <formula>"Pasa"</formula>
    </cfRule>
  </conditionalFormatting>
  <conditionalFormatting sqref="D600:D610">
    <cfRule type="cellIs" dxfId="6" priority="255" stopIfTrue="1" operator="equal">
      <formula>"Falla"</formula>
    </cfRule>
  </conditionalFormatting>
  <conditionalFormatting sqref="D600:D610">
    <cfRule type="cellIs" dxfId="2" priority="256" stopIfTrue="1" operator="equal">
      <formula>"N/A"</formula>
    </cfRule>
  </conditionalFormatting>
  <conditionalFormatting sqref="D600:D610">
    <cfRule type="cellIs" dxfId="7" priority="257" stopIfTrue="1" operator="equal">
      <formula>"N/T"</formula>
    </cfRule>
  </conditionalFormatting>
  <conditionalFormatting sqref="D600:D610">
    <cfRule type="cellIs" dxfId="8" priority="258" stopIfTrue="1" operator="equal">
      <formula>"N/D"</formula>
    </cfRule>
  </conditionalFormatting>
  <conditionalFormatting sqref="D617:D627">
    <cfRule type="cellIs" dxfId="3" priority="259" stopIfTrue="1" operator="equal">
      <formula>"-"</formula>
    </cfRule>
  </conditionalFormatting>
  <conditionalFormatting sqref="D617:D627">
    <cfRule type="expression" dxfId="4" priority="260" stopIfTrue="1">
      <formula>ISBLANK(D617)</formula>
    </cfRule>
  </conditionalFormatting>
  <conditionalFormatting sqref="D617:D627">
    <cfRule type="cellIs" dxfId="5" priority="261" stopIfTrue="1" operator="equal">
      <formula>"Pasa"</formula>
    </cfRule>
  </conditionalFormatting>
  <conditionalFormatting sqref="D617:D627">
    <cfRule type="cellIs" dxfId="6" priority="262" stopIfTrue="1" operator="equal">
      <formula>"Falla"</formula>
    </cfRule>
  </conditionalFormatting>
  <conditionalFormatting sqref="D617:D627">
    <cfRule type="cellIs" dxfId="2" priority="263" stopIfTrue="1" operator="equal">
      <formula>"N/A"</formula>
    </cfRule>
  </conditionalFormatting>
  <conditionalFormatting sqref="D617:D627">
    <cfRule type="cellIs" dxfId="7" priority="264" stopIfTrue="1" operator="equal">
      <formula>"N/T"</formula>
    </cfRule>
  </conditionalFormatting>
  <conditionalFormatting sqref="D617:D627">
    <cfRule type="cellIs" dxfId="8" priority="265" stopIfTrue="1" operator="equal">
      <formula>"N/D"</formula>
    </cfRule>
  </conditionalFormatting>
  <conditionalFormatting sqref="D634:D644">
    <cfRule type="cellIs" dxfId="3" priority="266" stopIfTrue="1" operator="equal">
      <formula>"-"</formula>
    </cfRule>
  </conditionalFormatting>
  <conditionalFormatting sqref="D634:D644">
    <cfRule type="expression" dxfId="4" priority="267" stopIfTrue="1">
      <formula>ISBLANK(D634)</formula>
    </cfRule>
  </conditionalFormatting>
  <conditionalFormatting sqref="D634:D644">
    <cfRule type="cellIs" dxfId="5" priority="268" stopIfTrue="1" operator="equal">
      <formula>"Pasa"</formula>
    </cfRule>
  </conditionalFormatting>
  <conditionalFormatting sqref="D634:D644">
    <cfRule type="cellIs" dxfId="6" priority="269" stopIfTrue="1" operator="equal">
      <formula>"Falla"</formula>
    </cfRule>
  </conditionalFormatting>
  <conditionalFormatting sqref="D634:D644">
    <cfRule type="cellIs" dxfId="2" priority="270" stopIfTrue="1" operator="equal">
      <formula>"N/A"</formula>
    </cfRule>
  </conditionalFormatting>
  <conditionalFormatting sqref="D634:D644">
    <cfRule type="cellIs" dxfId="7" priority="271" stopIfTrue="1" operator="equal">
      <formula>"N/T"</formula>
    </cfRule>
  </conditionalFormatting>
  <conditionalFormatting sqref="D634:D644">
    <cfRule type="cellIs" dxfId="8" priority="272" stopIfTrue="1" operator="equal">
      <formula>"N/D"</formula>
    </cfRule>
  </conditionalFormatting>
  <conditionalFormatting sqref="D651:D661">
    <cfRule type="cellIs" dxfId="3" priority="273" stopIfTrue="1" operator="equal">
      <formula>"-"</formula>
    </cfRule>
  </conditionalFormatting>
  <conditionalFormatting sqref="D651:D661">
    <cfRule type="expression" dxfId="4" priority="274" stopIfTrue="1">
      <formula>ISBLANK(D651)</formula>
    </cfRule>
  </conditionalFormatting>
  <conditionalFormatting sqref="D651:D661">
    <cfRule type="cellIs" dxfId="5" priority="275" stopIfTrue="1" operator="equal">
      <formula>"Pasa"</formula>
    </cfRule>
  </conditionalFormatting>
  <conditionalFormatting sqref="D651:D661">
    <cfRule type="cellIs" dxfId="6" priority="276" stopIfTrue="1" operator="equal">
      <formula>"Falla"</formula>
    </cfRule>
  </conditionalFormatting>
  <conditionalFormatting sqref="D651:D661">
    <cfRule type="cellIs" dxfId="2" priority="277" stopIfTrue="1" operator="equal">
      <formula>"N/A"</formula>
    </cfRule>
  </conditionalFormatting>
  <conditionalFormatting sqref="D651:D661">
    <cfRule type="cellIs" dxfId="7" priority="278" stopIfTrue="1" operator="equal">
      <formula>"N/T"</formula>
    </cfRule>
  </conditionalFormatting>
  <conditionalFormatting sqref="D651:D661">
    <cfRule type="cellIs" dxfId="8" priority="279" stopIfTrue="1" operator="equal">
      <formula>"N/D"</formula>
    </cfRule>
  </conditionalFormatting>
  <conditionalFormatting sqref="D668:D678">
    <cfRule type="cellIs" dxfId="3" priority="280" stopIfTrue="1" operator="equal">
      <formula>"-"</formula>
    </cfRule>
  </conditionalFormatting>
  <conditionalFormatting sqref="D668:D678">
    <cfRule type="expression" dxfId="4" priority="281" stopIfTrue="1">
      <formula>ISBLANK(D668)</formula>
    </cfRule>
  </conditionalFormatting>
  <conditionalFormatting sqref="D668:D678">
    <cfRule type="cellIs" dxfId="5" priority="282" stopIfTrue="1" operator="equal">
      <formula>"Pasa"</formula>
    </cfRule>
  </conditionalFormatting>
  <conditionalFormatting sqref="D668:D678">
    <cfRule type="cellIs" dxfId="6" priority="283" stopIfTrue="1" operator="equal">
      <formula>"Falla"</formula>
    </cfRule>
  </conditionalFormatting>
  <conditionalFormatting sqref="D668:D678">
    <cfRule type="cellIs" dxfId="2" priority="284" stopIfTrue="1" operator="equal">
      <formula>"N/A"</formula>
    </cfRule>
  </conditionalFormatting>
  <conditionalFormatting sqref="D668:D678">
    <cfRule type="cellIs" dxfId="7" priority="285" stopIfTrue="1" operator="equal">
      <formula>"N/T"</formula>
    </cfRule>
  </conditionalFormatting>
  <conditionalFormatting sqref="D668:D678">
    <cfRule type="cellIs" dxfId="8" priority="286" stopIfTrue="1" operator="equal">
      <formula>"N/D"</formula>
    </cfRule>
  </conditionalFormatting>
  <conditionalFormatting sqref="D685:D695">
    <cfRule type="cellIs" dxfId="3" priority="287" stopIfTrue="1" operator="equal">
      <formula>"-"</formula>
    </cfRule>
  </conditionalFormatting>
  <conditionalFormatting sqref="D685:D695">
    <cfRule type="expression" dxfId="4" priority="288" stopIfTrue="1">
      <formula>ISBLANK(D685)</formula>
    </cfRule>
  </conditionalFormatting>
  <conditionalFormatting sqref="D685:D695">
    <cfRule type="cellIs" dxfId="5" priority="289" stopIfTrue="1" operator="equal">
      <formula>"Pasa"</formula>
    </cfRule>
  </conditionalFormatting>
  <conditionalFormatting sqref="D685:D695">
    <cfRule type="cellIs" dxfId="6" priority="290" stopIfTrue="1" operator="equal">
      <formula>"Falla"</formula>
    </cfRule>
  </conditionalFormatting>
  <conditionalFormatting sqref="D685:D695">
    <cfRule type="cellIs" dxfId="2" priority="291" stopIfTrue="1" operator="equal">
      <formula>"N/A"</formula>
    </cfRule>
  </conditionalFormatting>
  <conditionalFormatting sqref="D685:D695">
    <cfRule type="cellIs" dxfId="7" priority="292" stopIfTrue="1" operator="equal">
      <formula>"N/T"</formula>
    </cfRule>
  </conditionalFormatting>
  <conditionalFormatting sqref="D685:D695">
    <cfRule type="cellIs" dxfId="8" priority="293" stopIfTrue="1" operator="equal">
      <formula>"N/D"</formula>
    </cfRule>
  </conditionalFormatting>
  <conditionalFormatting sqref="D702:D712">
    <cfRule type="cellIs" dxfId="3" priority="294" stopIfTrue="1" operator="equal">
      <formula>"-"</formula>
    </cfRule>
  </conditionalFormatting>
  <conditionalFormatting sqref="D702:D712">
    <cfRule type="expression" dxfId="4" priority="295" stopIfTrue="1">
      <formula>ISBLANK(D702)</formula>
    </cfRule>
  </conditionalFormatting>
  <conditionalFormatting sqref="D702:D712">
    <cfRule type="cellIs" dxfId="5" priority="296" stopIfTrue="1" operator="equal">
      <formula>"Pasa"</formula>
    </cfRule>
  </conditionalFormatting>
  <conditionalFormatting sqref="D702:D712">
    <cfRule type="cellIs" dxfId="6" priority="297" stopIfTrue="1" operator="equal">
      <formula>"Falla"</formula>
    </cfRule>
  </conditionalFormatting>
  <conditionalFormatting sqref="D702:D712">
    <cfRule type="cellIs" dxfId="2" priority="298" stopIfTrue="1" operator="equal">
      <formula>"N/A"</formula>
    </cfRule>
  </conditionalFormatting>
  <conditionalFormatting sqref="D702:D712">
    <cfRule type="cellIs" dxfId="7" priority="299" stopIfTrue="1" operator="equal">
      <formula>"N/T"</formula>
    </cfRule>
  </conditionalFormatting>
  <conditionalFormatting sqref="D702:D712">
    <cfRule type="cellIs" dxfId="8" priority="300" stopIfTrue="1" operator="equal">
      <formula>"N/D"</formula>
    </cfRule>
  </conditionalFormatting>
  <conditionalFormatting sqref="D719:D729">
    <cfRule type="cellIs" dxfId="3" priority="301" stopIfTrue="1" operator="equal">
      <formula>"-"</formula>
    </cfRule>
  </conditionalFormatting>
  <conditionalFormatting sqref="D719:D729">
    <cfRule type="expression" dxfId="4" priority="302" stopIfTrue="1">
      <formula>ISBLANK(D719)</formula>
    </cfRule>
  </conditionalFormatting>
  <conditionalFormatting sqref="D719:D729">
    <cfRule type="cellIs" dxfId="5" priority="303" stopIfTrue="1" operator="equal">
      <formula>"Pasa"</formula>
    </cfRule>
  </conditionalFormatting>
  <conditionalFormatting sqref="D719:D729">
    <cfRule type="cellIs" dxfId="6" priority="304" stopIfTrue="1" operator="equal">
      <formula>"Falla"</formula>
    </cfRule>
  </conditionalFormatting>
  <conditionalFormatting sqref="D719:D729">
    <cfRule type="cellIs" dxfId="2" priority="305" stopIfTrue="1" operator="equal">
      <formula>"N/A"</formula>
    </cfRule>
  </conditionalFormatting>
  <conditionalFormatting sqref="D719:D729">
    <cfRule type="cellIs" dxfId="7" priority="306" stopIfTrue="1" operator="equal">
      <formula>"N/T"</formula>
    </cfRule>
  </conditionalFormatting>
  <conditionalFormatting sqref="D719:D729">
    <cfRule type="cellIs" dxfId="8" priority="307" stopIfTrue="1" operator="equal">
      <formula>"N/D"</formula>
    </cfRule>
  </conditionalFormatting>
  <conditionalFormatting sqref="D736:D746">
    <cfRule type="cellIs" dxfId="3" priority="308" stopIfTrue="1" operator="equal">
      <formula>"-"</formula>
    </cfRule>
  </conditionalFormatting>
  <conditionalFormatting sqref="D736:D746">
    <cfRule type="expression" dxfId="4" priority="309" stopIfTrue="1">
      <formula>ISBLANK(D736)</formula>
    </cfRule>
  </conditionalFormatting>
  <conditionalFormatting sqref="D736:D746">
    <cfRule type="cellIs" dxfId="5" priority="310" stopIfTrue="1" operator="equal">
      <formula>"Pasa"</formula>
    </cfRule>
  </conditionalFormatting>
  <conditionalFormatting sqref="D736:D746">
    <cfRule type="cellIs" dxfId="6" priority="311" stopIfTrue="1" operator="equal">
      <formula>"Falla"</formula>
    </cfRule>
  </conditionalFormatting>
  <conditionalFormatting sqref="D736:D746">
    <cfRule type="cellIs" dxfId="2" priority="312" stopIfTrue="1" operator="equal">
      <formula>"N/A"</formula>
    </cfRule>
  </conditionalFormatting>
  <conditionalFormatting sqref="D736:D746">
    <cfRule type="cellIs" dxfId="7" priority="313" stopIfTrue="1" operator="equal">
      <formula>"N/T"</formula>
    </cfRule>
  </conditionalFormatting>
  <conditionalFormatting sqref="D736:D746">
    <cfRule type="cellIs" dxfId="8" priority="314" stopIfTrue="1" operator="equal">
      <formula>"N/D"</formula>
    </cfRule>
  </conditionalFormatting>
  <conditionalFormatting sqref="D753:D763">
    <cfRule type="cellIs" dxfId="3" priority="315" stopIfTrue="1" operator="equal">
      <formula>"-"</formula>
    </cfRule>
  </conditionalFormatting>
  <conditionalFormatting sqref="D753:D763">
    <cfRule type="expression" dxfId="4" priority="316" stopIfTrue="1">
      <formula>ISBLANK(D753)</formula>
    </cfRule>
  </conditionalFormatting>
  <conditionalFormatting sqref="D753:D763">
    <cfRule type="cellIs" dxfId="5" priority="317" stopIfTrue="1" operator="equal">
      <formula>"Pasa"</formula>
    </cfRule>
  </conditionalFormatting>
  <conditionalFormatting sqref="D753:D763">
    <cfRule type="cellIs" dxfId="6" priority="318" stopIfTrue="1" operator="equal">
      <formula>"Falla"</formula>
    </cfRule>
  </conditionalFormatting>
  <conditionalFormatting sqref="D753:D763">
    <cfRule type="cellIs" dxfId="2" priority="319" stopIfTrue="1" operator="equal">
      <formula>"N/A"</formula>
    </cfRule>
  </conditionalFormatting>
  <conditionalFormatting sqref="D753:D763">
    <cfRule type="cellIs" dxfId="7" priority="320" stopIfTrue="1" operator="equal">
      <formula>"N/T"</formula>
    </cfRule>
  </conditionalFormatting>
  <conditionalFormatting sqref="D753:D763">
    <cfRule type="cellIs" dxfId="8" priority="321" stopIfTrue="1" operator="equal">
      <formula>"N/D"</formula>
    </cfRule>
  </conditionalFormatting>
  <conditionalFormatting sqref="D770:D780">
    <cfRule type="cellIs" dxfId="3" priority="322" stopIfTrue="1" operator="equal">
      <formula>"-"</formula>
    </cfRule>
  </conditionalFormatting>
  <conditionalFormatting sqref="D770:D780">
    <cfRule type="expression" dxfId="4" priority="323" stopIfTrue="1">
      <formula>ISBLANK(D770)</formula>
    </cfRule>
  </conditionalFormatting>
  <conditionalFormatting sqref="D770:D780">
    <cfRule type="cellIs" dxfId="5" priority="324" stopIfTrue="1" operator="equal">
      <formula>"Pasa"</formula>
    </cfRule>
  </conditionalFormatting>
  <conditionalFormatting sqref="D770:D780">
    <cfRule type="cellIs" dxfId="6" priority="325" stopIfTrue="1" operator="equal">
      <formula>"Falla"</formula>
    </cfRule>
  </conditionalFormatting>
  <conditionalFormatting sqref="D770:D780">
    <cfRule type="cellIs" dxfId="2" priority="326" stopIfTrue="1" operator="equal">
      <formula>"N/A"</formula>
    </cfRule>
  </conditionalFormatting>
  <conditionalFormatting sqref="D770:D780">
    <cfRule type="cellIs" dxfId="7" priority="327" stopIfTrue="1" operator="equal">
      <formula>"N/T"</formula>
    </cfRule>
  </conditionalFormatting>
  <conditionalFormatting sqref="D770:D780">
    <cfRule type="cellIs" dxfId="8" priority="328" stopIfTrue="1" operator="equal">
      <formula>"N/D"</formula>
    </cfRule>
  </conditionalFormatting>
  <conditionalFormatting sqref="D787:D797">
    <cfRule type="cellIs" dxfId="3" priority="329" stopIfTrue="1" operator="equal">
      <formula>"-"</formula>
    </cfRule>
  </conditionalFormatting>
  <conditionalFormatting sqref="D787:D797">
    <cfRule type="expression" dxfId="4" priority="330" stopIfTrue="1">
      <formula>ISBLANK(D787)</formula>
    </cfRule>
  </conditionalFormatting>
  <conditionalFormatting sqref="D787:D797">
    <cfRule type="cellIs" dxfId="5" priority="331" stopIfTrue="1" operator="equal">
      <formula>"Pasa"</formula>
    </cfRule>
  </conditionalFormatting>
  <conditionalFormatting sqref="D787:D797">
    <cfRule type="cellIs" dxfId="6" priority="332" stopIfTrue="1" operator="equal">
      <formula>"Falla"</formula>
    </cfRule>
  </conditionalFormatting>
  <conditionalFormatting sqref="D787:D797">
    <cfRule type="cellIs" dxfId="2" priority="333" stopIfTrue="1" operator="equal">
      <formula>"N/A"</formula>
    </cfRule>
  </conditionalFormatting>
  <conditionalFormatting sqref="D787:D797">
    <cfRule type="cellIs" dxfId="7" priority="334" stopIfTrue="1" operator="equal">
      <formula>"N/T"</formula>
    </cfRule>
  </conditionalFormatting>
  <conditionalFormatting sqref="D787:D797">
    <cfRule type="cellIs" dxfId="8" priority="335" stopIfTrue="1" operator="equal">
      <formula>"N/D"</formula>
    </cfRule>
  </conditionalFormatting>
  <conditionalFormatting sqref="D804:D814">
    <cfRule type="cellIs" dxfId="3" priority="336" stopIfTrue="1" operator="equal">
      <formula>"-"</formula>
    </cfRule>
  </conditionalFormatting>
  <conditionalFormatting sqref="D804:D814">
    <cfRule type="expression" dxfId="4" priority="337" stopIfTrue="1">
      <formula>ISBLANK(D804)</formula>
    </cfRule>
  </conditionalFormatting>
  <conditionalFormatting sqref="D804:D814">
    <cfRule type="cellIs" dxfId="5" priority="338" stopIfTrue="1" operator="equal">
      <formula>"Pasa"</formula>
    </cfRule>
  </conditionalFormatting>
  <conditionalFormatting sqref="D804:D814">
    <cfRule type="cellIs" dxfId="6" priority="339" stopIfTrue="1" operator="equal">
      <formula>"Falla"</formula>
    </cfRule>
  </conditionalFormatting>
  <conditionalFormatting sqref="D804:D814">
    <cfRule type="cellIs" dxfId="2" priority="340" stopIfTrue="1" operator="equal">
      <formula>"N/A"</formula>
    </cfRule>
  </conditionalFormatting>
  <conditionalFormatting sqref="D804:D814">
    <cfRule type="cellIs" dxfId="7" priority="341" stopIfTrue="1" operator="equal">
      <formula>"N/T"</formula>
    </cfRule>
  </conditionalFormatting>
  <conditionalFormatting sqref="D804:D814">
    <cfRule type="cellIs" dxfId="8" priority="342" stopIfTrue="1" operator="equal">
      <formula>"N/D"</formula>
    </cfRule>
  </conditionalFormatting>
  <conditionalFormatting sqref="D821:D831">
    <cfRule type="cellIs" dxfId="3" priority="343" stopIfTrue="1" operator="equal">
      <formula>"-"</formula>
    </cfRule>
  </conditionalFormatting>
  <conditionalFormatting sqref="D821:D831">
    <cfRule type="expression" dxfId="4" priority="344" stopIfTrue="1">
      <formula>ISBLANK(D821)</formula>
    </cfRule>
  </conditionalFormatting>
  <conditionalFormatting sqref="D821:D831">
    <cfRule type="cellIs" dxfId="5" priority="345" stopIfTrue="1" operator="equal">
      <formula>"Pasa"</formula>
    </cfRule>
  </conditionalFormatting>
  <conditionalFormatting sqref="D821:D831">
    <cfRule type="cellIs" dxfId="6" priority="346" stopIfTrue="1" operator="equal">
      <formula>"Falla"</formula>
    </cfRule>
  </conditionalFormatting>
  <conditionalFormatting sqref="D821:D831">
    <cfRule type="cellIs" dxfId="2" priority="347" stopIfTrue="1" operator="equal">
      <formula>"N/A"</formula>
    </cfRule>
  </conditionalFormatting>
  <conditionalFormatting sqref="D821:D831">
    <cfRule type="cellIs" dxfId="7" priority="348" stopIfTrue="1" operator="equal">
      <formula>"N/T"</formula>
    </cfRule>
  </conditionalFormatting>
  <conditionalFormatting sqref="D821:D831">
    <cfRule type="cellIs" dxfId="8" priority="349" stopIfTrue="1" operator="equal">
      <formula>"N/D"</formula>
    </cfRule>
  </conditionalFormatting>
  <conditionalFormatting sqref="D838:D848">
    <cfRule type="cellIs" dxfId="3" priority="350" stopIfTrue="1" operator="equal">
      <formula>"-"</formula>
    </cfRule>
  </conditionalFormatting>
  <conditionalFormatting sqref="D838:D848">
    <cfRule type="expression" dxfId="4" priority="351" stopIfTrue="1">
      <formula>ISBLANK(D838)</formula>
    </cfRule>
  </conditionalFormatting>
  <conditionalFormatting sqref="D838:D848">
    <cfRule type="cellIs" dxfId="5" priority="352" stopIfTrue="1" operator="equal">
      <formula>"Pasa"</formula>
    </cfRule>
  </conditionalFormatting>
  <conditionalFormatting sqref="D838:D848">
    <cfRule type="cellIs" dxfId="6" priority="353" stopIfTrue="1" operator="equal">
      <formula>"Falla"</formula>
    </cfRule>
  </conditionalFormatting>
  <conditionalFormatting sqref="D838:D848">
    <cfRule type="cellIs" dxfId="2" priority="354" stopIfTrue="1" operator="equal">
      <formula>"N/A"</formula>
    </cfRule>
  </conditionalFormatting>
  <conditionalFormatting sqref="D838:D848">
    <cfRule type="cellIs" dxfId="7" priority="355" stopIfTrue="1" operator="equal">
      <formula>"N/T"</formula>
    </cfRule>
  </conditionalFormatting>
  <conditionalFormatting sqref="D838:D848">
    <cfRule type="cellIs" dxfId="8" priority="356" stopIfTrue="1" operator="equal">
      <formula>"N/D"</formula>
    </cfRule>
  </conditionalFormatting>
  <conditionalFormatting sqref="D855:D864">
    <cfRule type="cellIs" dxfId="3" priority="357" stopIfTrue="1" operator="equal">
      <formula>"-"</formula>
    </cfRule>
  </conditionalFormatting>
  <conditionalFormatting sqref="D855:D864">
    <cfRule type="expression" dxfId="4" priority="358" stopIfTrue="1">
      <formula>ISBLANK(D855)</formula>
    </cfRule>
  </conditionalFormatting>
  <conditionalFormatting sqref="D855:D864">
    <cfRule type="cellIs" dxfId="5" priority="359" stopIfTrue="1" operator="equal">
      <formula>"Pasa"</formula>
    </cfRule>
  </conditionalFormatting>
  <conditionalFormatting sqref="D855:D864">
    <cfRule type="cellIs" dxfId="6" priority="360" stopIfTrue="1" operator="equal">
      <formula>"Falla"</formula>
    </cfRule>
  </conditionalFormatting>
  <conditionalFormatting sqref="D855:D864">
    <cfRule type="cellIs" dxfId="2" priority="361" stopIfTrue="1" operator="equal">
      <formula>"N/A"</formula>
    </cfRule>
  </conditionalFormatting>
  <conditionalFormatting sqref="D855:D864">
    <cfRule type="cellIs" dxfId="7" priority="362" stopIfTrue="1" operator="equal">
      <formula>"N/T"</formula>
    </cfRule>
  </conditionalFormatting>
  <conditionalFormatting sqref="D855:D864">
    <cfRule type="cellIs" dxfId="8" priority="363" stopIfTrue="1" operator="equal">
      <formula>"N/D"</formula>
    </cfRule>
  </conditionalFormatting>
  <conditionalFormatting sqref="D170:E171">
    <cfRule type="cellIs" dxfId="3" priority="364" stopIfTrue="1" operator="equal">
      <formula>"-"</formula>
    </cfRule>
  </conditionalFormatting>
  <conditionalFormatting sqref="D204:E205">
    <cfRule type="cellIs" dxfId="3" priority="365" stopIfTrue="1" operator="equal">
      <formula>"-"</formula>
    </cfRule>
  </conditionalFormatting>
  <conditionalFormatting sqref="D255:E256">
    <cfRule type="cellIs" dxfId="3" priority="366" stopIfTrue="1" operator="equal">
      <formula>"-"</formula>
    </cfRule>
  </conditionalFormatting>
  <conditionalFormatting sqref="D272:E273">
    <cfRule type="cellIs" dxfId="3" priority="367" stopIfTrue="1" operator="equal">
      <formula>"-"</formula>
    </cfRule>
  </conditionalFormatting>
  <conditionalFormatting sqref="D289:E290">
    <cfRule type="cellIs" dxfId="3" priority="368" stopIfTrue="1" operator="equal">
      <formula>"-"</formula>
    </cfRule>
  </conditionalFormatting>
  <conditionalFormatting sqref="D306:E307">
    <cfRule type="cellIs" dxfId="3" priority="369" stopIfTrue="1" operator="equal">
      <formula>"-"</formula>
    </cfRule>
  </conditionalFormatting>
  <conditionalFormatting sqref="D323:E324">
    <cfRule type="cellIs" dxfId="3" priority="370" stopIfTrue="1" operator="equal">
      <formula>"-"</formula>
    </cfRule>
  </conditionalFormatting>
  <conditionalFormatting sqref="D340:E341">
    <cfRule type="cellIs" dxfId="3" priority="371" stopIfTrue="1" operator="equal">
      <formula>"-"</formula>
    </cfRule>
  </conditionalFormatting>
  <conditionalFormatting sqref="D357:E358">
    <cfRule type="cellIs" dxfId="3" priority="372" stopIfTrue="1" operator="equal">
      <formula>"-"</formula>
    </cfRule>
  </conditionalFormatting>
  <conditionalFormatting sqref="D374:E375">
    <cfRule type="cellIs" dxfId="3" priority="373" stopIfTrue="1" operator="equal">
      <formula>"-"</formula>
    </cfRule>
  </conditionalFormatting>
  <conditionalFormatting sqref="D391:E392">
    <cfRule type="cellIs" dxfId="3" priority="374" stopIfTrue="1" operator="equal">
      <formula>"-"</formula>
    </cfRule>
  </conditionalFormatting>
  <conditionalFormatting sqref="D408:E409">
    <cfRule type="cellIs" dxfId="3" priority="375" stopIfTrue="1" operator="equal">
      <formula>"-"</formula>
    </cfRule>
  </conditionalFormatting>
  <conditionalFormatting sqref="D425:E426">
    <cfRule type="cellIs" dxfId="3" priority="376" stopIfTrue="1" operator="equal">
      <formula>"-"</formula>
    </cfRule>
  </conditionalFormatting>
  <conditionalFormatting sqref="D442:E443">
    <cfRule type="cellIs" dxfId="3" priority="377" stopIfTrue="1" operator="equal">
      <formula>"-"</formula>
    </cfRule>
  </conditionalFormatting>
  <conditionalFormatting sqref="D459:E460">
    <cfRule type="cellIs" dxfId="3" priority="378" stopIfTrue="1" operator="equal">
      <formula>"-"</formula>
    </cfRule>
  </conditionalFormatting>
  <conditionalFormatting sqref="D476:E477">
    <cfRule type="cellIs" dxfId="3" priority="379" stopIfTrue="1" operator="equal">
      <formula>"-"</formula>
    </cfRule>
  </conditionalFormatting>
  <conditionalFormatting sqref="D493:E494">
    <cfRule type="cellIs" dxfId="3" priority="380" stopIfTrue="1" operator="equal">
      <formula>"-"</formula>
    </cfRule>
  </conditionalFormatting>
  <conditionalFormatting sqref="D510:E511">
    <cfRule type="cellIs" dxfId="3" priority="381" stopIfTrue="1" operator="equal">
      <formula>"-"</formula>
    </cfRule>
  </conditionalFormatting>
  <conditionalFormatting sqref="D527:E528">
    <cfRule type="cellIs" dxfId="3" priority="382" stopIfTrue="1" operator="equal">
      <formula>"-"</formula>
    </cfRule>
  </conditionalFormatting>
  <conditionalFormatting sqref="D544:E545">
    <cfRule type="cellIs" dxfId="3" priority="383" stopIfTrue="1" operator="equal">
      <formula>"-"</formula>
    </cfRule>
  </conditionalFormatting>
  <conditionalFormatting sqref="D561:E562">
    <cfRule type="cellIs" dxfId="3" priority="384" stopIfTrue="1" operator="equal">
      <formula>"-"</formula>
    </cfRule>
  </conditionalFormatting>
  <conditionalFormatting sqref="D578:E579">
    <cfRule type="cellIs" dxfId="3" priority="385" stopIfTrue="1" operator="equal">
      <formula>"-"</formula>
    </cfRule>
  </conditionalFormatting>
  <conditionalFormatting sqref="D595:E596">
    <cfRule type="cellIs" dxfId="3" priority="386" stopIfTrue="1" operator="equal">
      <formula>"-"</formula>
    </cfRule>
  </conditionalFormatting>
  <conditionalFormatting sqref="D612:E613">
    <cfRule type="cellIs" dxfId="3" priority="387" stopIfTrue="1" operator="equal">
      <formula>"-"</formula>
    </cfRule>
  </conditionalFormatting>
  <conditionalFormatting sqref="D629:E630">
    <cfRule type="cellIs" dxfId="3" priority="388" stopIfTrue="1" operator="equal">
      <formula>"-"</formula>
    </cfRule>
  </conditionalFormatting>
  <conditionalFormatting sqref="D646:E647">
    <cfRule type="cellIs" dxfId="3" priority="389" stopIfTrue="1" operator="equal">
      <formula>"-"</formula>
    </cfRule>
  </conditionalFormatting>
  <conditionalFormatting sqref="D663:E664">
    <cfRule type="cellIs" dxfId="3" priority="390" stopIfTrue="1" operator="equal">
      <formula>"-"</formula>
    </cfRule>
  </conditionalFormatting>
  <conditionalFormatting sqref="D680:E681">
    <cfRule type="cellIs" dxfId="3" priority="391" stopIfTrue="1" operator="equal">
      <formula>"-"</formula>
    </cfRule>
  </conditionalFormatting>
  <conditionalFormatting sqref="D697:E698">
    <cfRule type="cellIs" dxfId="3" priority="392" stopIfTrue="1" operator="equal">
      <formula>"-"</formula>
    </cfRule>
  </conditionalFormatting>
  <conditionalFormatting sqref="D714:E715">
    <cfRule type="cellIs" dxfId="3" priority="393" stopIfTrue="1" operator="equal">
      <formula>"-"</formula>
    </cfRule>
  </conditionalFormatting>
  <conditionalFormatting sqref="D731:E732">
    <cfRule type="cellIs" dxfId="3" priority="394" stopIfTrue="1" operator="equal">
      <formula>"-"</formula>
    </cfRule>
  </conditionalFormatting>
  <conditionalFormatting sqref="D748:E749">
    <cfRule type="cellIs" dxfId="3" priority="395" stopIfTrue="1" operator="equal">
      <formula>"-"</formula>
    </cfRule>
  </conditionalFormatting>
  <conditionalFormatting sqref="D765:E766">
    <cfRule type="cellIs" dxfId="3" priority="396" stopIfTrue="1" operator="equal">
      <formula>"-"</formula>
    </cfRule>
  </conditionalFormatting>
  <conditionalFormatting sqref="D782:E783">
    <cfRule type="cellIs" dxfId="3" priority="397" stopIfTrue="1" operator="equal">
      <formula>"-"</formula>
    </cfRule>
  </conditionalFormatting>
  <conditionalFormatting sqref="D799:E800">
    <cfRule type="cellIs" dxfId="3" priority="398" stopIfTrue="1" operator="equal">
      <formula>"-"</formula>
    </cfRule>
  </conditionalFormatting>
  <conditionalFormatting sqref="D816:E817">
    <cfRule type="cellIs" dxfId="3" priority="399" stopIfTrue="1" operator="equal">
      <formula>"-"</formula>
    </cfRule>
  </conditionalFormatting>
  <conditionalFormatting sqref="D833:E834">
    <cfRule type="cellIs" dxfId="3" priority="400" stopIfTrue="1" operator="equal">
      <formula>"-"</formula>
    </cfRule>
  </conditionalFormatting>
  <conditionalFormatting sqref="D850:E851">
    <cfRule type="cellIs" dxfId="3" priority="401" stopIfTrue="1" operator="equal">
      <formula>"-"</formula>
    </cfRule>
  </conditionalFormatting>
  <conditionalFormatting sqref="E22:E33 E39:E50 E56:E67 E73:E84 E90:E101 E107:E118 E124:E135 E141:E152 E158:E169 E175:E186 E192:E203 E209:E220 E226:E237 E243:E253 E260:E270 E277:E287 E294:E304 E311:E321 E328:E338 E478">
    <cfRule type="cellIs" dxfId="1" priority="402" stopIfTrue="1" operator="equal">
      <formula>"ERR"</formula>
    </cfRule>
  </conditionalFormatting>
  <conditionalFormatting sqref="E34:E35">
    <cfRule type="cellIs" dxfId="3" priority="403" stopIfTrue="1" operator="equal">
      <formula>"-"</formula>
    </cfRule>
  </conditionalFormatting>
  <conditionalFormatting sqref="E51:E52">
    <cfRule type="cellIs" dxfId="3" priority="404" stopIfTrue="1" operator="equal">
      <formula>"-"</formula>
    </cfRule>
  </conditionalFormatting>
  <conditionalFormatting sqref="E68:E69">
    <cfRule type="cellIs" dxfId="3" priority="405" stopIfTrue="1" operator="equal">
      <formula>"-"</formula>
    </cfRule>
  </conditionalFormatting>
  <conditionalFormatting sqref="E85:E86">
    <cfRule type="cellIs" dxfId="3" priority="406" stopIfTrue="1" operator="equal">
      <formula>"-"</formula>
    </cfRule>
  </conditionalFormatting>
  <conditionalFormatting sqref="E102:E103">
    <cfRule type="cellIs" dxfId="3" priority="407" stopIfTrue="1" operator="equal">
      <formula>"-"</formula>
    </cfRule>
  </conditionalFormatting>
  <conditionalFormatting sqref="E119:E120">
    <cfRule type="cellIs" dxfId="3" priority="408" stopIfTrue="1" operator="equal">
      <formula>"-"</formula>
    </cfRule>
  </conditionalFormatting>
  <conditionalFormatting sqref="E136:E137">
    <cfRule type="cellIs" dxfId="3" priority="409" stopIfTrue="1" operator="equal">
      <formula>"-"</formula>
    </cfRule>
  </conditionalFormatting>
  <conditionalFormatting sqref="E153:E154">
    <cfRule type="cellIs" dxfId="3" priority="410" stopIfTrue="1" operator="equal">
      <formula>"-"</formula>
    </cfRule>
  </conditionalFormatting>
  <conditionalFormatting sqref="E187:E188">
    <cfRule type="cellIs" dxfId="3" priority="411" stopIfTrue="1" operator="equal">
      <formula>"-"</formula>
    </cfRule>
  </conditionalFormatting>
  <conditionalFormatting sqref="E221:E222">
    <cfRule type="cellIs" dxfId="3" priority="412" stopIfTrue="1" operator="equal">
      <formula>"-"</formula>
    </cfRule>
  </conditionalFormatting>
  <conditionalFormatting sqref="E238:E239">
    <cfRule type="cellIs" dxfId="3" priority="413" stopIfTrue="1" operator="equal">
      <formula>"-"</formula>
    </cfRule>
  </conditionalFormatting>
  <conditionalFormatting sqref="E345:E355">
    <cfRule type="cellIs" dxfId="1" priority="414" stopIfTrue="1" operator="equal">
      <formula>"ERR"</formula>
    </cfRule>
  </conditionalFormatting>
  <conditionalFormatting sqref="E362:E372">
    <cfRule type="cellIs" dxfId="1" priority="415" stopIfTrue="1" operator="equal">
      <formula>"ERR"</formula>
    </cfRule>
  </conditionalFormatting>
  <conditionalFormatting sqref="E379:E389">
    <cfRule type="cellIs" dxfId="1" priority="416" stopIfTrue="1" operator="equal">
      <formula>"ERR"</formula>
    </cfRule>
  </conditionalFormatting>
  <conditionalFormatting sqref="E396:E406">
    <cfRule type="cellIs" dxfId="1" priority="417" stopIfTrue="1" operator="equal">
      <formula>"ERR"</formula>
    </cfRule>
  </conditionalFormatting>
  <conditionalFormatting sqref="E413:E423">
    <cfRule type="cellIs" dxfId="1" priority="418" stopIfTrue="1" operator="equal">
      <formula>"ERR"</formula>
    </cfRule>
  </conditionalFormatting>
  <conditionalFormatting sqref="E430:E440">
    <cfRule type="cellIs" dxfId="1" priority="419" stopIfTrue="1" operator="equal">
      <formula>"ERR"</formula>
    </cfRule>
  </conditionalFormatting>
  <conditionalFormatting sqref="E447:E457">
    <cfRule type="cellIs" dxfId="1" priority="420" stopIfTrue="1" operator="equal">
      <formula>"ERR"</formula>
    </cfRule>
  </conditionalFormatting>
  <conditionalFormatting sqref="E464:E474">
    <cfRule type="cellIs" dxfId="1" priority="421" stopIfTrue="1" operator="equal">
      <formula>"ERR"</formula>
    </cfRule>
  </conditionalFormatting>
  <conditionalFormatting sqref="E481:E491">
    <cfRule type="cellIs" dxfId="1" priority="422" stopIfTrue="1" operator="equal">
      <formula>"ERR"</formula>
    </cfRule>
  </conditionalFormatting>
  <conditionalFormatting sqref="E498:E508">
    <cfRule type="cellIs" dxfId="1" priority="423" stopIfTrue="1" operator="equal">
      <formula>"ERR"</formula>
    </cfRule>
  </conditionalFormatting>
  <conditionalFormatting sqref="E515:E525">
    <cfRule type="cellIs" dxfId="1" priority="424" stopIfTrue="1" operator="equal">
      <formula>"ERR"</formula>
    </cfRule>
  </conditionalFormatting>
  <conditionalFormatting sqref="E532:E542">
    <cfRule type="cellIs" dxfId="1" priority="425" stopIfTrue="1" operator="equal">
      <formula>"ERR"</formula>
    </cfRule>
  </conditionalFormatting>
  <conditionalFormatting sqref="E549:E559">
    <cfRule type="cellIs" dxfId="1" priority="426" stopIfTrue="1" operator="equal">
      <formula>"ERR"</formula>
    </cfRule>
  </conditionalFormatting>
  <conditionalFormatting sqref="E566:E576">
    <cfRule type="cellIs" dxfId="1" priority="427" stopIfTrue="1" operator="equal">
      <formula>"ERR"</formula>
    </cfRule>
  </conditionalFormatting>
  <conditionalFormatting sqref="E583:E593">
    <cfRule type="cellIs" dxfId="1" priority="428" stopIfTrue="1" operator="equal">
      <formula>"ERR"</formula>
    </cfRule>
  </conditionalFormatting>
  <conditionalFormatting sqref="E600:E610">
    <cfRule type="cellIs" dxfId="1" priority="429" stopIfTrue="1" operator="equal">
      <formula>"ERR"</formula>
    </cfRule>
  </conditionalFormatting>
  <conditionalFormatting sqref="E617:E627">
    <cfRule type="cellIs" dxfId="1" priority="430" stopIfTrue="1" operator="equal">
      <formula>"ERR"</formula>
    </cfRule>
  </conditionalFormatting>
  <conditionalFormatting sqref="E634:E643 E668:E677 E685:E694 E736:E745 E753:E762 E770:E779 E787:E796">
    <cfRule type="cellIs" dxfId="1" priority="431" operator="equal">
      <formula>"ERR"</formula>
    </cfRule>
  </conditionalFormatting>
  <conditionalFormatting sqref="E644">
    <cfRule type="cellIs" dxfId="1" priority="432" stopIfTrue="1" operator="equal">
      <formula>"ERR"</formula>
    </cfRule>
  </conditionalFormatting>
  <conditionalFormatting sqref="E651:E660">
    <cfRule type="cellIs" dxfId="1" priority="433" operator="equal">
      <formula>"ERR"</formula>
    </cfRule>
  </conditionalFormatting>
  <conditionalFormatting sqref="E661">
    <cfRule type="cellIs" dxfId="1" priority="434" stopIfTrue="1" operator="equal">
      <formula>"ERR"</formula>
    </cfRule>
  </conditionalFormatting>
  <conditionalFormatting sqref="E678">
    <cfRule type="cellIs" dxfId="1" priority="435" stopIfTrue="1" operator="equal">
      <formula>"ERR"</formula>
    </cfRule>
  </conditionalFormatting>
  <conditionalFormatting sqref="E695">
    <cfRule type="cellIs" dxfId="1" priority="436" stopIfTrue="1" operator="equal">
      <formula>"ERR"</formula>
    </cfRule>
  </conditionalFormatting>
  <conditionalFormatting sqref="E702:E711 E719:E728">
    <cfRule type="cellIs" dxfId="1" priority="437" operator="equal">
      <formula>"ERR"</formula>
    </cfRule>
  </conditionalFormatting>
  <conditionalFormatting sqref="E712">
    <cfRule type="cellIs" dxfId="1" priority="438" stopIfTrue="1" operator="equal">
      <formula>"ERR"</formula>
    </cfRule>
  </conditionalFormatting>
  <conditionalFormatting sqref="E729">
    <cfRule type="cellIs" dxfId="1" priority="439" stopIfTrue="1" operator="equal">
      <formula>"ERR"</formula>
    </cfRule>
  </conditionalFormatting>
  <conditionalFormatting sqref="E746">
    <cfRule type="cellIs" dxfId="1" priority="440" stopIfTrue="1" operator="equal">
      <formula>"ERR"</formula>
    </cfRule>
  </conditionalFormatting>
  <conditionalFormatting sqref="E763">
    <cfRule type="cellIs" dxfId="1" priority="441" stopIfTrue="1" operator="equal">
      <formula>"ERR"</formula>
    </cfRule>
  </conditionalFormatting>
  <conditionalFormatting sqref="E780">
    <cfRule type="cellIs" dxfId="1" priority="442" stopIfTrue="1" operator="equal">
      <formula>"ERR"</formula>
    </cfRule>
  </conditionalFormatting>
  <conditionalFormatting sqref="E797">
    <cfRule type="cellIs" dxfId="1" priority="443" stopIfTrue="1" operator="equal">
      <formula>"ERR"</formula>
    </cfRule>
  </conditionalFormatting>
  <conditionalFormatting sqref="E804:E814">
    <cfRule type="cellIs" dxfId="1" priority="444" stopIfTrue="1" operator="equal">
      <formula>"ERR"</formula>
    </cfRule>
  </conditionalFormatting>
  <conditionalFormatting sqref="E821:E831">
    <cfRule type="cellIs" dxfId="1" priority="445" stopIfTrue="1" operator="equal">
      <formula>"ERR"</formula>
    </cfRule>
  </conditionalFormatting>
  <conditionalFormatting sqref="E838:E848">
    <cfRule type="cellIs" dxfId="1" priority="446" stopIfTrue="1" operator="equal">
      <formula>"ERR"</formula>
    </cfRule>
  </conditionalFormatting>
  <conditionalFormatting sqref="E855:E864">
    <cfRule type="cellIs" dxfId="1" priority="447" stopIfTrue="1" operator="equal">
      <formula>"ERR"</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5" priority="448" stopIfTrue="1" operator="equal">
      <formula>"Pasa"</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6" priority="449" stopIfTrue="1" operator="equal">
      <formula>"Falla"</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2" priority="450" stopIfTrue="1" operator="equal">
      <formula>"N/A"</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7" priority="451" stopIfTrue="1" operator="equal">
      <formula>"N/T"</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8" priority="452" stopIfTrue="1" operator="equal">
      <formula>"N/D"</formula>
    </cfRule>
  </conditionalFormatting>
  <conditionalFormatting sqref="N13:N14">
    <cfRule type="expression" dxfId="4" priority="453" stopIfTrue="1">
      <formula>ISBLANK(N13)</formula>
    </cfRule>
  </conditionalFormatting>
  <conditionalFormatting sqref="N13:N14">
    <cfRule type="cellIs" dxfId="5" priority="454" stopIfTrue="1" operator="equal">
      <formula>"Pasa"</formula>
    </cfRule>
  </conditionalFormatting>
  <conditionalFormatting sqref="N13:N14">
    <cfRule type="cellIs" dxfId="6" priority="455" stopIfTrue="1" operator="equal">
      <formula>"Falla"</formula>
    </cfRule>
  </conditionalFormatting>
  <conditionalFormatting sqref="N13:N14">
    <cfRule type="cellIs" dxfId="2" priority="456" stopIfTrue="1" operator="equal">
      <formula>"N/A"</formula>
    </cfRule>
  </conditionalFormatting>
  <conditionalFormatting sqref="N13:N14">
    <cfRule type="cellIs" dxfId="7" priority="457" stopIfTrue="1" operator="equal">
      <formula>"N/T"</formula>
    </cfRule>
  </conditionalFormatting>
  <conditionalFormatting sqref="N13:N14">
    <cfRule type="cellIs" dxfId="8" priority="458" stopIfTrue="1" operator="equal">
      <formula>"N/D"</formula>
    </cfRule>
  </conditionalFormatting>
  <dataValidations>
    <dataValidation type="list" allowBlank="1" showErrorMessage="1" sqref="D18 D22:D33 D35:E35 D39:D50 D52:E52 D56:D67 D69:E69 D73:D84 D86:E86 D90:D101 D103:E103 D107:D118 D120:E120 D124:D135 D137:E137 D141:D152 D154:E154 D158:D169 D171:E171 D175:D186 D188:E188 D192:D203 D205:E205 D209:D220 D222:E222 D226:D237 D239:E239 D243:D253 D256:E256 D260:D270 D273:E273 D277:D287 D290:E290 D294:D304 D307:E307 D311:D321 D324:E324 D328:D338 D341:E341 D345:D355 D358:E358 D362:D372 D375:E375 D379:D389 D392:E392 D396:D406 D409:E409 D413:D423 D426:E426 D430:D440 D443:E443 D447:D457 D460:E460 D464:D474 D477:E477 D481:D491 D494:E494 D498:D508 D511:E511 D515:D525 D528:E528 D532:D542 D545:E545 D549:D559 D562:E562 D566:D576 D579:E579 D583:D593 D596:E596 D600:D610 D613:E613 D617:D627 D630:E630 D634:D644 D647:E647 D651:D661 D664:E664 D668:D678 D681:E681 D685:D695 D698:E698 D702:D712 D715:E715 D719:D729 D732:E732 D736:D746 D749:E749 D753:D763 D766:E766 D770:D780 D783:E783 D787:D797 D800:E800 D804:D814 D817:E817 D821:D831 D834:E834 D838:D848 D851:E851 D855:D864">
      <formula1>'DATA - Oculta'!$U$9:$U$13</formula1>
    </dataValidation>
  </dataValidations>
  <printOptions/>
  <pageMargins bottom="0.75" footer="0.0" header="0.0" left="0.7" right="0.7" top="0.75"/>
  <pageSetup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8953"/>
    <pageSetUpPr/>
  </sheetPr>
  <sheetViews>
    <sheetView workbookViewId="0"/>
  </sheetViews>
  <sheetFormatPr customHeight="1" defaultColWidth="12.63" defaultRowHeight="15.0"/>
  <cols>
    <col customWidth="1" min="1" max="1" width="7.88"/>
    <col customWidth="1" min="2" max="2" width="16.13"/>
    <col customWidth="1" min="3" max="3" width="56.0"/>
    <col customWidth="1" min="4" max="4" width="18.38"/>
    <col customWidth="1" min="5" max="5" width="5.5"/>
    <col customWidth="1" min="6" max="6" width="16.5"/>
    <col customWidth="1" min="7" max="7" width="14.63"/>
    <col customWidth="1" min="8" max="8" width="12.5"/>
    <col customWidth="1" min="9" max="9" width="11.63"/>
    <col customWidth="1" min="10" max="10" width="17.38"/>
    <col customWidth="1" min="11" max="11" width="14.5"/>
    <col customWidth="1" min="12" max="12" width="12.5"/>
    <col customWidth="1" min="13" max="13" width="19.88"/>
    <col customWidth="1" min="14" max="15" width="12.5"/>
    <col customWidth="1" min="16" max="16" width="19.5"/>
    <col customWidth="1" min="17" max="17" width="6.88"/>
    <col customWidth="1" min="18" max="18" width="4.63"/>
    <col customWidth="1" min="19" max="19" width="12.88"/>
    <col customWidth="1" min="20" max="20" width="12.13"/>
    <col customWidth="1" min="21" max="21" width="6.63"/>
    <col customWidth="1" min="22" max="22" width="5.5"/>
    <col customWidth="1" min="23" max="23" width="12.0"/>
    <col customWidth="1" min="24" max="24" width="11.88"/>
    <col customWidth="1" min="25" max="25" width="7.38"/>
    <col customWidth="1" min="26" max="35" width="14.5"/>
  </cols>
  <sheetData>
    <row r="1" ht="14.25" customHeight="1">
      <c r="A1" s="29"/>
      <c r="B1" s="93"/>
      <c r="C1" s="93"/>
      <c r="D1" s="160"/>
      <c r="E1" s="95"/>
      <c r="F1" s="23"/>
      <c r="G1" s="23"/>
      <c r="H1" s="23"/>
      <c r="I1" s="23"/>
      <c r="J1" s="23"/>
      <c r="K1" s="23"/>
      <c r="L1" s="23"/>
      <c r="M1" s="23"/>
      <c r="N1" s="23"/>
      <c r="O1" s="23"/>
      <c r="P1" s="23"/>
      <c r="Q1" s="23"/>
      <c r="R1" s="23"/>
      <c r="S1" s="23"/>
      <c r="T1" s="23"/>
      <c r="U1" s="23"/>
      <c r="V1" s="23"/>
      <c r="W1" s="23"/>
      <c r="X1" s="23"/>
      <c r="Y1" s="23"/>
      <c r="Z1" s="23"/>
      <c r="AA1" s="29"/>
      <c r="AB1" s="29"/>
      <c r="AC1" s="29"/>
      <c r="AD1" s="29"/>
      <c r="AE1" s="29"/>
      <c r="AF1" s="29"/>
      <c r="AG1" s="29"/>
      <c r="AH1" s="29"/>
      <c r="AI1" s="29"/>
    </row>
    <row r="2" ht="27.0" customHeight="1">
      <c r="A2" s="29"/>
      <c r="B2" s="24" t="s">
        <v>0</v>
      </c>
      <c r="C2" s="29"/>
      <c r="D2" s="160"/>
      <c r="E2" s="95"/>
      <c r="F2" s="29"/>
      <c r="G2" s="29"/>
      <c r="H2" s="29"/>
      <c r="I2" s="29"/>
      <c r="J2" s="29"/>
      <c r="K2" s="29"/>
      <c r="L2" s="29"/>
      <c r="M2" s="91"/>
      <c r="N2" s="29"/>
      <c r="O2" s="29"/>
      <c r="P2" s="23"/>
      <c r="Q2" s="23"/>
      <c r="R2" s="23"/>
      <c r="S2" s="23"/>
      <c r="T2" s="23"/>
      <c r="U2" s="23"/>
      <c r="V2" s="23"/>
      <c r="W2" s="23"/>
      <c r="X2" s="23"/>
      <c r="Y2" s="23"/>
      <c r="Z2" s="23"/>
      <c r="AA2" s="29"/>
      <c r="AB2" s="29"/>
      <c r="AC2" s="29"/>
      <c r="AD2" s="29"/>
      <c r="AE2" s="29"/>
      <c r="AF2" s="29"/>
      <c r="AG2" s="29"/>
      <c r="AH2" s="29"/>
      <c r="AI2" s="29"/>
    </row>
    <row r="3" ht="26.25" customHeight="1">
      <c r="A3" s="29"/>
      <c r="B3" s="25" t="s">
        <v>2</v>
      </c>
      <c r="C3" s="29"/>
      <c r="D3" s="160"/>
      <c r="E3" s="95"/>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ht="26.25" customHeight="1">
      <c r="A4" s="29"/>
      <c r="B4" s="1"/>
      <c r="C4" s="28"/>
      <c r="D4" s="161"/>
      <c r="E4" s="29"/>
      <c r="F4" s="29"/>
      <c r="G4" s="29"/>
      <c r="H4" s="29"/>
      <c r="I4" s="29"/>
      <c r="J4" s="29"/>
      <c r="K4" s="23"/>
      <c r="L4" s="29"/>
      <c r="M4" s="29"/>
      <c r="N4" s="23"/>
      <c r="O4" s="23"/>
      <c r="P4" s="29"/>
      <c r="Q4" s="29"/>
      <c r="R4" s="29"/>
      <c r="S4" s="29"/>
      <c r="T4" s="29"/>
      <c r="U4" s="29"/>
      <c r="V4" s="29"/>
      <c r="W4" s="29"/>
      <c r="X4" s="29"/>
      <c r="Y4" s="29"/>
      <c r="Z4" s="29"/>
      <c r="AA4" s="29"/>
      <c r="AB4" s="29"/>
      <c r="AC4" s="29"/>
      <c r="AD4" s="29"/>
      <c r="AE4" s="29"/>
      <c r="AF4" s="29"/>
      <c r="AG4" s="29"/>
      <c r="AH4" s="29"/>
      <c r="AI4" s="29"/>
    </row>
    <row r="5" ht="27.75" customHeight="1">
      <c r="A5" s="29"/>
      <c r="B5" s="8" t="s">
        <v>84</v>
      </c>
      <c r="C5" s="8"/>
      <c r="D5" s="162"/>
      <c r="E5" s="97"/>
      <c r="F5" s="96"/>
      <c r="G5" s="96"/>
      <c r="H5" s="96"/>
      <c r="I5" s="96"/>
      <c r="J5" s="96"/>
      <c r="K5" s="96"/>
      <c r="L5" s="96"/>
      <c r="M5" s="96"/>
      <c r="N5" s="30"/>
      <c r="O5" s="30"/>
      <c r="P5" s="29"/>
      <c r="Q5" s="29"/>
      <c r="R5" s="29"/>
      <c r="S5" s="29"/>
      <c r="T5" s="29"/>
      <c r="U5" s="29"/>
      <c r="V5" s="29"/>
      <c r="W5" s="29"/>
      <c r="X5" s="29"/>
      <c r="Y5" s="29"/>
      <c r="Z5" s="29"/>
      <c r="AA5" s="41"/>
      <c r="AB5" s="41"/>
      <c r="AC5" s="41"/>
      <c r="AD5" s="41"/>
      <c r="AE5" s="41"/>
      <c r="AF5" s="41"/>
      <c r="AG5" s="41"/>
      <c r="AH5" s="41"/>
      <c r="AI5" s="41"/>
    </row>
    <row r="6" ht="11.25" customHeight="1">
      <c r="A6" s="29"/>
      <c r="B6" s="195"/>
      <c r="C6" s="195"/>
      <c r="D6" s="196"/>
      <c r="E6" s="197"/>
      <c r="F6" s="195"/>
      <c r="G6" s="195"/>
      <c r="H6" s="195"/>
      <c r="I6" s="195"/>
      <c r="J6" s="195"/>
      <c r="K6" s="195"/>
      <c r="L6" s="195"/>
      <c r="M6" s="195"/>
      <c r="N6" s="23"/>
      <c r="O6" s="23"/>
      <c r="P6" s="29"/>
      <c r="Q6" s="29"/>
      <c r="R6" s="29"/>
      <c r="S6" s="29"/>
      <c r="T6" s="29"/>
      <c r="U6" s="29"/>
      <c r="V6" s="29"/>
      <c r="W6" s="29"/>
      <c r="X6" s="29"/>
      <c r="Y6" s="29"/>
      <c r="Z6" s="29"/>
      <c r="AA6" s="29"/>
      <c r="AB6" s="29"/>
      <c r="AC6" s="29"/>
      <c r="AD6" s="29"/>
      <c r="AE6" s="29"/>
      <c r="AF6" s="29"/>
      <c r="AG6" s="29"/>
      <c r="AH6" s="29"/>
      <c r="AI6" s="29"/>
    </row>
    <row r="7" ht="12.75" customHeight="1">
      <c r="A7" s="29"/>
      <c r="B7" s="23"/>
      <c r="C7" s="23"/>
      <c r="D7" s="166"/>
      <c r="E7" s="95"/>
      <c r="F7" s="23"/>
      <c r="G7" s="23"/>
      <c r="H7" s="23"/>
      <c r="I7" s="23"/>
      <c r="J7" s="23"/>
      <c r="K7" s="23"/>
      <c r="L7" s="23"/>
      <c r="M7" s="23"/>
      <c r="N7" s="23"/>
      <c r="O7" s="23"/>
      <c r="P7" s="29"/>
      <c r="Q7" s="29"/>
      <c r="R7" s="29"/>
      <c r="S7" s="29"/>
      <c r="T7" s="29"/>
      <c r="U7" s="29"/>
      <c r="V7" s="29"/>
      <c r="W7" s="29"/>
      <c r="X7" s="29"/>
      <c r="Y7" s="29"/>
      <c r="Z7" s="29"/>
      <c r="AA7" s="29"/>
      <c r="AB7" s="29"/>
      <c r="AC7" s="29"/>
      <c r="AD7" s="29"/>
      <c r="AE7" s="29"/>
      <c r="AF7" s="29"/>
      <c r="AG7" s="29"/>
      <c r="AH7" s="29"/>
      <c r="AI7" s="29"/>
    </row>
    <row r="8" ht="18.75" customHeight="1">
      <c r="A8" s="29"/>
      <c r="B8" s="198" t="s">
        <v>200</v>
      </c>
      <c r="C8" s="54"/>
      <c r="D8" s="54"/>
      <c r="E8" s="54"/>
      <c r="F8" s="54"/>
      <c r="G8" s="54"/>
      <c r="H8" s="54"/>
      <c r="I8" s="54"/>
      <c r="J8" s="54"/>
      <c r="K8" s="54"/>
      <c r="L8" s="54"/>
      <c r="M8" s="55"/>
      <c r="N8" s="23"/>
      <c r="O8" s="23"/>
      <c r="P8" s="29"/>
      <c r="Q8" s="29"/>
      <c r="R8" s="29"/>
      <c r="S8" s="29"/>
      <c r="T8" s="29"/>
      <c r="U8" s="29"/>
      <c r="V8" s="29"/>
      <c r="W8" s="29"/>
      <c r="X8" s="29"/>
      <c r="Y8" s="29"/>
      <c r="Z8" s="29"/>
      <c r="AA8" s="29"/>
      <c r="AB8" s="29"/>
      <c r="AC8" s="29"/>
      <c r="AD8" s="29"/>
      <c r="AE8" s="29"/>
      <c r="AF8" s="29"/>
      <c r="AG8" s="29"/>
      <c r="AH8" s="29"/>
      <c r="AI8" s="29"/>
    </row>
    <row r="9" ht="24.0" customHeight="1">
      <c r="A9" s="29"/>
      <c r="B9" s="101" t="s">
        <v>201</v>
      </c>
      <c r="C9" s="54"/>
      <c r="D9" s="54"/>
      <c r="E9" s="54"/>
      <c r="F9" s="54"/>
      <c r="G9" s="54"/>
      <c r="H9" s="54"/>
      <c r="I9" s="54"/>
      <c r="J9" s="54"/>
      <c r="K9" s="54"/>
      <c r="L9" s="54"/>
      <c r="M9" s="55"/>
      <c r="N9" s="23"/>
      <c r="O9" s="23"/>
      <c r="P9" s="29"/>
      <c r="Q9" s="29"/>
      <c r="R9" s="29"/>
      <c r="S9" s="29"/>
      <c r="T9" s="29"/>
      <c r="U9" s="29"/>
      <c r="V9" s="29"/>
      <c r="W9" s="29"/>
      <c r="X9" s="29"/>
      <c r="Y9" s="29"/>
      <c r="Z9" s="29"/>
      <c r="AA9" s="29"/>
      <c r="AB9" s="29"/>
      <c r="AC9" s="29"/>
      <c r="AD9" s="29"/>
      <c r="AE9" s="29"/>
      <c r="AF9" s="29"/>
      <c r="AG9" s="29"/>
      <c r="AH9" s="29"/>
      <c r="AI9" s="29"/>
    </row>
    <row r="10" ht="17.25" customHeight="1">
      <c r="A10" s="29"/>
      <c r="B10" s="23"/>
      <c r="C10" s="23"/>
      <c r="D10" s="167"/>
      <c r="E10" s="95"/>
      <c r="F10" s="29"/>
      <c r="G10" s="29"/>
      <c r="H10" s="29"/>
      <c r="I10" s="29"/>
      <c r="J10" s="29"/>
      <c r="K10" s="23"/>
      <c r="L10" s="23"/>
      <c r="M10" s="23"/>
      <c r="N10" s="23"/>
      <c r="O10" s="23"/>
      <c r="P10" s="23"/>
      <c r="Q10" s="23"/>
      <c r="R10" s="23"/>
      <c r="S10" s="29"/>
      <c r="T10" s="29"/>
      <c r="U10" s="23"/>
      <c r="V10" s="23"/>
      <c r="W10" s="23"/>
      <c r="X10" s="23"/>
      <c r="Y10" s="23"/>
      <c r="Z10" s="29"/>
      <c r="AA10" s="29"/>
      <c r="AB10" s="29"/>
      <c r="AC10" s="29"/>
      <c r="AD10" s="29"/>
      <c r="AE10" s="29"/>
      <c r="AF10" s="29"/>
      <c r="AG10" s="29"/>
      <c r="AH10" s="29"/>
      <c r="AI10" s="29"/>
    </row>
    <row r="11" ht="25.5" customHeight="1">
      <c r="A11" s="29"/>
      <c r="B11" s="102" t="s">
        <v>87</v>
      </c>
      <c r="C11" s="103"/>
      <c r="D11" s="161"/>
      <c r="E11" s="29"/>
      <c r="F11" s="104" t="s">
        <v>88</v>
      </c>
      <c r="G11" s="105" t="s">
        <v>89</v>
      </c>
      <c r="H11" s="106" t="s">
        <v>90</v>
      </c>
      <c r="I11" s="92"/>
      <c r="J11" s="104" t="s">
        <v>91</v>
      </c>
      <c r="K11" s="105" t="s">
        <v>89</v>
      </c>
      <c r="L11" s="106" t="s">
        <v>90</v>
      </c>
      <c r="M11" s="23"/>
      <c r="N11" s="23"/>
      <c r="O11" s="23"/>
      <c r="P11" s="23"/>
      <c r="Q11" s="23"/>
      <c r="R11" s="23"/>
      <c r="S11" s="29"/>
      <c r="T11" s="29"/>
      <c r="U11" s="23"/>
      <c r="V11" s="23"/>
      <c r="W11" s="23"/>
      <c r="X11" s="23"/>
      <c r="Y11" s="23"/>
      <c r="Z11" s="29"/>
      <c r="AA11" s="29"/>
      <c r="AB11" s="29"/>
      <c r="AC11" s="29"/>
      <c r="AD11" s="29"/>
      <c r="AE11" s="29"/>
      <c r="AF11" s="29"/>
      <c r="AG11" s="29"/>
      <c r="AH11" s="29"/>
      <c r="AI11" s="29"/>
    </row>
    <row r="12" ht="12.0" customHeight="1">
      <c r="A12" s="29"/>
      <c r="B12" s="108" t="s">
        <v>92</v>
      </c>
      <c r="C12" s="109">
        <f>COUNTIF($B$21:$B$779,B12)</f>
        <v>45</v>
      </c>
      <c r="D12" s="161"/>
      <c r="E12" s="29"/>
      <c r="F12" s="110" t="s">
        <v>93</v>
      </c>
      <c r="G12" s="111">
        <f>J23+J40+J57+J74+J91+J108+J125+J142+J159+J176+J193+J210+J227+J244+J261+J278+J295+J312+J329+J346+J363+J380+J397+J414+J431+J448+J465+J482+J499+J516+J533+J550+J567+J584+J601+J618+J635+J652+J669+J686+J703+J720+J737+J754+J771</f>
        <v>0</v>
      </c>
      <c r="H12" s="112">
        <f t="shared" ref="H12:H14" si="1">IF(($G$15+$K$15)=0,0,G12/($G$15+$K$15))</f>
        <v>0</v>
      </c>
      <c r="I12" s="29"/>
      <c r="J12" s="113" t="s">
        <v>94</v>
      </c>
      <c r="K12" s="111">
        <f>G23+G40+G57+G74+G91+G108+G125+G142+G159+G176+G193+G210+G227+G244+G261+G278+G295+G312+G329+G346+G363+G380+G397+G414+G431+G448+G465+G482+G499+G516+G533+G550+G567+G584+G601+G618+G635+G652+G669+G686+G703+G720+G737+G754+G771</f>
        <v>0</v>
      </c>
      <c r="L12" s="112">
        <f t="shared" ref="L12:L14" si="2">IF(($G$15+$K$15)=0,0,K12/($G$15+$K$15))</f>
        <v>0</v>
      </c>
      <c r="M12" s="23"/>
      <c r="N12" s="114" t="s">
        <v>95</v>
      </c>
      <c r="O12" s="115" t="s">
        <v>96</v>
      </c>
      <c r="P12" s="23"/>
      <c r="Q12" s="23"/>
      <c r="R12" s="23"/>
      <c r="S12" s="29"/>
      <c r="T12" s="29"/>
      <c r="U12" s="23"/>
      <c r="V12" s="23"/>
      <c r="W12" s="23"/>
      <c r="X12" s="23"/>
      <c r="Y12" s="23"/>
      <c r="Z12" s="29"/>
      <c r="AA12" s="29"/>
      <c r="AB12" s="29"/>
      <c r="AC12" s="29"/>
      <c r="AD12" s="29"/>
      <c r="AE12" s="29"/>
      <c r="AF12" s="29"/>
      <c r="AG12" s="29"/>
      <c r="AH12" s="29"/>
      <c r="AI12" s="29"/>
    </row>
    <row r="13" ht="12.0" customHeight="1">
      <c r="A13" s="29"/>
      <c r="B13" s="108"/>
      <c r="C13" s="109"/>
      <c r="D13" s="161"/>
      <c r="E13" s="29"/>
      <c r="F13" s="110" t="s">
        <v>97</v>
      </c>
      <c r="G13" s="111">
        <f>I23+I40+I57+I74+I91+I108+I125+I142+I159+I176+I193+I210+I227+I244+I261+I278+I295+I312+I329+I346+I363+I380+I397+I414+I431+I448+I465+I482+I499+I516+I533+I550+I567+I584+I601+I618+I635+I652+I669+I686+I703+I720+I737+I754+I771</f>
        <v>0</v>
      </c>
      <c r="H13" s="112">
        <f t="shared" si="1"/>
        <v>0</v>
      </c>
      <c r="I13" s="29"/>
      <c r="J13" s="113" t="s">
        <v>98</v>
      </c>
      <c r="K13" s="111">
        <f>F23+F40+F57+F74+F91+F108+F125+F142+F159+F176+F193+F210+F227+F244+F261+F278+F295+F312+F329+F346+F363+F380+F397+F414+F431+F448+F465+F482+F499+F516+F533+F550+F567+F584+F601+F618+F635+F652+F669+F686+F703+F720+F737+F754+F771</f>
        <v>0</v>
      </c>
      <c r="L13" s="112">
        <f t="shared" si="2"/>
        <v>0</v>
      </c>
      <c r="M13" s="23"/>
      <c r="N13" s="116" t="s">
        <v>99</v>
      </c>
      <c r="O13" s="115" t="s">
        <v>100</v>
      </c>
      <c r="P13" s="23"/>
      <c r="Q13" s="23"/>
      <c r="R13" s="23"/>
      <c r="S13" s="29"/>
      <c r="T13" s="29"/>
      <c r="U13" s="23"/>
      <c r="V13" s="23"/>
      <c r="W13" s="23"/>
      <c r="X13" s="23"/>
      <c r="Y13" s="23"/>
      <c r="Z13" s="29"/>
      <c r="AA13" s="29"/>
      <c r="AB13" s="29"/>
      <c r="AC13" s="29"/>
      <c r="AD13" s="29"/>
      <c r="AE13" s="29"/>
      <c r="AF13" s="29"/>
      <c r="AG13" s="29"/>
      <c r="AH13" s="29"/>
      <c r="AI13" s="29"/>
    </row>
    <row r="14" ht="12.0" customHeight="1">
      <c r="A14" s="29"/>
      <c r="B14" s="117" t="s">
        <v>101</v>
      </c>
      <c r="C14" s="118">
        <f>C12+C13</f>
        <v>45</v>
      </c>
      <c r="D14" s="161"/>
      <c r="E14" s="29"/>
      <c r="F14" s="110" t="s">
        <v>102</v>
      </c>
      <c r="G14" s="111">
        <f>H23+H40+H57+H74+H91+H108+H125+H142+H159+H176+H193+H210+H227+H244+H261+H278+H295+H312+H329+H346+H363+H380+H397+H414+H431+H448+H465+H482+H499+H516+H533+H550+H567+H584+H601+H618+H635+H652+H669+H686+H703+H720+H737+H754+H771</f>
        <v>0</v>
      </c>
      <c r="H14" s="112">
        <f t="shared" si="1"/>
        <v>0</v>
      </c>
      <c r="I14" s="29"/>
      <c r="J14" s="113" t="s">
        <v>103</v>
      </c>
      <c r="K14" s="111">
        <f>K23+K40+K57+K74+K91+K108+K125+K142+K159+K176+K193+K210+K227+K244+K261+K278+K295+K312+K329+K346+K363+K380+K397+K414+K431+K448+K465+K482+K499+K516+K533+K550+K567+K584+K601+K618+K635+K652+K669+K686+K703+K720+K737+K754+K771</f>
        <v>0</v>
      </c>
      <c r="L14" s="112">
        <f t="shared" si="2"/>
        <v>0</v>
      </c>
      <c r="M14" s="23"/>
      <c r="N14" s="121" t="s">
        <v>104</v>
      </c>
      <c r="O14" s="115" t="s">
        <v>105</v>
      </c>
      <c r="P14" s="23"/>
      <c r="Q14" s="23"/>
      <c r="R14" s="23"/>
      <c r="S14" s="29"/>
      <c r="T14" s="29"/>
      <c r="U14" s="23"/>
      <c r="V14" s="23"/>
      <c r="W14" s="23"/>
      <c r="X14" s="23"/>
      <c r="Y14" s="23"/>
      <c r="Z14" s="29"/>
      <c r="AA14" s="29"/>
      <c r="AB14" s="29"/>
      <c r="AC14" s="29"/>
      <c r="AD14" s="29"/>
      <c r="AE14" s="29"/>
      <c r="AF14" s="29"/>
      <c r="AG14" s="29"/>
      <c r="AH14" s="29"/>
      <c r="AI14" s="29"/>
    </row>
    <row r="15" ht="12.0" customHeight="1">
      <c r="A15" s="29"/>
      <c r="B15" s="92"/>
      <c r="C15" s="29"/>
      <c r="D15" s="161"/>
      <c r="E15" s="29"/>
      <c r="F15" s="117" t="s">
        <v>101</v>
      </c>
      <c r="G15" s="122">
        <f t="shared" ref="G15:H15" si="3">SUM(G12:G14)</f>
        <v>0</v>
      </c>
      <c r="H15" s="123">
        <f t="shared" si="3"/>
        <v>0</v>
      </c>
      <c r="I15" s="29"/>
      <c r="J15" s="117" t="s">
        <v>101</v>
      </c>
      <c r="K15" s="122">
        <f t="shared" ref="K15:L15" si="4">SUM(K12:K13)</f>
        <v>0</v>
      </c>
      <c r="L15" s="123">
        <f t="shared" si="4"/>
        <v>0</v>
      </c>
      <c r="M15" s="23"/>
      <c r="N15" s="23"/>
      <c r="O15" s="23"/>
      <c r="P15" s="23"/>
      <c r="Q15" s="23"/>
      <c r="R15" s="23"/>
      <c r="S15" s="29"/>
      <c r="T15" s="29"/>
      <c r="U15" s="23"/>
      <c r="V15" s="23"/>
      <c r="W15" s="23"/>
      <c r="X15" s="23"/>
      <c r="Y15" s="23"/>
      <c r="Z15" s="29"/>
      <c r="AA15" s="29"/>
      <c r="AB15" s="29"/>
      <c r="AC15" s="29"/>
      <c r="AD15" s="29"/>
      <c r="AE15" s="29"/>
      <c r="AF15" s="29"/>
      <c r="AG15" s="29"/>
      <c r="AH15" s="29"/>
      <c r="AI15" s="29"/>
    </row>
    <row r="16" ht="12.0" customHeight="1">
      <c r="A16" s="29"/>
      <c r="B16" s="92"/>
      <c r="C16" s="29"/>
      <c r="D16" s="161"/>
      <c r="E16" s="29"/>
      <c r="F16" s="124"/>
      <c r="G16" s="124"/>
      <c r="H16" s="125"/>
      <c r="I16" s="29"/>
      <c r="J16" s="124"/>
      <c r="K16" s="124"/>
      <c r="L16" s="125"/>
      <c r="M16" s="23"/>
      <c r="N16" s="23"/>
      <c r="O16" s="23"/>
      <c r="P16" s="23"/>
      <c r="Q16" s="23"/>
      <c r="R16" s="23"/>
      <c r="S16" s="29"/>
      <c r="T16" s="29"/>
      <c r="U16" s="23"/>
      <c r="V16" s="23"/>
      <c r="W16" s="23"/>
      <c r="X16" s="23"/>
      <c r="Y16" s="23"/>
      <c r="Z16" s="29"/>
      <c r="AA16" s="29"/>
      <c r="AB16" s="29"/>
      <c r="AC16" s="29"/>
      <c r="AD16" s="29"/>
      <c r="AE16" s="29"/>
      <c r="AF16" s="29"/>
      <c r="AG16" s="29"/>
      <c r="AH16" s="29"/>
      <c r="AI16" s="29"/>
    </row>
    <row r="17" ht="30.75" customHeight="1">
      <c r="A17" s="126" t="s">
        <v>106</v>
      </c>
      <c r="B17" s="127" t="s">
        <v>92</v>
      </c>
      <c r="C17" s="128" t="s">
        <v>202</v>
      </c>
      <c r="D17" s="168" t="s">
        <v>108</v>
      </c>
      <c r="E17" s="29"/>
      <c r="F17" s="130" t="s">
        <v>109</v>
      </c>
      <c r="G17" s="131"/>
      <c r="H17" s="131"/>
      <c r="I17" s="131"/>
      <c r="J17" s="132"/>
      <c r="K17" s="124"/>
      <c r="L17" s="125"/>
      <c r="M17" s="23"/>
      <c r="N17" s="23"/>
      <c r="O17" s="23"/>
      <c r="P17" s="23"/>
      <c r="Q17" s="23"/>
      <c r="R17" s="23"/>
      <c r="S17" s="29"/>
      <c r="T17" s="29"/>
      <c r="U17" s="23"/>
      <c r="V17" s="23"/>
      <c r="W17" s="23"/>
      <c r="X17" s="23"/>
      <c r="Y17" s="23"/>
      <c r="Z17" s="29"/>
      <c r="AA17" s="29"/>
      <c r="AB17" s="29"/>
      <c r="AC17" s="29"/>
      <c r="AD17" s="29"/>
      <c r="AE17" s="29"/>
      <c r="AF17" s="29"/>
      <c r="AG17" s="29"/>
      <c r="AH17" s="29"/>
      <c r="AI17" s="29"/>
    </row>
    <row r="18" ht="12.75" customHeight="1">
      <c r="A18" s="133" t="s">
        <v>110</v>
      </c>
      <c r="B18" s="133" t="s">
        <v>110</v>
      </c>
      <c r="C18" s="133" t="s">
        <v>110</v>
      </c>
      <c r="D18" s="143"/>
      <c r="E18" s="29"/>
      <c r="F18" s="135"/>
      <c r="J18" s="136"/>
      <c r="K18" s="124"/>
      <c r="L18" s="125"/>
      <c r="M18" s="23"/>
      <c r="N18" s="23"/>
      <c r="O18" s="23"/>
      <c r="P18" s="23"/>
      <c r="Q18" s="23"/>
      <c r="R18" s="23"/>
      <c r="S18" s="29"/>
      <c r="T18" s="29"/>
      <c r="U18" s="23"/>
      <c r="V18" s="23"/>
      <c r="W18" s="23"/>
      <c r="X18" s="23"/>
      <c r="Y18" s="23"/>
      <c r="Z18" s="29"/>
      <c r="AA18" s="29"/>
      <c r="AB18" s="29"/>
      <c r="AC18" s="29"/>
      <c r="AD18" s="29"/>
      <c r="AE18" s="29"/>
      <c r="AF18" s="29"/>
      <c r="AG18" s="29"/>
      <c r="AH18" s="29"/>
      <c r="AI18" s="29"/>
    </row>
    <row r="19" ht="12.0" customHeight="1">
      <c r="A19" s="29"/>
      <c r="B19" s="23"/>
      <c r="C19" s="23"/>
      <c r="D19" s="161"/>
      <c r="E19" s="29"/>
      <c r="F19" s="135"/>
      <c r="J19" s="136"/>
      <c r="K19" s="29"/>
      <c r="L19" s="23"/>
      <c r="M19" s="23"/>
      <c r="N19" s="23"/>
      <c r="O19" s="23"/>
      <c r="P19" s="23"/>
      <c r="Q19" s="23"/>
      <c r="R19" s="23"/>
      <c r="S19" s="29"/>
      <c r="T19" s="29"/>
      <c r="U19" s="23"/>
      <c r="V19" s="23"/>
      <c r="W19" s="23"/>
      <c r="X19" s="23"/>
      <c r="Y19" s="23"/>
      <c r="Z19" s="29"/>
      <c r="AA19" s="29"/>
      <c r="AB19" s="29"/>
      <c r="AC19" s="29"/>
      <c r="AD19" s="29"/>
      <c r="AE19" s="29"/>
      <c r="AF19" s="29"/>
      <c r="AG19" s="29"/>
      <c r="AH19" s="29"/>
      <c r="AI19" s="29"/>
    </row>
    <row r="20" ht="12.0" customHeight="1">
      <c r="A20" s="29"/>
      <c r="B20" s="23"/>
      <c r="C20" s="23"/>
      <c r="D20" s="167"/>
      <c r="E20" s="137"/>
      <c r="F20" s="138"/>
      <c r="G20" s="139"/>
      <c r="H20" s="139"/>
      <c r="I20" s="139"/>
      <c r="J20" s="140"/>
      <c r="K20" s="23"/>
      <c r="L20" s="23"/>
      <c r="M20" s="23"/>
      <c r="N20" s="29"/>
      <c r="O20" s="29"/>
      <c r="P20" s="29"/>
      <c r="Q20" s="29"/>
      <c r="R20" s="29"/>
      <c r="S20" s="29"/>
      <c r="T20" s="29"/>
      <c r="U20" s="29"/>
      <c r="V20" s="29"/>
      <c r="W20" s="29"/>
      <c r="X20" s="29"/>
      <c r="Y20" s="29"/>
      <c r="Z20" s="29"/>
      <c r="AA20" s="29"/>
      <c r="AB20" s="29"/>
      <c r="AC20" s="29"/>
      <c r="AD20" s="29"/>
      <c r="AE20" s="29"/>
      <c r="AF20" s="29"/>
      <c r="AG20" s="29"/>
      <c r="AH20" s="29"/>
      <c r="AI20" s="29"/>
    </row>
    <row r="21" ht="30.0" customHeight="1">
      <c r="A21" s="126" t="s">
        <v>106</v>
      </c>
      <c r="B21" s="127" t="s">
        <v>92</v>
      </c>
      <c r="C21" s="128" t="s">
        <v>203</v>
      </c>
      <c r="D21" s="168" t="s">
        <v>112</v>
      </c>
      <c r="E21" s="92"/>
      <c r="F21" s="29"/>
      <c r="G21" s="29"/>
      <c r="H21" s="29"/>
      <c r="I21" s="29"/>
      <c r="J21" s="29"/>
      <c r="K21" s="23"/>
      <c r="L21" s="23"/>
      <c r="M21" s="29"/>
      <c r="N21" s="29"/>
      <c r="O21" s="29"/>
      <c r="P21" s="29"/>
      <c r="Q21" s="29"/>
      <c r="R21" s="29"/>
      <c r="S21" s="29"/>
      <c r="T21" s="29"/>
      <c r="U21" s="29"/>
      <c r="V21" s="29"/>
      <c r="W21" s="29"/>
      <c r="X21" s="29"/>
      <c r="Y21" s="29"/>
      <c r="Z21" s="29"/>
      <c r="AA21" s="29"/>
      <c r="AB21" s="29"/>
      <c r="AC21" s="29"/>
      <c r="AD21" s="29"/>
      <c r="AE21" s="29"/>
      <c r="AF21" s="29"/>
      <c r="AG21" s="29"/>
      <c r="AH21" s="29"/>
      <c r="AI21" s="29"/>
    </row>
    <row r="22" ht="12.0" customHeight="1">
      <c r="A22" s="133" t="str">
        <f t="array" ref="A22">IFERROR(INDEX('03.Muestra'!$B$8:$B$17,SMALL(IF("Documento no web"='03.Muestra'!$D$8:$D$17,ROW('03.Muestra'!$B$8:$B$17)-MIN(ROW('03.Muestra'!$D$8:$D$17))+1,""),ROW()-21)),"")</f>
        <v/>
      </c>
      <c r="B22" s="169" t="str">
        <f t="array" ref="B22">IFERROR(INDEX('03.Muestra'!$C$8:$C$17,SMALL(IF("Documento no web"='03.Muestra'!$D$8:$D$17,ROW('03.Muestra'!$C$8:$C$17)-MIN(ROW('03.Muestra'!$D$8:$D$17))+1,""),ROW()-21)),"")</f>
        <v/>
      </c>
      <c r="C22" s="169" t="str">
        <f t="array" ref="C22">IFERROR(INDEX('03.Muestra'!$F$8:$F$17,SMALL(IF("Documento no web"='03.Muestra'!$D$8:$D$17,ROW('03.Muestra'!$F$8:$F$17)-MIN(ROW('03.Muestra'!$D$8:$D$17))+1,""),ROW()-21)),"")</f>
        <v/>
      </c>
      <c r="D22" s="143" t="str">
        <f t="shared" ref="D22:D31" si="5">IF(C22="","",$D$18)</f>
        <v/>
      </c>
      <c r="E22" s="95" t="str">
        <f t="shared" ref="E22:E31" si="6">IF(D22&lt;&gt;"",IF(AND(B22&lt;&gt;"",C22&lt;&gt;""),"","ERR"),"")</f>
        <v/>
      </c>
      <c r="F22" s="144" t="s">
        <v>95</v>
      </c>
      <c r="G22" s="121" t="s">
        <v>104</v>
      </c>
      <c r="H22" s="116" t="s">
        <v>99</v>
      </c>
      <c r="I22" s="145" t="s">
        <v>97</v>
      </c>
      <c r="J22" s="146" t="s">
        <v>93</v>
      </c>
      <c r="K22" s="171" t="s">
        <v>103</v>
      </c>
      <c r="L22" s="23"/>
      <c r="M22" s="29"/>
      <c r="N22" s="29"/>
      <c r="O22" s="29"/>
      <c r="P22" s="29"/>
      <c r="Q22" s="29"/>
      <c r="R22" s="29"/>
      <c r="S22" s="29"/>
      <c r="T22" s="29"/>
      <c r="U22" s="29"/>
      <c r="V22" s="29"/>
      <c r="W22" s="29"/>
      <c r="X22" s="29"/>
      <c r="Y22" s="29"/>
      <c r="Z22" s="29"/>
      <c r="AA22" s="29"/>
      <c r="AB22" s="29"/>
      <c r="AC22" s="29"/>
      <c r="AD22" s="29"/>
      <c r="AE22" s="29"/>
      <c r="AF22" s="29"/>
      <c r="AG22" s="29"/>
      <c r="AH22" s="29"/>
      <c r="AI22" s="29"/>
    </row>
    <row r="23" ht="12.0" customHeight="1">
      <c r="A23" s="133" t="str">
        <f t="array" ref="A23">IFERROR(INDEX('03.Muestra'!$B$8:$B$17,SMALL(IF("Documento no web"='03.Muestra'!$D$8:$D$17,ROW('03.Muestra'!$B$8:$B$17)-MIN(ROW('03.Muestra'!$D$8:$D$17))+1,""),ROW()-21)),"")</f>
        <v/>
      </c>
      <c r="B23" s="169" t="str">
        <f t="array" ref="B23">IFERROR(INDEX('03.Muestra'!$C$8:$C$17,SMALL(IF("Documento no web"='03.Muestra'!$D$8:$D$17,ROW('03.Muestra'!$C$8:$C$17)-MIN(ROW('03.Muestra'!$D$8:$D$17))+1,""),ROW()-21)),"")</f>
        <v/>
      </c>
      <c r="C23" s="169" t="str">
        <f t="array" ref="C23">IFERROR(INDEX('03.Muestra'!$F$8:$F$17,SMALL(IF("Documento no web"='03.Muestra'!$D$8:$D$17,ROW('03.Muestra'!$F$8:$F$17)-MIN(ROW('03.Muestra'!$D$8:$D$17))+1,""),ROW()-21)),"")</f>
        <v/>
      </c>
      <c r="D23" s="143" t="str">
        <f t="shared" si="5"/>
        <v/>
      </c>
      <c r="E23" s="95" t="str">
        <f t="shared" si="6"/>
        <v/>
      </c>
      <c r="F23" s="147">
        <f>COUNTIF($D22:INDIRECT("$D" &amp;  SUM(ROW()-1,'03.Muestra'!$D$20)-1),F22)</f>
        <v>0</v>
      </c>
      <c r="G23" s="147">
        <f>COUNTIF($D22:INDIRECT("$D" &amp;  SUM(ROW()-1,'03.Muestra'!$D$20)-1),G22)</f>
        <v>0</v>
      </c>
      <c r="H23" s="147">
        <f>COUNTIF($D22:INDIRECT("$D" &amp;  SUM(ROW()-1,'03.Muestra'!$D$20)-1),H22)</f>
        <v>0</v>
      </c>
      <c r="I23" s="147">
        <f>COUNTIF($D22:INDIRECT("$D" &amp;  SUM(ROW()-1,'03.Muestra'!$D$20)-1),I22)</f>
        <v>0</v>
      </c>
      <c r="J23" s="147">
        <f>COUNTIF($D22:INDIRECT("$D" &amp;  SUM(ROW()-1,'03.Muestra'!$D$20)-1),J22)</f>
        <v>0</v>
      </c>
      <c r="K23" s="172">
        <f>IF(COUNTIF('03.Muestra'!$D$8:$D$17,"Documento no web")=0,0,COUNTBLANK($D22:INDIRECT("$D" &amp;  SUM(ROW()-1,COUNTIF('03.Muestra'!$D$8:$D$17,"Documento no web"))-1)))</f>
        <v>0</v>
      </c>
      <c r="L23" s="23"/>
      <c r="M23" s="29"/>
      <c r="N23" s="29"/>
      <c r="O23" s="29"/>
      <c r="P23" s="29"/>
      <c r="Q23" s="29"/>
      <c r="R23" s="29"/>
      <c r="S23" s="29"/>
      <c r="T23" s="29"/>
      <c r="U23" s="29"/>
      <c r="V23" s="29"/>
      <c r="W23" s="29"/>
      <c r="X23" s="29"/>
      <c r="Y23" s="29"/>
      <c r="Z23" s="29"/>
      <c r="AA23" s="29"/>
      <c r="AB23" s="29"/>
      <c r="AC23" s="29"/>
      <c r="AD23" s="29"/>
      <c r="AE23" s="29"/>
      <c r="AF23" s="29"/>
      <c r="AG23" s="29"/>
      <c r="AH23" s="29"/>
      <c r="AI23" s="29"/>
    </row>
    <row r="24" ht="12.0" customHeight="1">
      <c r="A24" s="133" t="str">
        <f t="array" ref="A24">IFERROR(INDEX('03.Muestra'!$B$8:$B$17,SMALL(IF("Documento no web"='03.Muestra'!$D$8:$D$17,ROW('03.Muestra'!$B$8:$B$17)-MIN(ROW('03.Muestra'!$D$8:$D$17))+1,""),ROW()-21)),"")</f>
        <v/>
      </c>
      <c r="B24" s="169" t="str">
        <f t="array" ref="B24">IFERROR(INDEX('03.Muestra'!$C$8:$C$17,SMALL(IF("Documento no web"='03.Muestra'!$D$8:$D$17,ROW('03.Muestra'!$C$8:$C$17)-MIN(ROW('03.Muestra'!$D$8:$D$17))+1,""),ROW()-21)),"")</f>
        <v/>
      </c>
      <c r="C24" s="169" t="str">
        <f t="array" ref="C24">IFERROR(INDEX('03.Muestra'!$F$8:$F$17,SMALL(IF("Documento no web"='03.Muestra'!$D$8:$D$17,ROW('03.Muestra'!$F$8:$F$17)-MIN(ROW('03.Muestra'!$D$8:$D$17))+1,""),ROW()-21)),"")</f>
        <v/>
      </c>
      <c r="D24" s="143" t="str">
        <f t="shared" si="5"/>
        <v/>
      </c>
      <c r="E24" s="95" t="str">
        <f t="shared" si="6"/>
        <v/>
      </c>
      <c r="F24" s="23"/>
      <c r="G24" s="23"/>
      <c r="H24" s="23"/>
      <c r="I24" s="23"/>
      <c r="J24" s="23"/>
      <c r="K24" s="23"/>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ht="12.0" customHeight="1">
      <c r="A25" s="133" t="str">
        <f t="array" ref="A25">IFERROR(INDEX('03.Muestra'!$B$8:$B$17,SMALL(IF("Documento no web"='03.Muestra'!$D$8:$D$17,ROW('03.Muestra'!$B$8:$B$17)-MIN(ROW('03.Muestra'!$D$8:$D$17))+1,""),ROW()-21)),"")</f>
        <v/>
      </c>
      <c r="B25" s="169" t="str">
        <f t="array" ref="B25">IFERROR(INDEX('03.Muestra'!$C$8:$C$17,SMALL(IF("Documento no web"='03.Muestra'!$D$8:$D$17,ROW('03.Muestra'!$C$8:$C$17)-MIN(ROW('03.Muestra'!$D$8:$D$17))+1,""),ROW()-21)),"")</f>
        <v/>
      </c>
      <c r="C25" s="169" t="str">
        <f t="array" ref="C25">IFERROR(INDEX('03.Muestra'!$F$8:$F$17,SMALL(IF("Documento no web"='03.Muestra'!$D$8:$D$17,ROW('03.Muestra'!$F$8:$F$17)-MIN(ROW('03.Muestra'!$D$8:$D$17))+1,""),ROW()-21)),"")</f>
        <v/>
      </c>
      <c r="D25" s="143" t="str">
        <f t="shared" si="5"/>
        <v/>
      </c>
      <c r="E25" s="95" t="str">
        <f t="shared" si="6"/>
        <v/>
      </c>
      <c r="F25" s="23"/>
      <c r="G25" s="23"/>
      <c r="H25" s="23"/>
      <c r="I25" s="23"/>
      <c r="J25" s="29"/>
      <c r="K25" s="153"/>
      <c r="L25" s="115"/>
      <c r="M25" s="29"/>
      <c r="N25" s="29"/>
      <c r="O25" s="29"/>
      <c r="P25" s="29"/>
      <c r="Q25" s="29"/>
      <c r="R25" s="29"/>
      <c r="S25" s="29"/>
      <c r="T25" s="29"/>
      <c r="U25" s="29"/>
      <c r="V25" s="29"/>
      <c r="W25" s="29"/>
      <c r="X25" s="29"/>
      <c r="Y25" s="29"/>
      <c r="Z25" s="29"/>
      <c r="AA25" s="29"/>
      <c r="AB25" s="29"/>
      <c r="AC25" s="29"/>
      <c r="AD25" s="29"/>
      <c r="AE25" s="29"/>
      <c r="AF25" s="29"/>
      <c r="AG25" s="29"/>
      <c r="AH25" s="29"/>
      <c r="AI25" s="29"/>
    </row>
    <row r="26" ht="12.0" customHeight="1">
      <c r="A26" s="133" t="str">
        <f t="array" ref="A26">IFERROR(INDEX('03.Muestra'!$B$8:$B$17,SMALL(IF("Documento no web"='03.Muestra'!$D$8:$D$17,ROW('03.Muestra'!$B$8:$B$17)-MIN(ROW('03.Muestra'!$D$8:$D$17))+1,""),ROW()-21)),"")</f>
        <v/>
      </c>
      <c r="B26" s="169" t="str">
        <f t="array" ref="B26">IFERROR(INDEX('03.Muestra'!$C$8:$C$17,SMALL(IF("Documento no web"='03.Muestra'!$D$8:$D$17,ROW('03.Muestra'!$C$8:$C$17)-MIN(ROW('03.Muestra'!$D$8:$D$17))+1,""),ROW()-21)),"")</f>
        <v/>
      </c>
      <c r="C26" s="169" t="str">
        <f t="array" ref="C26">IFERROR(INDEX('03.Muestra'!$F$8:$F$17,SMALL(IF("Documento no web"='03.Muestra'!$D$8:$D$17,ROW('03.Muestra'!$F$8:$F$17)-MIN(ROW('03.Muestra'!$D$8:$D$17))+1,""),ROW()-21)),"")</f>
        <v/>
      </c>
      <c r="D26" s="143" t="str">
        <f t="shared" si="5"/>
        <v/>
      </c>
      <c r="E26" s="95" t="str">
        <f t="shared" si="6"/>
        <v/>
      </c>
      <c r="F26" s="94"/>
      <c r="G26" s="23"/>
      <c r="H26" s="23"/>
      <c r="I26" s="23"/>
      <c r="J26" s="29"/>
      <c r="K26" s="199"/>
      <c r="L26" s="115"/>
      <c r="M26" s="29"/>
      <c r="N26" s="29"/>
      <c r="O26" s="29"/>
      <c r="P26" s="29"/>
      <c r="Q26" s="29"/>
      <c r="R26" s="29"/>
      <c r="S26" s="29"/>
      <c r="T26" s="29"/>
      <c r="U26" s="29"/>
      <c r="V26" s="29"/>
      <c r="W26" s="29"/>
      <c r="X26" s="29"/>
      <c r="Y26" s="29"/>
      <c r="Z26" s="29"/>
      <c r="AA26" s="29"/>
      <c r="AB26" s="29"/>
      <c r="AC26" s="29"/>
      <c r="AD26" s="29"/>
      <c r="AE26" s="29"/>
      <c r="AF26" s="29"/>
      <c r="AG26" s="29"/>
      <c r="AH26" s="29"/>
      <c r="AI26" s="29"/>
    </row>
    <row r="27" ht="12.0" customHeight="1">
      <c r="A27" s="133" t="str">
        <f t="array" ref="A27">IFERROR(INDEX('03.Muestra'!$B$8:$B$17,SMALL(IF("Documento no web"='03.Muestra'!$D$8:$D$17,ROW('03.Muestra'!$B$8:$B$17)-MIN(ROW('03.Muestra'!$D$8:$D$17))+1,""),ROW()-21)),"")</f>
        <v/>
      </c>
      <c r="B27" s="169" t="str">
        <f t="array" ref="B27">IFERROR(INDEX('03.Muestra'!$C$8:$C$17,SMALL(IF("Documento no web"='03.Muestra'!$D$8:$D$17,ROW('03.Muestra'!$C$8:$C$17)-MIN(ROW('03.Muestra'!$D$8:$D$17))+1,""),ROW()-21)),"")</f>
        <v/>
      </c>
      <c r="C27" s="169" t="str">
        <f t="array" ref="C27">IFERROR(INDEX('03.Muestra'!$F$8:$F$17,SMALL(IF("Documento no web"='03.Muestra'!$D$8:$D$17,ROW('03.Muestra'!$F$8:$F$17)-MIN(ROW('03.Muestra'!$D$8:$D$17))+1,""),ROW()-21)),"")</f>
        <v/>
      </c>
      <c r="D27" s="143" t="str">
        <f t="shared" si="5"/>
        <v/>
      </c>
      <c r="E27" s="95" t="str">
        <f t="shared" si="6"/>
        <v/>
      </c>
      <c r="F27" s="23"/>
      <c r="G27" s="23"/>
      <c r="H27" s="23"/>
      <c r="I27" s="23"/>
      <c r="J27" s="29"/>
      <c r="K27" s="200"/>
      <c r="L27" s="115"/>
      <c r="M27" s="29"/>
      <c r="N27" s="29"/>
      <c r="O27" s="29"/>
      <c r="P27" s="29"/>
      <c r="Q27" s="29"/>
      <c r="R27" s="29"/>
      <c r="S27" s="29"/>
      <c r="T27" s="29"/>
      <c r="U27" s="29"/>
      <c r="V27" s="29"/>
      <c r="W27" s="29"/>
      <c r="X27" s="29"/>
      <c r="Y27" s="29"/>
      <c r="Z27" s="29"/>
      <c r="AA27" s="29"/>
      <c r="AB27" s="29"/>
      <c r="AC27" s="29"/>
      <c r="AD27" s="23"/>
      <c r="AE27" s="29"/>
      <c r="AF27" s="29"/>
      <c r="AG27" s="29"/>
      <c r="AH27" s="29"/>
      <c r="AI27" s="29"/>
    </row>
    <row r="28" ht="12.0" customHeight="1">
      <c r="A28" s="133" t="str">
        <f t="array" ref="A28">IFERROR(INDEX('03.Muestra'!$B$8:$B$17,SMALL(IF("Documento no web"='03.Muestra'!$D$8:$D$17,ROW('03.Muestra'!$B$8:$B$17)-MIN(ROW('03.Muestra'!$D$8:$D$17))+1,""),ROW()-21)),"")</f>
        <v/>
      </c>
      <c r="B28" s="169" t="str">
        <f t="array" ref="B28">IFERROR(INDEX('03.Muestra'!$C$8:$C$17,SMALL(IF("Documento no web"='03.Muestra'!$D$8:$D$17,ROW('03.Muestra'!$C$8:$C$17)-MIN(ROW('03.Muestra'!$D$8:$D$17))+1,""),ROW()-21)),"")</f>
        <v/>
      </c>
      <c r="C28" s="169" t="str">
        <f t="array" ref="C28">IFERROR(INDEX('03.Muestra'!$F$8:$F$17,SMALL(IF("Documento no web"='03.Muestra'!$D$8:$D$17,ROW('03.Muestra'!$F$8:$F$17)-MIN(ROW('03.Muestra'!$D$8:$D$17))+1,""),ROW()-21)),"")</f>
        <v/>
      </c>
      <c r="D28" s="143" t="str">
        <f t="shared" si="5"/>
        <v/>
      </c>
      <c r="E28" s="95" t="str">
        <f t="shared" si="6"/>
        <v/>
      </c>
      <c r="F28" s="23"/>
      <c r="G28" s="23"/>
      <c r="H28" s="23"/>
      <c r="I28" s="23"/>
      <c r="J28" s="23"/>
      <c r="K28" s="29"/>
      <c r="L28" s="115"/>
      <c r="M28" s="29"/>
      <c r="N28" s="29"/>
      <c r="O28" s="29"/>
      <c r="P28" s="29"/>
      <c r="Q28" s="29"/>
      <c r="R28" s="29"/>
      <c r="S28" s="29"/>
      <c r="T28" s="29"/>
      <c r="U28" s="29"/>
      <c r="V28" s="29"/>
      <c r="W28" s="29"/>
      <c r="X28" s="29"/>
      <c r="Y28" s="29"/>
      <c r="Z28" s="29"/>
      <c r="AA28" s="29"/>
      <c r="AB28" s="29"/>
      <c r="AC28" s="29"/>
      <c r="AD28" s="23"/>
      <c r="AE28" s="29"/>
      <c r="AF28" s="29"/>
      <c r="AG28" s="29"/>
      <c r="AH28" s="29"/>
      <c r="AI28" s="29"/>
    </row>
    <row r="29" ht="12.0" customHeight="1">
      <c r="A29" s="133" t="str">
        <f t="array" ref="A29">IFERROR(INDEX('03.Muestra'!$B$8:$B$17,SMALL(IF("Documento no web"='03.Muestra'!$D$8:$D$17,ROW('03.Muestra'!$B$8:$B$17)-MIN(ROW('03.Muestra'!$D$8:$D$17))+1,""),ROW()-21)),"")</f>
        <v/>
      </c>
      <c r="B29" s="169" t="str">
        <f t="array" ref="B29">IFERROR(INDEX('03.Muestra'!$C$8:$C$17,SMALL(IF("Documento no web"='03.Muestra'!$D$8:$D$17,ROW('03.Muestra'!$C$8:$C$17)-MIN(ROW('03.Muestra'!$D$8:$D$17))+1,""),ROW()-21)),"")</f>
        <v/>
      </c>
      <c r="C29" s="169" t="str">
        <f t="array" ref="C29">IFERROR(INDEX('03.Muestra'!$F$8:$F$17,SMALL(IF("Documento no web"='03.Muestra'!$D$8:$D$17,ROW('03.Muestra'!$F$8:$F$17)-MIN(ROW('03.Muestra'!$D$8:$D$17))+1,""),ROW()-21)),"")</f>
        <v/>
      </c>
      <c r="D29" s="143" t="str">
        <f t="shared" si="5"/>
        <v/>
      </c>
      <c r="E29" s="95" t="str">
        <f t="shared" si="6"/>
        <v/>
      </c>
      <c r="F29" s="23"/>
      <c r="G29" s="23"/>
      <c r="H29" s="23"/>
      <c r="I29" s="23"/>
      <c r="J29" s="23"/>
      <c r="K29" s="23"/>
      <c r="L29" s="23"/>
      <c r="M29" s="29"/>
      <c r="N29" s="29"/>
      <c r="O29" s="29"/>
      <c r="P29" s="29"/>
      <c r="Q29" s="29"/>
      <c r="R29" s="29"/>
      <c r="S29" s="29"/>
      <c r="T29" s="29"/>
      <c r="U29" s="29"/>
      <c r="V29" s="29"/>
      <c r="W29" s="29"/>
      <c r="X29" s="29"/>
      <c r="Y29" s="29"/>
      <c r="Z29" s="29"/>
      <c r="AA29" s="29"/>
      <c r="AB29" s="29"/>
      <c r="AC29" s="29"/>
      <c r="AD29" s="23"/>
      <c r="AE29" s="29"/>
      <c r="AF29" s="29"/>
      <c r="AG29" s="29"/>
      <c r="AH29" s="29"/>
      <c r="AI29" s="29"/>
    </row>
    <row r="30" ht="12.0" customHeight="1">
      <c r="A30" s="133" t="str">
        <f t="array" ref="A30">IFERROR(INDEX('03.Muestra'!$B$8:$B$17,SMALL(IF("Documento no web"='03.Muestra'!$D$8:$D$17,ROW('03.Muestra'!$B$8:$B$17)-MIN(ROW('03.Muestra'!$D$8:$D$17))+1,""),ROW()-21)),"")</f>
        <v/>
      </c>
      <c r="B30" s="169" t="str">
        <f t="array" ref="B30">IFERROR(INDEX('03.Muestra'!$C$8:$C$17,SMALL(IF("Documento no web"='03.Muestra'!$D$8:$D$17,ROW('03.Muestra'!$C$8:$C$17)-MIN(ROW('03.Muestra'!$D$8:$D$17))+1,""),ROW()-21)),"")</f>
        <v/>
      </c>
      <c r="C30" s="169" t="str">
        <f t="array" ref="C30">IFERROR(INDEX('03.Muestra'!$F$8:$F$17,SMALL(IF("Documento no web"='03.Muestra'!$D$8:$D$17,ROW('03.Muestra'!$F$8:$F$17)-MIN(ROW('03.Muestra'!$D$8:$D$17))+1,""),ROW()-21)),"")</f>
        <v/>
      </c>
      <c r="D30" s="143" t="str">
        <f t="shared" si="5"/>
        <v/>
      </c>
      <c r="E30" s="95" t="str">
        <f t="shared" si="6"/>
        <v/>
      </c>
      <c r="F30" s="23"/>
      <c r="G30" s="23"/>
      <c r="H30" s="23"/>
      <c r="I30" s="23"/>
      <c r="J30" s="23"/>
      <c r="K30" s="29"/>
      <c r="L30" s="29"/>
      <c r="M30" s="29"/>
      <c r="N30" s="29"/>
      <c r="O30" s="29"/>
      <c r="P30" s="29"/>
      <c r="Q30" s="23"/>
      <c r="R30" s="23"/>
      <c r="S30" s="23"/>
      <c r="T30" s="23"/>
      <c r="U30" s="23"/>
      <c r="V30" s="29"/>
      <c r="W30" s="29"/>
      <c r="X30" s="29"/>
      <c r="Y30" s="29"/>
      <c r="Z30" s="29"/>
      <c r="AA30" s="29"/>
      <c r="AB30" s="29"/>
      <c r="AC30" s="29"/>
      <c r="AD30" s="23"/>
      <c r="AE30" s="29"/>
      <c r="AF30" s="29"/>
      <c r="AG30" s="29"/>
      <c r="AH30" s="29"/>
      <c r="AI30" s="29"/>
    </row>
    <row r="31" ht="12.0" customHeight="1">
      <c r="A31" s="133" t="str">
        <f t="array" ref="A31">IFERROR(INDEX('03.Muestra'!$B$8:$B$17,SMALL(IF("Documento no web"='03.Muestra'!$D$8:$D$17,ROW('03.Muestra'!$B$8:$B$17)-MIN(ROW('03.Muestra'!$D$8:$D$17))+1,""),ROW()-21)),"")</f>
        <v/>
      </c>
      <c r="B31" s="169" t="str">
        <f t="array" ref="B31">IFERROR(INDEX('03.Muestra'!$C$8:$C$17,SMALL(IF("Documento no web"='03.Muestra'!$D$8:$D$17,ROW('03.Muestra'!$C$8:$C$17)-MIN(ROW('03.Muestra'!$D$8:$D$17))+1,""),ROW()-21)),"")</f>
        <v/>
      </c>
      <c r="C31" s="169" t="str">
        <f t="array" ref="C31">IFERROR(INDEX('03.Muestra'!$F$8:$F$17,SMALL(IF("Documento no web"='03.Muestra'!$D$8:$D$17,ROW('03.Muestra'!$F$8:$F$17)-MIN(ROW('03.Muestra'!$D$8:$D$17))+1,""),ROW()-21)),"")</f>
        <v/>
      </c>
      <c r="D31" s="143" t="str">
        <f t="shared" si="5"/>
        <v/>
      </c>
      <c r="E31" s="95" t="str">
        <f t="shared" si="6"/>
        <v/>
      </c>
      <c r="F31" s="23"/>
      <c r="G31" s="23"/>
      <c r="H31" s="23"/>
      <c r="I31" s="23"/>
      <c r="J31" s="23"/>
      <c r="K31" s="29"/>
      <c r="L31" s="29"/>
      <c r="M31" s="29"/>
      <c r="N31" s="23"/>
      <c r="O31" s="23"/>
      <c r="P31" s="23"/>
      <c r="Q31" s="23"/>
      <c r="R31" s="23"/>
      <c r="S31" s="23"/>
      <c r="T31" s="23"/>
      <c r="U31" s="23"/>
      <c r="V31" s="29"/>
      <c r="W31" s="29"/>
      <c r="X31" s="29"/>
      <c r="Y31" s="29"/>
      <c r="Z31" s="29"/>
      <c r="AA31" s="29"/>
      <c r="AB31" s="29"/>
      <c r="AC31" s="29"/>
      <c r="AD31" s="23"/>
      <c r="AE31" s="29"/>
      <c r="AF31" s="29"/>
      <c r="AG31" s="29"/>
      <c r="AH31" s="29"/>
      <c r="AI31" s="29"/>
    </row>
    <row r="32" ht="12.0" customHeight="1">
      <c r="A32" s="92"/>
      <c r="B32" s="173"/>
      <c r="C32" s="173"/>
      <c r="D32" s="174"/>
      <c r="E32" s="95"/>
      <c r="F32" s="23"/>
      <c r="G32" s="23"/>
      <c r="H32" s="23"/>
      <c r="I32" s="23"/>
      <c r="J32" s="23"/>
      <c r="K32" s="29"/>
      <c r="L32" s="29"/>
      <c r="M32" s="29"/>
      <c r="N32" s="23"/>
      <c r="O32" s="23"/>
      <c r="P32" s="23"/>
      <c r="Q32" s="23"/>
      <c r="R32" s="23"/>
      <c r="S32" s="23"/>
      <c r="T32" s="23"/>
      <c r="U32" s="23"/>
      <c r="V32" s="29"/>
      <c r="W32" s="29"/>
      <c r="X32" s="29"/>
      <c r="Y32" s="29"/>
      <c r="Z32" s="29"/>
      <c r="AA32" s="29"/>
      <c r="AB32" s="29"/>
      <c r="AC32" s="29"/>
      <c r="AD32" s="23"/>
      <c r="AE32" s="29"/>
      <c r="AF32" s="29"/>
      <c r="AG32" s="29"/>
      <c r="AH32" s="29"/>
      <c r="AI32" s="29"/>
    </row>
    <row r="33" ht="12.0" customHeight="1">
      <c r="A33" s="92"/>
      <c r="B33" s="173"/>
      <c r="C33" s="173"/>
      <c r="D33" s="174"/>
      <c r="E33" s="95"/>
      <c r="F33" s="23"/>
      <c r="G33" s="23"/>
      <c r="H33" s="23"/>
      <c r="I33" s="23"/>
      <c r="J33" s="23"/>
      <c r="K33" s="29"/>
      <c r="L33" s="29"/>
      <c r="M33" s="29"/>
      <c r="N33" s="23"/>
      <c r="O33" s="23"/>
      <c r="P33" s="23"/>
      <c r="Q33" s="23"/>
      <c r="R33" s="23"/>
      <c r="S33" s="23"/>
      <c r="T33" s="23"/>
      <c r="U33" s="23"/>
      <c r="V33" s="29"/>
      <c r="W33" s="29"/>
      <c r="X33" s="29"/>
      <c r="Y33" s="29"/>
      <c r="Z33" s="29"/>
      <c r="AA33" s="29"/>
      <c r="AB33" s="29"/>
      <c r="AC33" s="29"/>
      <c r="AD33" s="23"/>
      <c r="AE33" s="29"/>
      <c r="AF33" s="29"/>
      <c r="AG33" s="29"/>
      <c r="AH33" s="29"/>
      <c r="AI33" s="29"/>
    </row>
    <row r="34" ht="12.75" customHeight="1">
      <c r="A34" s="151"/>
      <c r="B34" s="152"/>
      <c r="C34" s="151"/>
      <c r="D34" s="175"/>
      <c r="E34" s="95"/>
      <c r="F34" s="23"/>
      <c r="G34" s="23"/>
      <c r="H34" s="23"/>
      <c r="I34" s="23"/>
      <c r="J34" s="23"/>
      <c r="K34" s="29"/>
      <c r="L34" s="29"/>
      <c r="M34" s="29"/>
      <c r="N34" s="23"/>
      <c r="O34" s="23"/>
      <c r="P34" s="23"/>
      <c r="Q34" s="23"/>
      <c r="R34" s="23"/>
      <c r="S34" s="23"/>
      <c r="T34" s="23"/>
      <c r="U34" s="23"/>
      <c r="V34" s="29"/>
      <c r="W34" s="29"/>
      <c r="X34" s="29"/>
      <c r="Y34" s="29"/>
      <c r="Z34" s="29"/>
      <c r="AA34" s="29"/>
      <c r="AB34" s="29"/>
      <c r="AC34" s="29"/>
      <c r="AD34" s="23"/>
      <c r="AE34" s="29"/>
      <c r="AF34" s="29"/>
      <c r="AG34" s="29"/>
      <c r="AH34" s="29"/>
      <c r="AI34" s="29"/>
    </row>
    <row r="35" ht="14.25" customHeight="1">
      <c r="A35" s="149"/>
      <c r="B35" s="149"/>
      <c r="C35" s="149"/>
      <c r="D35" s="176"/>
      <c r="E35" s="95"/>
      <c r="F35" s="149"/>
      <c r="G35" s="23"/>
      <c r="H35" s="23"/>
      <c r="I35" s="23"/>
      <c r="J35" s="23"/>
      <c r="K35" s="29"/>
      <c r="L35" s="29"/>
      <c r="M35" s="29"/>
      <c r="N35" s="23"/>
      <c r="O35" s="23"/>
      <c r="P35" s="23"/>
      <c r="Q35" s="23"/>
      <c r="R35" s="23"/>
      <c r="S35" s="23"/>
      <c r="T35" s="23"/>
      <c r="U35" s="23"/>
      <c r="V35" s="29"/>
      <c r="W35" s="29"/>
      <c r="X35" s="29"/>
      <c r="Y35" s="29"/>
      <c r="Z35" s="29"/>
      <c r="AA35" s="29"/>
      <c r="AB35" s="29"/>
      <c r="AC35" s="29"/>
      <c r="AD35" s="23"/>
      <c r="AE35" s="29"/>
      <c r="AF35" s="29"/>
      <c r="AG35" s="29"/>
      <c r="AH35" s="29"/>
      <c r="AI35" s="29"/>
    </row>
    <row r="36" ht="12.0" customHeight="1">
      <c r="A36" s="29"/>
      <c r="B36" s="23"/>
      <c r="C36" s="23"/>
      <c r="D36" s="167"/>
      <c r="E36" s="95"/>
      <c r="F36" s="23"/>
      <c r="G36" s="23"/>
      <c r="H36" s="23"/>
      <c r="I36" s="23"/>
      <c r="J36" s="23"/>
      <c r="K36" s="23"/>
      <c r="L36" s="23"/>
      <c r="M36" s="29"/>
      <c r="N36" s="29"/>
      <c r="O36" s="29"/>
      <c r="P36" s="29"/>
      <c r="Q36" s="23"/>
      <c r="R36" s="23"/>
      <c r="S36" s="29"/>
      <c r="T36" s="23"/>
      <c r="U36" s="23"/>
      <c r="V36" s="23"/>
      <c r="W36" s="23"/>
      <c r="X36" s="23"/>
      <c r="Y36" s="23"/>
      <c r="Z36" s="29"/>
      <c r="AA36" s="29"/>
      <c r="AB36" s="29"/>
      <c r="AC36" s="29"/>
      <c r="AD36" s="29"/>
      <c r="AE36" s="29"/>
      <c r="AF36" s="29"/>
      <c r="AG36" s="29"/>
      <c r="AH36" s="29"/>
      <c r="AI36" s="29"/>
    </row>
    <row r="37" ht="12.0" customHeight="1">
      <c r="A37" s="29"/>
      <c r="B37" s="23"/>
      <c r="C37" s="23"/>
      <c r="D37" s="167"/>
      <c r="E37" s="137"/>
      <c r="F37" s="23"/>
      <c r="G37" s="23"/>
      <c r="H37" s="23"/>
      <c r="I37" s="23"/>
      <c r="J37" s="23"/>
      <c r="K37" s="23"/>
      <c r="L37" s="23"/>
      <c r="M37" s="23"/>
      <c r="N37" s="23"/>
      <c r="O37" s="23"/>
      <c r="P37" s="23"/>
      <c r="Q37" s="23"/>
      <c r="R37" s="23"/>
      <c r="S37" s="29"/>
      <c r="T37" s="23"/>
      <c r="U37" s="23"/>
      <c r="V37" s="23"/>
      <c r="W37" s="23"/>
      <c r="X37" s="23"/>
      <c r="Y37" s="23"/>
      <c r="Z37" s="29"/>
      <c r="AA37" s="29"/>
      <c r="AB37" s="29"/>
      <c r="AC37" s="29"/>
      <c r="AD37" s="29"/>
      <c r="AE37" s="29"/>
      <c r="AF37" s="29"/>
      <c r="AG37" s="29"/>
      <c r="AH37" s="29"/>
      <c r="AI37" s="29"/>
    </row>
    <row r="38" ht="32.25" customHeight="1">
      <c r="A38" s="126" t="s">
        <v>106</v>
      </c>
      <c r="B38" s="127" t="s">
        <v>92</v>
      </c>
      <c r="C38" s="128" t="s">
        <v>204</v>
      </c>
      <c r="D38" s="168" t="s">
        <v>112</v>
      </c>
      <c r="E38" s="154"/>
      <c r="F38" s="29"/>
      <c r="G38" s="29"/>
      <c r="H38" s="29"/>
      <c r="I38" s="29"/>
      <c r="J38" s="29"/>
      <c r="K38" s="23"/>
      <c r="L38" s="23"/>
      <c r="M38" s="23"/>
      <c r="N38" s="23"/>
      <c r="O38" s="23"/>
      <c r="P38" s="23"/>
      <c r="Q38" s="23"/>
      <c r="R38" s="23"/>
      <c r="S38" s="29"/>
      <c r="T38" s="23"/>
      <c r="U38" s="23"/>
      <c r="V38" s="23"/>
      <c r="W38" s="23"/>
      <c r="X38" s="23"/>
      <c r="Y38" s="23"/>
      <c r="Z38" s="29"/>
      <c r="AA38" s="29"/>
      <c r="AB38" s="29"/>
      <c r="AC38" s="29"/>
      <c r="AD38" s="29"/>
      <c r="AE38" s="29"/>
      <c r="AF38" s="29"/>
      <c r="AG38" s="29"/>
      <c r="AH38" s="29"/>
      <c r="AI38" s="29"/>
    </row>
    <row r="39" ht="12.0" customHeight="1">
      <c r="A39" s="133" t="str">
        <f t="array" ref="A39">IFERROR(INDEX('03.Muestra'!$B$8:$B$17,SMALL(IF("Documento no web"='03.Muestra'!$D$8:$D$17,ROW('03.Muestra'!$B$8:$B$17)-MIN(ROW('03.Muestra'!$D$8:$D$17))+1,""),ROW()-38)),"")</f>
        <v/>
      </c>
      <c r="B39" s="169" t="str">
        <f t="array" ref="B39">IFERROR(INDEX('03.Muestra'!$C$8:$C$17,SMALL(IF("Documento no web"='03.Muestra'!$D$8:$D$17,ROW('03.Muestra'!$C$8:$C$17)-MIN(ROW('03.Muestra'!$D$8:$D$17))+1,""),ROW()-38)),"")</f>
        <v/>
      </c>
      <c r="C39" s="169" t="str">
        <f t="array" ref="C39">IFERROR(INDEX('03.Muestra'!$F$8:$F$17,SMALL(IF("Documento no web"='03.Muestra'!$D$8:$D$17,ROW('03.Muestra'!$F$8:$F$17)-MIN(ROW('03.Muestra'!$D$8:$D$17))+1,""),ROW()-38)),"")</f>
        <v/>
      </c>
      <c r="D39" s="143" t="str">
        <f t="shared" ref="D39:D48" si="7">IF(C39="","",$D$18)</f>
        <v/>
      </c>
      <c r="E39" s="95" t="str">
        <f t="shared" ref="E39:E48" si="8">IF(D39&lt;&gt;"",IF(AND(B39&lt;&gt;"",C39&lt;&gt;""),"","ERR"),"")</f>
        <v/>
      </c>
      <c r="F39" s="144" t="s">
        <v>95</v>
      </c>
      <c r="G39" s="121" t="s">
        <v>104</v>
      </c>
      <c r="H39" s="116" t="s">
        <v>99</v>
      </c>
      <c r="I39" s="145" t="s">
        <v>97</v>
      </c>
      <c r="J39" s="146" t="s">
        <v>93</v>
      </c>
      <c r="K39" s="171" t="s">
        <v>103</v>
      </c>
      <c r="L39" s="23"/>
      <c r="M39" s="23"/>
      <c r="N39" s="23"/>
      <c r="O39" s="23"/>
      <c r="P39" s="23"/>
      <c r="Q39" s="23"/>
      <c r="R39" s="23"/>
      <c r="S39" s="29"/>
      <c r="T39" s="23"/>
      <c r="U39" s="23"/>
      <c r="V39" s="23"/>
      <c r="W39" s="23"/>
      <c r="X39" s="23"/>
      <c r="Y39" s="23"/>
      <c r="Z39" s="29"/>
      <c r="AA39" s="29"/>
      <c r="AB39" s="29"/>
      <c r="AC39" s="29"/>
      <c r="AD39" s="29"/>
      <c r="AE39" s="29"/>
      <c r="AF39" s="29"/>
      <c r="AG39" s="29"/>
      <c r="AH39" s="29"/>
      <c r="AI39" s="29"/>
    </row>
    <row r="40" ht="12.0" customHeight="1">
      <c r="A40" s="133" t="str">
        <f t="array" ref="A40">IFERROR(INDEX('03.Muestra'!$B$8:$B$17,SMALL(IF("Documento no web"='03.Muestra'!$D$8:$D$17,ROW('03.Muestra'!$B$8:$B$17)-MIN(ROW('03.Muestra'!$D$8:$D$17))+1,""),ROW()-38)),"")</f>
        <v/>
      </c>
      <c r="B40" s="169" t="str">
        <f t="array" ref="B40">IFERROR(INDEX('03.Muestra'!$C$8:$C$17,SMALL(IF("Documento no web"='03.Muestra'!$D$8:$D$17,ROW('03.Muestra'!$C$8:$C$17)-MIN(ROW('03.Muestra'!$D$8:$D$17))+1,""),ROW()-38)),"")</f>
        <v/>
      </c>
      <c r="C40" s="169" t="str">
        <f t="array" ref="C40">IFERROR(INDEX('03.Muestra'!$F$8:$F$17,SMALL(IF("Documento no web"='03.Muestra'!$D$8:$D$17,ROW('03.Muestra'!$F$8:$F$17)-MIN(ROW('03.Muestra'!$D$8:$D$17))+1,""),ROW()-38)),"")</f>
        <v/>
      </c>
      <c r="D40" s="143" t="str">
        <f t="shared" si="7"/>
        <v/>
      </c>
      <c r="E40" s="95" t="str">
        <f t="shared" si="8"/>
        <v/>
      </c>
      <c r="F40" s="147">
        <f>COUNTIF($D39:INDIRECT("$D" &amp;  SUM(ROW()-1,'03.Muestra'!$D$20)-1),F39)</f>
        <v>0</v>
      </c>
      <c r="G40" s="147">
        <f>COUNTIF($D39:INDIRECT("$D" &amp;  SUM(ROW()-1,'03.Muestra'!$D$20)-1),G39)</f>
        <v>0</v>
      </c>
      <c r="H40" s="147">
        <f>COUNTIF($D39:INDIRECT("$D" &amp;  SUM(ROW()-1,'03.Muestra'!$D$20)-1),H39)</f>
        <v>0</v>
      </c>
      <c r="I40" s="147">
        <f>COUNTIF($D39:INDIRECT("$D" &amp;  SUM(ROW()-1,'03.Muestra'!$D$20)-1),I39)</f>
        <v>0</v>
      </c>
      <c r="J40" s="147">
        <f>COUNTIF($D39:INDIRECT("$D" &amp;  SUM(ROW()-1,'03.Muestra'!$D$20)-1),J39)</f>
        <v>0</v>
      </c>
      <c r="K40" s="172">
        <f>IF(COUNTIF('03.Muestra'!$D$8:$D$17,"Documento no web")=0,0,COUNTBLANK($D39:INDIRECT("$D" &amp;  SUM(ROW()-1,COUNTIF('03.Muestra'!$D$8:$D$17,"Documento no web"))-1)))</f>
        <v>0</v>
      </c>
      <c r="L40" s="23"/>
      <c r="M40" s="23"/>
      <c r="N40" s="23"/>
      <c r="O40" s="23"/>
      <c r="P40" s="23"/>
      <c r="Q40" s="23"/>
      <c r="R40" s="23"/>
      <c r="S40" s="29"/>
      <c r="T40" s="23"/>
      <c r="U40" s="23"/>
      <c r="V40" s="23"/>
      <c r="W40" s="23"/>
      <c r="X40" s="23"/>
      <c r="Y40" s="23"/>
      <c r="Z40" s="29"/>
      <c r="AA40" s="29"/>
      <c r="AB40" s="29"/>
      <c r="AC40" s="29"/>
      <c r="AD40" s="29"/>
      <c r="AE40" s="29"/>
      <c r="AF40" s="29"/>
      <c r="AG40" s="29"/>
      <c r="AH40" s="29"/>
      <c r="AI40" s="29"/>
    </row>
    <row r="41" ht="12.0" customHeight="1">
      <c r="A41" s="133" t="str">
        <f t="array" ref="A41">IFERROR(INDEX('03.Muestra'!$B$8:$B$17,SMALL(IF("Documento no web"='03.Muestra'!$D$8:$D$17,ROW('03.Muestra'!$B$8:$B$17)-MIN(ROW('03.Muestra'!$D$8:$D$17))+1,""),ROW()-38)),"")</f>
        <v/>
      </c>
      <c r="B41" s="169" t="str">
        <f t="array" ref="B41">IFERROR(INDEX('03.Muestra'!$C$8:$C$17,SMALL(IF("Documento no web"='03.Muestra'!$D$8:$D$17,ROW('03.Muestra'!$C$8:$C$17)-MIN(ROW('03.Muestra'!$D$8:$D$17))+1,""),ROW()-38)),"")</f>
        <v/>
      </c>
      <c r="C41" s="169" t="str">
        <f t="array" ref="C41">IFERROR(INDEX('03.Muestra'!$F$8:$F$17,SMALL(IF("Documento no web"='03.Muestra'!$D$8:$D$17,ROW('03.Muestra'!$F$8:$F$17)-MIN(ROW('03.Muestra'!$D$8:$D$17))+1,""),ROW()-38)),"")</f>
        <v/>
      </c>
      <c r="D41" s="143" t="str">
        <f t="shared" si="7"/>
        <v/>
      </c>
      <c r="E41" s="95" t="str">
        <f t="shared" si="8"/>
        <v/>
      </c>
      <c r="F41" s="29"/>
      <c r="G41" s="23"/>
      <c r="H41" s="23"/>
      <c r="I41" s="23"/>
      <c r="J41" s="23"/>
      <c r="K41" s="188"/>
      <c r="L41" s="23"/>
      <c r="M41" s="23"/>
      <c r="N41" s="23"/>
      <c r="O41" s="23"/>
      <c r="P41" s="23"/>
      <c r="Q41" s="23"/>
      <c r="R41" s="23"/>
      <c r="S41" s="23"/>
      <c r="T41" s="23"/>
      <c r="U41" s="23"/>
      <c r="V41" s="23"/>
      <c r="W41" s="23"/>
      <c r="X41" s="23"/>
      <c r="Y41" s="23"/>
      <c r="Z41" s="29"/>
      <c r="AA41" s="29"/>
      <c r="AB41" s="29"/>
      <c r="AC41" s="29"/>
      <c r="AD41" s="29"/>
      <c r="AE41" s="29"/>
      <c r="AF41" s="29"/>
      <c r="AG41" s="29"/>
      <c r="AH41" s="29"/>
      <c r="AI41" s="29"/>
    </row>
    <row r="42" ht="12.0" customHeight="1">
      <c r="A42" s="133" t="str">
        <f t="array" ref="A42">IFERROR(INDEX('03.Muestra'!$B$8:$B$17,SMALL(IF("Documento no web"='03.Muestra'!$D$8:$D$17,ROW('03.Muestra'!$B$8:$B$17)-MIN(ROW('03.Muestra'!$D$8:$D$17))+1,""),ROW()-38)),"")</f>
        <v/>
      </c>
      <c r="B42" s="169" t="str">
        <f t="array" ref="B42">IFERROR(INDEX('03.Muestra'!$C$8:$C$17,SMALL(IF("Documento no web"='03.Muestra'!$D$8:$D$17,ROW('03.Muestra'!$C$8:$C$17)-MIN(ROW('03.Muestra'!$D$8:$D$17))+1,""),ROW()-38)),"")</f>
        <v/>
      </c>
      <c r="C42" s="169" t="str">
        <f t="array" ref="C42">IFERROR(INDEX('03.Muestra'!$F$8:$F$17,SMALL(IF("Documento no web"='03.Muestra'!$D$8:$D$17,ROW('03.Muestra'!$F$8:$F$17)-MIN(ROW('03.Muestra'!$D$8:$D$17))+1,""),ROW()-38)),"")</f>
        <v/>
      </c>
      <c r="D42" s="143" t="str">
        <f t="shared" si="7"/>
        <v/>
      </c>
      <c r="E42" s="95" t="str">
        <f t="shared" si="8"/>
        <v/>
      </c>
      <c r="F42" s="29"/>
      <c r="G42" s="23"/>
      <c r="H42" s="23"/>
      <c r="I42" s="23"/>
      <c r="J42" s="23"/>
      <c r="K42" s="188"/>
      <c r="L42" s="23"/>
      <c r="M42" s="23"/>
      <c r="N42" s="23"/>
      <c r="O42" s="23"/>
      <c r="P42" s="23"/>
      <c r="Q42" s="23"/>
      <c r="R42" s="23"/>
      <c r="S42" s="23"/>
      <c r="T42" s="23"/>
      <c r="U42" s="23"/>
      <c r="V42" s="23"/>
      <c r="W42" s="23"/>
      <c r="X42" s="23"/>
      <c r="Y42" s="23"/>
      <c r="Z42" s="29"/>
      <c r="AA42" s="29"/>
      <c r="AB42" s="29"/>
      <c r="AC42" s="29"/>
      <c r="AD42" s="29"/>
      <c r="AE42" s="29"/>
      <c r="AF42" s="29"/>
      <c r="AG42" s="29"/>
      <c r="AH42" s="29"/>
      <c r="AI42" s="29"/>
    </row>
    <row r="43" ht="12.0" customHeight="1">
      <c r="A43" s="133" t="str">
        <f t="array" ref="A43">IFERROR(INDEX('03.Muestra'!$B$8:$B$17,SMALL(IF("Documento no web"='03.Muestra'!$D$8:$D$17,ROW('03.Muestra'!$B$8:$B$17)-MIN(ROW('03.Muestra'!$D$8:$D$17))+1,""),ROW()-38)),"")</f>
        <v/>
      </c>
      <c r="B43" s="169" t="str">
        <f t="array" ref="B43">IFERROR(INDEX('03.Muestra'!$C$8:$C$17,SMALL(IF("Documento no web"='03.Muestra'!$D$8:$D$17,ROW('03.Muestra'!$C$8:$C$17)-MIN(ROW('03.Muestra'!$D$8:$D$17))+1,""),ROW()-38)),"")</f>
        <v/>
      </c>
      <c r="C43" s="169" t="str">
        <f t="array" ref="C43">IFERROR(INDEX('03.Muestra'!$F$8:$F$17,SMALL(IF("Documento no web"='03.Muestra'!$D$8:$D$17,ROW('03.Muestra'!$F$8:$F$17)-MIN(ROW('03.Muestra'!$D$8:$D$17))+1,""),ROW()-38)),"")</f>
        <v/>
      </c>
      <c r="D43" s="143" t="str">
        <f t="shared" si="7"/>
        <v/>
      </c>
      <c r="E43" s="95" t="str">
        <f t="shared" si="8"/>
        <v/>
      </c>
      <c r="F43" s="29"/>
      <c r="G43" s="23"/>
      <c r="H43" s="23"/>
      <c r="I43" s="23"/>
      <c r="J43" s="23"/>
      <c r="K43" s="188"/>
      <c r="L43" s="23"/>
      <c r="M43" s="23"/>
      <c r="N43" s="23"/>
      <c r="O43" s="23"/>
      <c r="P43" s="23"/>
      <c r="Q43" s="23"/>
      <c r="R43" s="23"/>
      <c r="S43" s="23"/>
      <c r="T43" s="23"/>
      <c r="U43" s="23"/>
      <c r="V43" s="23"/>
      <c r="W43" s="23"/>
      <c r="X43" s="23"/>
      <c r="Y43" s="23"/>
      <c r="Z43" s="29"/>
      <c r="AA43" s="29"/>
      <c r="AB43" s="29"/>
      <c r="AC43" s="29"/>
      <c r="AD43" s="29"/>
      <c r="AE43" s="29"/>
      <c r="AF43" s="29"/>
      <c r="AG43" s="29"/>
      <c r="AH43" s="29"/>
      <c r="AI43" s="29"/>
    </row>
    <row r="44" ht="12.0" customHeight="1">
      <c r="A44" s="133" t="str">
        <f t="array" ref="A44">IFERROR(INDEX('03.Muestra'!$B$8:$B$17,SMALL(IF("Documento no web"='03.Muestra'!$D$8:$D$17,ROW('03.Muestra'!$B$8:$B$17)-MIN(ROW('03.Muestra'!$D$8:$D$17))+1,""),ROW()-38)),"")</f>
        <v/>
      </c>
      <c r="B44" s="169" t="str">
        <f t="array" ref="B44">IFERROR(INDEX('03.Muestra'!$C$8:$C$17,SMALL(IF("Documento no web"='03.Muestra'!$D$8:$D$17,ROW('03.Muestra'!$C$8:$C$17)-MIN(ROW('03.Muestra'!$D$8:$D$17))+1,""),ROW()-38)),"")</f>
        <v/>
      </c>
      <c r="C44" s="169" t="str">
        <f t="array" ref="C44">IFERROR(INDEX('03.Muestra'!$F$8:$F$17,SMALL(IF("Documento no web"='03.Muestra'!$D$8:$D$17,ROW('03.Muestra'!$F$8:$F$17)-MIN(ROW('03.Muestra'!$D$8:$D$17))+1,""),ROW()-38)),"")</f>
        <v/>
      </c>
      <c r="D44" s="143" t="str">
        <f t="shared" si="7"/>
        <v/>
      </c>
      <c r="E44" s="95" t="str">
        <f t="shared" si="8"/>
        <v/>
      </c>
      <c r="F44" s="29"/>
      <c r="G44" s="23"/>
      <c r="H44" s="23"/>
      <c r="I44" s="23"/>
      <c r="J44" s="23"/>
      <c r="K44" s="188"/>
      <c r="L44" s="23"/>
      <c r="M44" s="23"/>
      <c r="N44" s="23"/>
      <c r="O44" s="23"/>
      <c r="P44" s="23"/>
      <c r="Q44" s="23"/>
      <c r="R44" s="23"/>
      <c r="S44" s="23"/>
      <c r="T44" s="23"/>
      <c r="U44" s="23"/>
      <c r="V44" s="23"/>
      <c r="W44" s="23"/>
      <c r="X44" s="23"/>
      <c r="Y44" s="23"/>
      <c r="Z44" s="29"/>
      <c r="AA44" s="29"/>
      <c r="AB44" s="29"/>
      <c r="AC44" s="29"/>
      <c r="AD44" s="29"/>
      <c r="AE44" s="29"/>
      <c r="AF44" s="29"/>
      <c r="AG44" s="29"/>
      <c r="AH44" s="29"/>
      <c r="AI44" s="29"/>
    </row>
    <row r="45" ht="12.0" customHeight="1">
      <c r="A45" s="133" t="str">
        <f t="array" ref="A45">IFERROR(INDEX('03.Muestra'!$B$8:$B$17,SMALL(IF("Documento no web"='03.Muestra'!$D$8:$D$17,ROW('03.Muestra'!$B$8:$B$17)-MIN(ROW('03.Muestra'!$D$8:$D$17))+1,""),ROW()-38)),"")</f>
        <v/>
      </c>
      <c r="B45" s="169" t="str">
        <f t="array" ref="B45">IFERROR(INDEX('03.Muestra'!$C$8:$C$17,SMALL(IF("Documento no web"='03.Muestra'!$D$8:$D$17,ROW('03.Muestra'!$C$8:$C$17)-MIN(ROW('03.Muestra'!$D$8:$D$17))+1,""),ROW()-38)),"")</f>
        <v/>
      </c>
      <c r="C45" s="169" t="str">
        <f t="array" ref="C45">IFERROR(INDEX('03.Muestra'!$F$8:$F$17,SMALL(IF("Documento no web"='03.Muestra'!$D$8:$D$17,ROW('03.Muestra'!$F$8:$F$17)-MIN(ROW('03.Muestra'!$D$8:$D$17))+1,""),ROW()-38)),"")</f>
        <v/>
      </c>
      <c r="D45" s="143" t="str">
        <f t="shared" si="7"/>
        <v/>
      </c>
      <c r="E45" s="95" t="str">
        <f t="shared" si="8"/>
        <v/>
      </c>
      <c r="F45" s="23"/>
      <c r="G45" s="23"/>
      <c r="H45" s="23"/>
      <c r="I45" s="23"/>
      <c r="J45" s="23"/>
      <c r="K45" s="188"/>
      <c r="L45" s="23"/>
      <c r="M45" s="23"/>
      <c r="N45" s="23"/>
      <c r="O45" s="23"/>
      <c r="P45" s="23"/>
      <c r="Q45" s="23"/>
      <c r="R45" s="23"/>
      <c r="S45" s="23"/>
      <c r="T45" s="23"/>
      <c r="U45" s="23"/>
      <c r="V45" s="23"/>
      <c r="W45" s="23"/>
      <c r="X45" s="23"/>
      <c r="Y45" s="23"/>
      <c r="Z45" s="29"/>
      <c r="AA45" s="29"/>
      <c r="AB45" s="29"/>
      <c r="AC45" s="29"/>
      <c r="AD45" s="29"/>
      <c r="AE45" s="29"/>
      <c r="AF45" s="29"/>
      <c r="AG45" s="29"/>
      <c r="AH45" s="29"/>
      <c r="AI45" s="29"/>
    </row>
    <row r="46" ht="12.0" customHeight="1">
      <c r="A46" s="133" t="str">
        <f t="array" ref="A46">IFERROR(INDEX('03.Muestra'!$B$8:$B$17,SMALL(IF("Documento no web"='03.Muestra'!$D$8:$D$17,ROW('03.Muestra'!$B$8:$B$17)-MIN(ROW('03.Muestra'!$D$8:$D$17))+1,""),ROW()-38)),"")</f>
        <v/>
      </c>
      <c r="B46" s="169" t="str">
        <f t="array" ref="B46">IFERROR(INDEX('03.Muestra'!$C$8:$C$17,SMALL(IF("Documento no web"='03.Muestra'!$D$8:$D$17,ROW('03.Muestra'!$C$8:$C$17)-MIN(ROW('03.Muestra'!$D$8:$D$17))+1,""),ROW()-38)),"")</f>
        <v/>
      </c>
      <c r="C46" s="169" t="str">
        <f t="array" ref="C46">IFERROR(INDEX('03.Muestra'!$F$8:$F$17,SMALL(IF("Documento no web"='03.Muestra'!$D$8:$D$17,ROW('03.Muestra'!$F$8:$F$17)-MIN(ROW('03.Muestra'!$D$8:$D$17))+1,""),ROW()-38)),"")</f>
        <v/>
      </c>
      <c r="D46" s="143" t="str">
        <f t="shared" si="7"/>
        <v/>
      </c>
      <c r="E46" s="95" t="str">
        <f t="shared" si="8"/>
        <v/>
      </c>
      <c r="F46" s="23"/>
      <c r="G46" s="23"/>
      <c r="H46" s="23"/>
      <c r="I46" s="23"/>
      <c r="J46" s="23"/>
      <c r="K46" s="188"/>
      <c r="L46" s="23"/>
      <c r="M46" s="23"/>
      <c r="N46" s="23"/>
      <c r="O46" s="23"/>
      <c r="P46" s="23"/>
      <c r="Q46" s="23"/>
      <c r="R46" s="23"/>
      <c r="S46" s="23"/>
      <c r="T46" s="23"/>
      <c r="U46" s="23"/>
      <c r="V46" s="23"/>
      <c r="W46" s="23"/>
      <c r="X46" s="23"/>
      <c r="Y46" s="23"/>
      <c r="Z46" s="29"/>
      <c r="AA46" s="29"/>
      <c r="AB46" s="29"/>
      <c r="AC46" s="29"/>
      <c r="AD46" s="29"/>
      <c r="AE46" s="29"/>
      <c r="AF46" s="29"/>
      <c r="AG46" s="29"/>
      <c r="AH46" s="29"/>
      <c r="AI46" s="29"/>
    </row>
    <row r="47" ht="12.0" customHeight="1">
      <c r="A47" s="133" t="str">
        <f t="array" ref="A47">IFERROR(INDEX('03.Muestra'!$B$8:$B$17,SMALL(IF("Documento no web"='03.Muestra'!$D$8:$D$17,ROW('03.Muestra'!$B$8:$B$17)-MIN(ROW('03.Muestra'!$D$8:$D$17))+1,""),ROW()-38)),"")</f>
        <v/>
      </c>
      <c r="B47" s="169" t="str">
        <f t="array" ref="B47">IFERROR(INDEX('03.Muestra'!$C$8:$C$17,SMALL(IF("Documento no web"='03.Muestra'!$D$8:$D$17,ROW('03.Muestra'!$C$8:$C$17)-MIN(ROW('03.Muestra'!$D$8:$D$17))+1,""),ROW()-38)),"")</f>
        <v/>
      </c>
      <c r="C47" s="169" t="str">
        <f t="array" ref="C47">IFERROR(INDEX('03.Muestra'!$F$8:$F$17,SMALL(IF("Documento no web"='03.Muestra'!$D$8:$D$17,ROW('03.Muestra'!$F$8:$F$17)-MIN(ROW('03.Muestra'!$D$8:$D$17))+1,""),ROW()-38)),"")</f>
        <v/>
      </c>
      <c r="D47" s="143" t="str">
        <f t="shared" si="7"/>
        <v/>
      </c>
      <c r="E47" s="95" t="str">
        <f t="shared" si="8"/>
        <v/>
      </c>
      <c r="F47" s="23"/>
      <c r="G47" s="23"/>
      <c r="H47" s="23"/>
      <c r="I47" s="23"/>
      <c r="J47" s="23"/>
      <c r="K47" s="188"/>
      <c r="L47" s="23"/>
      <c r="M47" s="23"/>
      <c r="N47" s="23"/>
      <c r="O47" s="23"/>
      <c r="P47" s="23"/>
      <c r="Q47" s="23"/>
      <c r="R47" s="23"/>
      <c r="S47" s="23"/>
      <c r="T47" s="23"/>
      <c r="U47" s="23"/>
      <c r="V47" s="23"/>
      <c r="W47" s="23"/>
      <c r="X47" s="23"/>
      <c r="Y47" s="23"/>
      <c r="Z47" s="29"/>
      <c r="AA47" s="29"/>
      <c r="AB47" s="29"/>
      <c r="AC47" s="29"/>
      <c r="AD47" s="29"/>
      <c r="AE47" s="29"/>
      <c r="AF47" s="29"/>
      <c r="AG47" s="29"/>
      <c r="AH47" s="29"/>
      <c r="AI47" s="29"/>
    </row>
    <row r="48" ht="12.0" customHeight="1">
      <c r="A48" s="133" t="str">
        <f t="array" ref="A48">IFERROR(INDEX('03.Muestra'!$B$8:$B$17,SMALL(IF("Documento no web"='03.Muestra'!$D$8:$D$17,ROW('03.Muestra'!$B$8:$B$17)-MIN(ROW('03.Muestra'!$D$8:$D$17))+1,""),ROW()-38)),"")</f>
        <v/>
      </c>
      <c r="B48" s="169" t="str">
        <f t="array" ref="B48">IFERROR(INDEX('03.Muestra'!$C$8:$C$17,SMALL(IF("Documento no web"='03.Muestra'!$D$8:$D$17,ROW('03.Muestra'!$C$8:$C$17)-MIN(ROW('03.Muestra'!$D$8:$D$17))+1,""),ROW()-38)),"")</f>
        <v/>
      </c>
      <c r="C48" s="169" t="str">
        <f t="array" ref="C48">IFERROR(INDEX('03.Muestra'!$F$8:$F$17,SMALL(IF("Documento no web"='03.Muestra'!$D$8:$D$17,ROW('03.Muestra'!$F$8:$F$17)-MIN(ROW('03.Muestra'!$D$8:$D$17))+1,""),ROW()-38)),"")</f>
        <v/>
      </c>
      <c r="D48" s="143" t="str">
        <f t="shared" si="7"/>
        <v/>
      </c>
      <c r="E48" s="95" t="str">
        <f t="shared" si="8"/>
        <v/>
      </c>
      <c r="F48" s="23"/>
      <c r="G48" s="23"/>
      <c r="H48" s="23"/>
      <c r="I48" s="23"/>
      <c r="J48" s="23"/>
      <c r="K48" s="188"/>
      <c r="L48" s="23"/>
      <c r="M48" s="23"/>
      <c r="N48" s="23"/>
      <c r="O48" s="23"/>
      <c r="P48" s="23"/>
      <c r="Q48" s="23"/>
      <c r="R48" s="23"/>
      <c r="S48" s="23"/>
      <c r="T48" s="23"/>
      <c r="U48" s="23"/>
      <c r="V48" s="23"/>
      <c r="W48" s="23"/>
      <c r="X48" s="23"/>
      <c r="Y48" s="23"/>
      <c r="Z48" s="29"/>
      <c r="AA48" s="29"/>
      <c r="AB48" s="29"/>
      <c r="AC48" s="29"/>
      <c r="AD48" s="29"/>
      <c r="AE48" s="29"/>
      <c r="AF48" s="29"/>
      <c r="AG48" s="29"/>
      <c r="AH48" s="29"/>
      <c r="AI48" s="29"/>
    </row>
    <row r="49" ht="12.0" customHeight="1">
      <c r="A49" s="92"/>
      <c r="B49" s="173"/>
      <c r="C49" s="173"/>
      <c r="D49" s="174"/>
      <c r="E49" s="95"/>
      <c r="F49" s="23"/>
      <c r="G49" s="23"/>
      <c r="H49" s="23"/>
      <c r="I49" s="23"/>
      <c r="J49" s="23"/>
      <c r="K49" s="29"/>
      <c r="L49" s="29"/>
      <c r="M49" s="29"/>
      <c r="N49" s="23"/>
      <c r="O49" s="23"/>
      <c r="P49" s="23"/>
      <c r="Q49" s="23"/>
      <c r="R49" s="23"/>
      <c r="S49" s="23"/>
      <c r="T49" s="23"/>
      <c r="U49" s="23"/>
      <c r="V49" s="29"/>
      <c r="W49" s="29"/>
      <c r="X49" s="29"/>
      <c r="Y49" s="29"/>
      <c r="Z49" s="29"/>
      <c r="AA49" s="29"/>
      <c r="AB49" s="29"/>
      <c r="AC49" s="29"/>
      <c r="AD49" s="23"/>
      <c r="AE49" s="29"/>
      <c r="AF49" s="29"/>
      <c r="AG49" s="29"/>
      <c r="AH49" s="29"/>
      <c r="AI49" s="29"/>
    </row>
    <row r="50" ht="12.0" customHeight="1">
      <c r="A50" s="92"/>
      <c r="B50" s="173"/>
      <c r="C50" s="173"/>
      <c r="D50" s="174"/>
      <c r="E50" s="95"/>
      <c r="F50" s="23"/>
      <c r="G50" s="23"/>
      <c r="H50" s="23"/>
      <c r="I50" s="23"/>
      <c r="J50" s="23"/>
      <c r="K50" s="29"/>
      <c r="L50" s="29"/>
      <c r="M50" s="29"/>
      <c r="N50" s="23"/>
      <c r="O50" s="23"/>
      <c r="P50" s="23"/>
      <c r="Q50" s="23"/>
      <c r="R50" s="23"/>
      <c r="S50" s="23"/>
      <c r="T50" s="23"/>
      <c r="U50" s="23"/>
      <c r="V50" s="29"/>
      <c r="W50" s="29"/>
      <c r="X50" s="29"/>
      <c r="Y50" s="29"/>
      <c r="Z50" s="29"/>
      <c r="AA50" s="29"/>
      <c r="AB50" s="29"/>
      <c r="AC50" s="29"/>
      <c r="AD50" s="23"/>
      <c r="AE50" s="29"/>
      <c r="AF50" s="29"/>
      <c r="AG50" s="29"/>
      <c r="AH50" s="29"/>
      <c r="AI50" s="29"/>
    </row>
    <row r="51" ht="12.75" customHeight="1">
      <c r="A51" s="151"/>
      <c r="B51" s="152"/>
      <c r="C51" s="151"/>
      <c r="D51" s="175"/>
      <c r="E51" s="95"/>
      <c r="F51" s="23"/>
      <c r="G51" s="23"/>
      <c r="H51" s="23"/>
      <c r="I51" s="23"/>
      <c r="J51" s="23"/>
      <c r="K51" s="29"/>
      <c r="L51" s="29"/>
      <c r="M51" s="29"/>
      <c r="N51" s="23"/>
      <c r="O51" s="23"/>
      <c r="P51" s="23"/>
      <c r="Q51" s="23"/>
      <c r="R51" s="23"/>
      <c r="S51" s="23"/>
      <c r="T51" s="23"/>
      <c r="U51" s="23"/>
      <c r="V51" s="29"/>
      <c r="W51" s="29"/>
      <c r="X51" s="29"/>
      <c r="Y51" s="29"/>
      <c r="Z51" s="29"/>
      <c r="AA51" s="29"/>
      <c r="AB51" s="29"/>
      <c r="AC51" s="29"/>
      <c r="AD51" s="23"/>
      <c r="AE51" s="29"/>
      <c r="AF51" s="29"/>
      <c r="AG51" s="29"/>
      <c r="AH51" s="29"/>
      <c r="AI51" s="29"/>
    </row>
    <row r="52" ht="14.25" customHeight="1">
      <c r="A52" s="149"/>
      <c r="B52" s="149"/>
      <c r="C52" s="149"/>
      <c r="D52" s="176"/>
      <c r="E52" s="95"/>
      <c r="F52" s="149"/>
      <c r="G52" s="23"/>
      <c r="H52" s="23"/>
      <c r="I52" s="23"/>
      <c r="J52" s="23"/>
      <c r="K52" s="29"/>
      <c r="L52" s="29"/>
      <c r="M52" s="29"/>
      <c r="N52" s="23"/>
      <c r="O52" s="23"/>
      <c r="P52" s="23"/>
      <c r="Q52" s="23"/>
      <c r="R52" s="23"/>
      <c r="S52" s="23"/>
      <c r="T52" s="23"/>
      <c r="U52" s="23"/>
      <c r="V52" s="29"/>
      <c r="W52" s="29"/>
      <c r="X52" s="29"/>
      <c r="Y52" s="29"/>
      <c r="Z52" s="29"/>
      <c r="AA52" s="29"/>
      <c r="AB52" s="29"/>
      <c r="AC52" s="29"/>
      <c r="AD52" s="23"/>
      <c r="AE52" s="29"/>
      <c r="AF52" s="29"/>
      <c r="AG52" s="29"/>
      <c r="AH52" s="29"/>
      <c r="AI52" s="29"/>
    </row>
    <row r="53" ht="12.0" customHeight="1">
      <c r="A53" s="29"/>
      <c r="B53" s="23"/>
      <c r="C53" s="23"/>
      <c r="D53" s="167"/>
      <c r="E53" s="95"/>
      <c r="F53" s="23"/>
      <c r="G53" s="23"/>
      <c r="H53" s="23"/>
      <c r="I53" s="23"/>
      <c r="J53" s="23"/>
      <c r="K53" s="188"/>
      <c r="L53" s="23"/>
      <c r="M53" s="23"/>
      <c r="N53" s="23"/>
      <c r="O53" s="23"/>
      <c r="P53" s="23"/>
      <c r="Q53" s="23"/>
      <c r="R53" s="23"/>
      <c r="S53" s="23"/>
      <c r="T53" s="23"/>
      <c r="U53" s="23"/>
      <c r="V53" s="23"/>
      <c r="W53" s="23"/>
      <c r="X53" s="23"/>
      <c r="Y53" s="23"/>
      <c r="Z53" s="29"/>
      <c r="AA53" s="29"/>
      <c r="AB53" s="29"/>
      <c r="AC53" s="29"/>
      <c r="AD53" s="29"/>
      <c r="AE53" s="29"/>
      <c r="AF53" s="29"/>
      <c r="AG53" s="29"/>
      <c r="AH53" s="29"/>
      <c r="AI53" s="29"/>
    </row>
    <row r="54" ht="12.0" customHeight="1">
      <c r="A54" s="29"/>
      <c r="B54" s="23"/>
      <c r="C54" s="23"/>
      <c r="D54" s="167"/>
      <c r="E54" s="137"/>
      <c r="F54" s="23"/>
      <c r="G54" s="23"/>
      <c r="H54" s="23"/>
      <c r="I54" s="23"/>
      <c r="J54" s="23"/>
      <c r="K54" s="188"/>
      <c r="L54" s="23"/>
      <c r="M54" s="23"/>
      <c r="N54" s="23"/>
      <c r="O54" s="23"/>
      <c r="P54" s="23"/>
      <c r="Q54" s="23"/>
      <c r="R54" s="23"/>
      <c r="S54" s="23"/>
      <c r="T54" s="23"/>
      <c r="U54" s="23"/>
      <c r="V54" s="23"/>
      <c r="W54" s="23"/>
      <c r="X54" s="23"/>
      <c r="Y54" s="23"/>
      <c r="Z54" s="29"/>
      <c r="AA54" s="29"/>
      <c r="AB54" s="29"/>
      <c r="AC54" s="29"/>
      <c r="AD54" s="29"/>
      <c r="AE54" s="29"/>
      <c r="AF54" s="29"/>
      <c r="AG54" s="29"/>
      <c r="AH54" s="29"/>
      <c r="AI54" s="29"/>
    </row>
    <row r="55" ht="32.25" customHeight="1">
      <c r="A55" s="126" t="s">
        <v>106</v>
      </c>
      <c r="B55" s="127" t="s">
        <v>92</v>
      </c>
      <c r="C55" s="128" t="s">
        <v>205</v>
      </c>
      <c r="D55" s="168" t="s">
        <v>112</v>
      </c>
      <c r="E55" s="154"/>
      <c r="F55" s="29"/>
      <c r="G55" s="29"/>
      <c r="H55" s="29"/>
      <c r="I55" s="29"/>
      <c r="J55" s="29"/>
      <c r="K55" s="188"/>
      <c r="L55" s="23"/>
      <c r="M55" s="23"/>
      <c r="N55" s="23"/>
      <c r="O55" s="23"/>
      <c r="P55" s="23"/>
      <c r="Q55" s="23"/>
      <c r="R55" s="23"/>
      <c r="S55" s="23"/>
      <c r="T55" s="23"/>
      <c r="U55" s="23"/>
      <c r="V55" s="23"/>
      <c r="W55" s="23"/>
      <c r="X55" s="23"/>
      <c r="Y55" s="23"/>
      <c r="Z55" s="29"/>
      <c r="AA55" s="29"/>
      <c r="AB55" s="29"/>
      <c r="AC55" s="29"/>
      <c r="AD55" s="29"/>
      <c r="AE55" s="29"/>
      <c r="AF55" s="29"/>
      <c r="AG55" s="29"/>
      <c r="AH55" s="29"/>
      <c r="AI55" s="29"/>
    </row>
    <row r="56" ht="12.0" customHeight="1">
      <c r="A56" s="133" t="str">
        <f t="array" ref="A56">IFERROR(INDEX('03.Muestra'!$B$8:$B$17,SMALL(IF("Documento no web"='03.Muestra'!$D$8:$D$17,ROW('03.Muestra'!$B$8:$B$17)-MIN(ROW('03.Muestra'!$D$8:$D$17))+1,""),ROW()-55)),"")</f>
        <v/>
      </c>
      <c r="B56" s="169" t="str">
        <f t="array" ref="B56">IFERROR(INDEX('03.Muestra'!$C$8:$C$17,SMALL(IF("Documento no web"='03.Muestra'!$D$8:$D$17,ROW('03.Muestra'!$C$8:$C$17)-MIN(ROW('03.Muestra'!$D$8:$D$17))+1,""),ROW()-55)),"")</f>
        <v/>
      </c>
      <c r="C56" s="169" t="str">
        <f t="array" ref="C56">IFERROR(INDEX('03.Muestra'!$F$8:$F$17,SMALL(IF("Documento no web"='03.Muestra'!$D$8:$D$17,ROW('03.Muestra'!$F$8:$F$17)-MIN(ROW('03.Muestra'!$D$8:$D$17))+1,""),ROW()-55)),"")</f>
        <v/>
      </c>
      <c r="D56" s="143" t="str">
        <f t="shared" ref="D56:D65" si="9">IF(C56="","",$D$18)</f>
        <v/>
      </c>
      <c r="E56" s="95" t="str">
        <f t="shared" ref="E56:E65" si="10">IF(D56&lt;&gt;"",IF(AND(B56&lt;&gt;"",C56&lt;&gt;""),"","ERR"),"")</f>
        <v/>
      </c>
      <c r="F56" s="144" t="s">
        <v>95</v>
      </c>
      <c r="G56" s="121" t="s">
        <v>104</v>
      </c>
      <c r="H56" s="116" t="s">
        <v>99</v>
      </c>
      <c r="I56" s="145" t="s">
        <v>97</v>
      </c>
      <c r="J56" s="146" t="s">
        <v>93</v>
      </c>
      <c r="K56" s="171" t="s">
        <v>103</v>
      </c>
      <c r="L56" s="23"/>
      <c r="M56" s="23"/>
      <c r="N56" s="23"/>
      <c r="O56" s="23"/>
      <c r="P56" s="23"/>
      <c r="Q56" s="23"/>
      <c r="R56" s="23"/>
      <c r="S56" s="23"/>
      <c r="T56" s="23"/>
      <c r="U56" s="23"/>
      <c r="V56" s="23"/>
      <c r="W56" s="23"/>
      <c r="X56" s="23"/>
      <c r="Y56" s="23"/>
      <c r="Z56" s="29"/>
      <c r="AA56" s="29"/>
      <c r="AB56" s="29"/>
      <c r="AC56" s="29"/>
      <c r="AD56" s="29"/>
      <c r="AE56" s="29"/>
      <c r="AF56" s="29"/>
      <c r="AG56" s="29"/>
      <c r="AH56" s="29"/>
      <c r="AI56" s="29"/>
    </row>
    <row r="57" ht="12.0" customHeight="1">
      <c r="A57" s="133" t="str">
        <f t="array" ref="A57">IFERROR(INDEX('03.Muestra'!$B$8:$B$17,SMALL(IF("Documento no web"='03.Muestra'!$D$8:$D$17,ROW('03.Muestra'!$B$8:$B$17)-MIN(ROW('03.Muestra'!$D$8:$D$17))+1,""),ROW()-55)),"")</f>
        <v/>
      </c>
      <c r="B57" s="169" t="str">
        <f t="array" ref="B57">IFERROR(INDEX('03.Muestra'!$C$8:$C$17,SMALL(IF("Documento no web"='03.Muestra'!$D$8:$D$17,ROW('03.Muestra'!$C$8:$C$17)-MIN(ROW('03.Muestra'!$D$8:$D$17))+1,""),ROW()-55)),"")</f>
        <v/>
      </c>
      <c r="C57" s="169" t="str">
        <f t="array" ref="C57">IFERROR(INDEX('03.Muestra'!$F$8:$F$17,SMALL(IF("Documento no web"='03.Muestra'!$D$8:$D$17,ROW('03.Muestra'!$F$8:$F$17)-MIN(ROW('03.Muestra'!$D$8:$D$17))+1,""),ROW()-55)),"")</f>
        <v/>
      </c>
      <c r="D57" s="143" t="str">
        <f t="shared" si="9"/>
        <v/>
      </c>
      <c r="E57" s="95" t="str">
        <f t="shared" si="10"/>
        <v/>
      </c>
      <c r="F57" s="147">
        <f>COUNTIF($D56:INDIRECT("$D" &amp;  SUM(ROW()-1,'03.Muestra'!$D$20)-1),F56)</f>
        <v>0</v>
      </c>
      <c r="G57" s="147">
        <f>COUNTIF($D56:INDIRECT("$D" &amp;  SUM(ROW()-1,'03.Muestra'!$D$20)-1),G56)</f>
        <v>0</v>
      </c>
      <c r="H57" s="147">
        <f>COUNTIF($D56:INDIRECT("$D" &amp;  SUM(ROW()-1,'03.Muestra'!$D$20)-1),H56)</f>
        <v>0</v>
      </c>
      <c r="I57" s="147">
        <f>COUNTIF($D56:INDIRECT("$D" &amp;  SUM(ROW()-1,'03.Muestra'!$D$20)-1),I56)</f>
        <v>0</v>
      </c>
      <c r="J57" s="147">
        <f>COUNTIF($D56:INDIRECT("$D" &amp;  SUM(ROW()-1,'03.Muestra'!$D$20)-1),J56)</f>
        <v>0</v>
      </c>
      <c r="K57" s="172">
        <f>IF(COUNTIF('03.Muestra'!$D$8:$D$17,"Documento no web")=0,0,COUNTBLANK($D56:INDIRECT("$D" &amp;  SUM(ROW()-1,COUNTIF('03.Muestra'!$D$8:$D$17,"Documento no web"))-1)))</f>
        <v>0</v>
      </c>
      <c r="L57" s="23"/>
      <c r="M57" s="23"/>
      <c r="N57" s="23"/>
      <c r="O57" s="23"/>
      <c r="P57" s="23"/>
      <c r="Q57" s="23"/>
      <c r="R57" s="23"/>
      <c r="S57" s="23"/>
      <c r="T57" s="23"/>
      <c r="U57" s="23"/>
      <c r="V57" s="23"/>
      <c r="W57" s="23"/>
      <c r="X57" s="23"/>
      <c r="Y57" s="23"/>
      <c r="Z57" s="29"/>
      <c r="AA57" s="29"/>
      <c r="AB57" s="29"/>
      <c r="AC57" s="29"/>
      <c r="AD57" s="29"/>
      <c r="AE57" s="29"/>
      <c r="AF57" s="29"/>
      <c r="AG57" s="29"/>
      <c r="AH57" s="29"/>
      <c r="AI57" s="29"/>
    </row>
    <row r="58" ht="12.0" customHeight="1">
      <c r="A58" s="133" t="str">
        <f t="array" ref="A58">IFERROR(INDEX('03.Muestra'!$B$8:$B$17,SMALL(IF("Documento no web"='03.Muestra'!$D$8:$D$17,ROW('03.Muestra'!$B$8:$B$17)-MIN(ROW('03.Muestra'!$D$8:$D$17))+1,""),ROW()-55)),"")</f>
        <v/>
      </c>
      <c r="B58" s="169" t="str">
        <f t="array" ref="B58">IFERROR(INDEX('03.Muestra'!$C$8:$C$17,SMALL(IF("Documento no web"='03.Muestra'!$D$8:$D$17,ROW('03.Muestra'!$C$8:$C$17)-MIN(ROW('03.Muestra'!$D$8:$D$17))+1,""),ROW()-55)),"")</f>
        <v/>
      </c>
      <c r="C58" s="169" t="str">
        <f t="array" ref="C58">IFERROR(INDEX('03.Muestra'!$F$8:$F$17,SMALL(IF("Documento no web"='03.Muestra'!$D$8:$D$17,ROW('03.Muestra'!$F$8:$F$17)-MIN(ROW('03.Muestra'!$D$8:$D$17))+1,""),ROW()-55)),"")</f>
        <v/>
      </c>
      <c r="D58" s="143" t="str">
        <f t="shared" si="9"/>
        <v/>
      </c>
      <c r="E58" s="95" t="str">
        <f t="shared" si="10"/>
        <v/>
      </c>
      <c r="F58" s="29"/>
      <c r="G58" s="23"/>
      <c r="H58" s="23"/>
      <c r="I58" s="23"/>
      <c r="J58" s="23"/>
      <c r="K58" s="188"/>
      <c r="L58" s="23"/>
      <c r="M58" s="23"/>
      <c r="N58" s="23"/>
      <c r="O58" s="23"/>
      <c r="P58" s="23"/>
      <c r="Q58" s="23"/>
      <c r="R58" s="23"/>
      <c r="S58" s="23"/>
      <c r="T58" s="23"/>
      <c r="U58" s="23"/>
      <c r="V58" s="23"/>
      <c r="W58" s="23"/>
      <c r="X58" s="23"/>
      <c r="Y58" s="23"/>
      <c r="Z58" s="29"/>
      <c r="AA58" s="29"/>
      <c r="AB58" s="29"/>
      <c r="AC58" s="29"/>
      <c r="AD58" s="29"/>
      <c r="AE58" s="29"/>
      <c r="AF58" s="29"/>
      <c r="AG58" s="29"/>
      <c r="AH58" s="29"/>
      <c r="AI58" s="29"/>
    </row>
    <row r="59" ht="12.0" customHeight="1">
      <c r="A59" s="133" t="str">
        <f t="array" ref="A59">IFERROR(INDEX('03.Muestra'!$B$8:$B$17,SMALL(IF("Documento no web"='03.Muestra'!$D$8:$D$17,ROW('03.Muestra'!$B$8:$B$17)-MIN(ROW('03.Muestra'!$D$8:$D$17))+1,""),ROW()-55)),"")</f>
        <v/>
      </c>
      <c r="B59" s="169" t="str">
        <f t="array" ref="B59">IFERROR(INDEX('03.Muestra'!$C$8:$C$17,SMALL(IF("Documento no web"='03.Muestra'!$D$8:$D$17,ROW('03.Muestra'!$C$8:$C$17)-MIN(ROW('03.Muestra'!$D$8:$D$17))+1,""),ROW()-55)),"")</f>
        <v/>
      </c>
      <c r="C59" s="169" t="str">
        <f t="array" ref="C59">IFERROR(INDEX('03.Muestra'!$F$8:$F$17,SMALL(IF("Documento no web"='03.Muestra'!$D$8:$D$17,ROW('03.Muestra'!$F$8:$F$17)-MIN(ROW('03.Muestra'!$D$8:$D$17))+1,""),ROW()-55)),"")</f>
        <v/>
      </c>
      <c r="D59" s="143" t="str">
        <f t="shared" si="9"/>
        <v/>
      </c>
      <c r="E59" s="95" t="str">
        <f t="shared" si="10"/>
        <v/>
      </c>
      <c r="F59" s="29"/>
      <c r="G59" s="23"/>
      <c r="H59" s="23"/>
      <c r="I59" s="23"/>
      <c r="J59" s="23"/>
      <c r="K59" s="188"/>
      <c r="L59" s="23"/>
      <c r="M59" s="23"/>
      <c r="N59" s="23"/>
      <c r="O59" s="23"/>
      <c r="P59" s="23"/>
      <c r="Q59" s="23"/>
      <c r="R59" s="23"/>
      <c r="S59" s="23"/>
      <c r="T59" s="23"/>
      <c r="U59" s="23"/>
      <c r="V59" s="23"/>
      <c r="W59" s="23"/>
      <c r="X59" s="23"/>
      <c r="Y59" s="23"/>
      <c r="Z59" s="29"/>
      <c r="AA59" s="29"/>
      <c r="AB59" s="29"/>
      <c r="AC59" s="29"/>
      <c r="AD59" s="29"/>
      <c r="AE59" s="29"/>
      <c r="AF59" s="29"/>
      <c r="AG59" s="29"/>
      <c r="AH59" s="29"/>
      <c r="AI59" s="29"/>
    </row>
    <row r="60" ht="12.0" customHeight="1">
      <c r="A60" s="133" t="str">
        <f t="array" ref="A60">IFERROR(INDEX('03.Muestra'!$B$8:$B$17,SMALL(IF("Documento no web"='03.Muestra'!$D$8:$D$17,ROW('03.Muestra'!$B$8:$B$17)-MIN(ROW('03.Muestra'!$D$8:$D$17))+1,""),ROW()-55)),"")</f>
        <v/>
      </c>
      <c r="B60" s="169" t="str">
        <f t="array" ref="B60">IFERROR(INDEX('03.Muestra'!$C$8:$C$17,SMALL(IF("Documento no web"='03.Muestra'!$D$8:$D$17,ROW('03.Muestra'!$C$8:$C$17)-MIN(ROW('03.Muestra'!$D$8:$D$17))+1,""),ROW()-55)),"")</f>
        <v/>
      </c>
      <c r="C60" s="169" t="str">
        <f t="array" ref="C60">IFERROR(INDEX('03.Muestra'!$F$8:$F$17,SMALL(IF("Documento no web"='03.Muestra'!$D$8:$D$17,ROW('03.Muestra'!$F$8:$F$17)-MIN(ROW('03.Muestra'!$D$8:$D$17))+1,""),ROW()-55)),"")</f>
        <v/>
      </c>
      <c r="D60" s="143" t="str">
        <f t="shared" si="9"/>
        <v/>
      </c>
      <c r="E60" s="95" t="str">
        <f t="shared" si="10"/>
        <v/>
      </c>
      <c r="F60" s="29"/>
      <c r="G60" s="23"/>
      <c r="H60" s="23"/>
      <c r="I60" s="23"/>
      <c r="J60" s="23"/>
      <c r="K60" s="188"/>
      <c r="L60" s="23"/>
      <c r="M60" s="23"/>
      <c r="N60" s="23"/>
      <c r="O60" s="23"/>
      <c r="P60" s="23"/>
      <c r="Q60" s="23"/>
      <c r="R60" s="23"/>
      <c r="S60" s="23"/>
      <c r="T60" s="23"/>
      <c r="U60" s="23"/>
      <c r="V60" s="23"/>
      <c r="W60" s="23"/>
      <c r="X60" s="23"/>
      <c r="Y60" s="23"/>
      <c r="Z60" s="29"/>
      <c r="AA60" s="29"/>
      <c r="AB60" s="29"/>
      <c r="AC60" s="29"/>
      <c r="AD60" s="29"/>
      <c r="AE60" s="29"/>
      <c r="AF60" s="29"/>
      <c r="AG60" s="29"/>
      <c r="AH60" s="29"/>
      <c r="AI60" s="29"/>
    </row>
    <row r="61" ht="12.0" customHeight="1">
      <c r="A61" s="133" t="str">
        <f t="array" ref="A61">IFERROR(INDEX('03.Muestra'!$B$8:$B$17,SMALL(IF("Documento no web"='03.Muestra'!$D$8:$D$17,ROW('03.Muestra'!$B$8:$B$17)-MIN(ROW('03.Muestra'!$D$8:$D$17))+1,""),ROW()-55)),"")</f>
        <v/>
      </c>
      <c r="B61" s="169" t="str">
        <f t="array" ref="B61">IFERROR(INDEX('03.Muestra'!$C$8:$C$17,SMALL(IF("Documento no web"='03.Muestra'!$D$8:$D$17,ROW('03.Muestra'!$C$8:$C$17)-MIN(ROW('03.Muestra'!$D$8:$D$17))+1,""),ROW()-55)),"")</f>
        <v/>
      </c>
      <c r="C61" s="169" t="str">
        <f t="array" ref="C61">IFERROR(INDEX('03.Muestra'!$F$8:$F$17,SMALL(IF("Documento no web"='03.Muestra'!$D$8:$D$17,ROW('03.Muestra'!$F$8:$F$17)-MIN(ROW('03.Muestra'!$D$8:$D$17))+1,""),ROW()-55)),"")</f>
        <v/>
      </c>
      <c r="D61" s="143" t="str">
        <f t="shared" si="9"/>
        <v/>
      </c>
      <c r="E61" s="95" t="str">
        <f t="shared" si="10"/>
        <v/>
      </c>
      <c r="F61" s="29"/>
      <c r="G61" s="23"/>
      <c r="H61" s="23"/>
      <c r="I61" s="23"/>
      <c r="J61" s="23"/>
      <c r="K61" s="188"/>
      <c r="L61" s="23"/>
      <c r="M61" s="23"/>
      <c r="N61" s="23"/>
      <c r="O61" s="23"/>
      <c r="P61" s="23"/>
      <c r="Q61" s="23"/>
      <c r="R61" s="23"/>
      <c r="S61" s="23"/>
      <c r="T61" s="23"/>
      <c r="U61" s="23"/>
      <c r="V61" s="23"/>
      <c r="W61" s="23"/>
      <c r="X61" s="23"/>
      <c r="Y61" s="23"/>
      <c r="Z61" s="29"/>
      <c r="AA61" s="29"/>
      <c r="AB61" s="29"/>
      <c r="AC61" s="29"/>
      <c r="AD61" s="29"/>
      <c r="AE61" s="29"/>
      <c r="AF61" s="29"/>
      <c r="AG61" s="29"/>
      <c r="AH61" s="29"/>
      <c r="AI61" s="29"/>
    </row>
    <row r="62" ht="12.0" customHeight="1">
      <c r="A62" s="133" t="str">
        <f t="array" ref="A62">IFERROR(INDEX('03.Muestra'!$B$8:$B$17,SMALL(IF("Documento no web"='03.Muestra'!$D$8:$D$17,ROW('03.Muestra'!$B$8:$B$17)-MIN(ROW('03.Muestra'!$D$8:$D$17))+1,""),ROW()-55)),"")</f>
        <v/>
      </c>
      <c r="B62" s="169" t="str">
        <f t="array" ref="B62">IFERROR(INDEX('03.Muestra'!$C$8:$C$17,SMALL(IF("Documento no web"='03.Muestra'!$D$8:$D$17,ROW('03.Muestra'!$C$8:$C$17)-MIN(ROW('03.Muestra'!$D$8:$D$17))+1,""),ROW()-55)),"")</f>
        <v/>
      </c>
      <c r="C62" s="169" t="str">
        <f t="array" ref="C62">IFERROR(INDEX('03.Muestra'!$F$8:$F$17,SMALL(IF("Documento no web"='03.Muestra'!$D$8:$D$17,ROW('03.Muestra'!$F$8:$F$17)-MIN(ROW('03.Muestra'!$D$8:$D$17))+1,""),ROW()-55)),"")</f>
        <v/>
      </c>
      <c r="D62" s="143" t="str">
        <f t="shared" si="9"/>
        <v/>
      </c>
      <c r="E62" s="95" t="str">
        <f t="shared" si="10"/>
        <v/>
      </c>
      <c r="F62" s="23"/>
      <c r="G62" s="23"/>
      <c r="H62" s="23"/>
      <c r="I62" s="23"/>
      <c r="J62" s="23"/>
      <c r="K62" s="188"/>
      <c r="L62" s="23"/>
      <c r="M62" s="23"/>
      <c r="N62" s="23"/>
      <c r="O62" s="23"/>
      <c r="P62" s="23"/>
      <c r="Q62" s="23"/>
      <c r="R62" s="23"/>
      <c r="S62" s="23"/>
      <c r="T62" s="23"/>
      <c r="U62" s="23"/>
      <c r="V62" s="23"/>
      <c r="W62" s="23"/>
      <c r="X62" s="23"/>
      <c r="Y62" s="23"/>
      <c r="Z62" s="29"/>
      <c r="AA62" s="29"/>
      <c r="AB62" s="29"/>
      <c r="AC62" s="29"/>
      <c r="AD62" s="29"/>
      <c r="AE62" s="29"/>
      <c r="AF62" s="29"/>
      <c r="AG62" s="29"/>
      <c r="AH62" s="29"/>
      <c r="AI62" s="29"/>
    </row>
    <row r="63" ht="12.0" customHeight="1">
      <c r="A63" s="133" t="str">
        <f t="array" ref="A63">IFERROR(INDEX('03.Muestra'!$B$8:$B$17,SMALL(IF("Documento no web"='03.Muestra'!$D$8:$D$17,ROW('03.Muestra'!$B$8:$B$17)-MIN(ROW('03.Muestra'!$D$8:$D$17))+1,""),ROW()-55)),"")</f>
        <v/>
      </c>
      <c r="B63" s="169" t="str">
        <f t="array" ref="B63">IFERROR(INDEX('03.Muestra'!$C$8:$C$17,SMALL(IF("Documento no web"='03.Muestra'!$D$8:$D$17,ROW('03.Muestra'!$C$8:$C$17)-MIN(ROW('03.Muestra'!$D$8:$D$17))+1,""),ROW()-55)),"")</f>
        <v/>
      </c>
      <c r="C63" s="169" t="str">
        <f t="array" ref="C63">IFERROR(INDEX('03.Muestra'!$F$8:$F$17,SMALL(IF("Documento no web"='03.Muestra'!$D$8:$D$17,ROW('03.Muestra'!$F$8:$F$17)-MIN(ROW('03.Muestra'!$D$8:$D$17))+1,""),ROW()-55)),"")</f>
        <v/>
      </c>
      <c r="D63" s="143" t="str">
        <f t="shared" si="9"/>
        <v/>
      </c>
      <c r="E63" s="95" t="str">
        <f t="shared" si="10"/>
        <v/>
      </c>
      <c r="F63" s="23"/>
      <c r="G63" s="23"/>
      <c r="H63" s="23"/>
      <c r="I63" s="23"/>
      <c r="J63" s="23"/>
      <c r="K63" s="188"/>
      <c r="L63" s="23"/>
      <c r="M63" s="23"/>
      <c r="N63" s="23"/>
      <c r="O63" s="23"/>
      <c r="P63" s="23"/>
      <c r="Q63" s="23"/>
      <c r="R63" s="23"/>
      <c r="S63" s="23"/>
      <c r="T63" s="23"/>
      <c r="U63" s="23"/>
      <c r="V63" s="23"/>
      <c r="W63" s="23"/>
      <c r="X63" s="23"/>
      <c r="Y63" s="23"/>
      <c r="Z63" s="29"/>
      <c r="AA63" s="29"/>
      <c r="AB63" s="29"/>
      <c r="AC63" s="29"/>
      <c r="AD63" s="29"/>
      <c r="AE63" s="29"/>
      <c r="AF63" s="29"/>
      <c r="AG63" s="29"/>
      <c r="AH63" s="29"/>
      <c r="AI63" s="29"/>
    </row>
    <row r="64" ht="12.0" customHeight="1">
      <c r="A64" s="133" t="str">
        <f t="array" ref="A64">IFERROR(INDEX('03.Muestra'!$B$8:$B$17,SMALL(IF("Documento no web"='03.Muestra'!$D$8:$D$17,ROW('03.Muestra'!$B$8:$B$17)-MIN(ROW('03.Muestra'!$D$8:$D$17))+1,""),ROW()-55)),"")</f>
        <v/>
      </c>
      <c r="B64" s="169" t="str">
        <f t="array" ref="B64">IFERROR(INDEX('03.Muestra'!$C$8:$C$17,SMALL(IF("Documento no web"='03.Muestra'!$D$8:$D$17,ROW('03.Muestra'!$C$8:$C$17)-MIN(ROW('03.Muestra'!$D$8:$D$17))+1,""),ROW()-55)),"")</f>
        <v/>
      </c>
      <c r="C64" s="169" t="str">
        <f t="array" ref="C64">IFERROR(INDEX('03.Muestra'!$F$8:$F$17,SMALL(IF("Documento no web"='03.Muestra'!$D$8:$D$17,ROW('03.Muestra'!$F$8:$F$17)-MIN(ROW('03.Muestra'!$D$8:$D$17))+1,""),ROW()-55)),"")</f>
        <v/>
      </c>
      <c r="D64" s="143" t="str">
        <f t="shared" si="9"/>
        <v/>
      </c>
      <c r="E64" s="95" t="str">
        <f t="shared" si="10"/>
        <v/>
      </c>
      <c r="F64" s="23"/>
      <c r="G64" s="23"/>
      <c r="H64" s="23"/>
      <c r="I64" s="23"/>
      <c r="J64" s="23"/>
      <c r="K64" s="188"/>
      <c r="L64" s="23"/>
      <c r="M64" s="23"/>
      <c r="N64" s="23"/>
      <c r="O64" s="23"/>
      <c r="P64" s="23"/>
      <c r="Q64" s="23"/>
      <c r="R64" s="23"/>
      <c r="S64" s="23"/>
      <c r="T64" s="23"/>
      <c r="U64" s="23"/>
      <c r="V64" s="23"/>
      <c r="W64" s="23"/>
      <c r="X64" s="23"/>
      <c r="Y64" s="23"/>
      <c r="Z64" s="29"/>
      <c r="AA64" s="29"/>
      <c r="AB64" s="29"/>
      <c r="AC64" s="29"/>
      <c r="AD64" s="29"/>
      <c r="AE64" s="29"/>
      <c r="AF64" s="29"/>
      <c r="AG64" s="29"/>
      <c r="AH64" s="29"/>
      <c r="AI64" s="29"/>
    </row>
    <row r="65" ht="12.0" customHeight="1">
      <c r="A65" s="133" t="str">
        <f t="array" ref="A65">IFERROR(INDEX('03.Muestra'!$B$8:$B$17,SMALL(IF("Documento no web"='03.Muestra'!$D$8:$D$17,ROW('03.Muestra'!$B$8:$B$17)-MIN(ROW('03.Muestra'!$D$8:$D$17))+1,""),ROW()-55)),"")</f>
        <v/>
      </c>
      <c r="B65" s="169" t="str">
        <f t="array" ref="B65">IFERROR(INDEX('03.Muestra'!$C$8:$C$17,SMALL(IF("Documento no web"='03.Muestra'!$D$8:$D$17,ROW('03.Muestra'!$C$8:$C$17)-MIN(ROW('03.Muestra'!$D$8:$D$17))+1,""),ROW()-55)),"")</f>
        <v/>
      </c>
      <c r="C65" s="169" t="str">
        <f t="array" ref="C65">IFERROR(INDEX('03.Muestra'!$F$8:$F$17,SMALL(IF("Documento no web"='03.Muestra'!$D$8:$D$17,ROW('03.Muestra'!$F$8:$F$17)-MIN(ROW('03.Muestra'!$D$8:$D$17))+1,""),ROW()-55)),"")</f>
        <v/>
      </c>
      <c r="D65" s="143" t="str">
        <f t="shared" si="9"/>
        <v/>
      </c>
      <c r="E65" s="95" t="str">
        <f t="shared" si="10"/>
        <v/>
      </c>
      <c r="F65" s="23"/>
      <c r="G65" s="23"/>
      <c r="H65" s="23"/>
      <c r="I65" s="23"/>
      <c r="J65" s="23"/>
      <c r="K65" s="188"/>
      <c r="L65" s="23"/>
      <c r="M65" s="23"/>
      <c r="N65" s="23"/>
      <c r="O65" s="23"/>
      <c r="P65" s="23"/>
      <c r="Q65" s="23"/>
      <c r="R65" s="23"/>
      <c r="S65" s="23"/>
      <c r="T65" s="23"/>
      <c r="U65" s="23"/>
      <c r="V65" s="23"/>
      <c r="W65" s="23"/>
      <c r="X65" s="23"/>
      <c r="Y65" s="23"/>
      <c r="Z65" s="29"/>
      <c r="AA65" s="29"/>
      <c r="AB65" s="29"/>
      <c r="AC65" s="29"/>
      <c r="AD65" s="29"/>
      <c r="AE65" s="29"/>
      <c r="AF65" s="29"/>
      <c r="AG65" s="29"/>
      <c r="AH65" s="29"/>
      <c r="AI65" s="29"/>
    </row>
    <row r="66" ht="12.0" customHeight="1">
      <c r="A66" s="92"/>
      <c r="B66" s="173"/>
      <c r="C66" s="173"/>
      <c r="D66" s="174"/>
      <c r="E66" s="95"/>
      <c r="F66" s="23"/>
      <c r="G66" s="23"/>
      <c r="H66" s="23"/>
      <c r="I66" s="23"/>
      <c r="J66" s="23"/>
      <c r="K66" s="29"/>
      <c r="L66" s="29"/>
      <c r="M66" s="29"/>
      <c r="N66" s="23"/>
      <c r="O66" s="23"/>
      <c r="P66" s="23"/>
      <c r="Q66" s="23"/>
      <c r="R66" s="23"/>
      <c r="S66" s="23"/>
      <c r="T66" s="23"/>
      <c r="U66" s="23"/>
      <c r="V66" s="29"/>
      <c r="W66" s="29"/>
      <c r="X66" s="29"/>
      <c r="Y66" s="29"/>
      <c r="Z66" s="29"/>
      <c r="AA66" s="29"/>
      <c r="AB66" s="29"/>
      <c r="AC66" s="29"/>
      <c r="AD66" s="23"/>
      <c r="AE66" s="29"/>
      <c r="AF66" s="29"/>
      <c r="AG66" s="29"/>
      <c r="AH66" s="29"/>
      <c r="AI66" s="29"/>
    </row>
    <row r="67" ht="12.0" customHeight="1">
      <c r="A67" s="92"/>
      <c r="B67" s="173"/>
      <c r="C67" s="173"/>
      <c r="D67" s="174"/>
      <c r="E67" s="95"/>
      <c r="F67" s="23"/>
      <c r="G67" s="23"/>
      <c r="H67" s="23"/>
      <c r="I67" s="23"/>
      <c r="J67" s="23"/>
      <c r="K67" s="29"/>
      <c r="L67" s="29"/>
      <c r="M67" s="29"/>
      <c r="N67" s="23"/>
      <c r="O67" s="23"/>
      <c r="P67" s="23"/>
      <c r="Q67" s="23"/>
      <c r="R67" s="23"/>
      <c r="S67" s="23"/>
      <c r="T67" s="23"/>
      <c r="U67" s="23"/>
      <c r="V67" s="29"/>
      <c r="W67" s="29"/>
      <c r="X67" s="29"/>
      <c r="Y67" s="29"/>
      <c r="Z67" s="29"/>
      <c r="AA67" s="29"/>
      <c r="AB67" s="29"/>
      <c r="AC67" s="29"/>
      <c r="AD67" s="23"/>
      <c r="AE67" s="29"/>
      <c r="AF67" s="29"/>
      <c r="AG67" s="29"/>
      <c r="AH67" s="29"/>
      <c r="AI67" s="29"/>
    </row>
    <row r="68" ht="12.75" customHeight="1">
      <c r="A68" s="151"/>
      <c r="B68" s="152"/>
      <c r="C68" s="151"/>
      <c r="D68" s="175"/>
      <c r="E68" s="95"/>
      <c r="F68" s="23"/>
      <c r="G68" s="23"/>
      <c r="H68" s="23"/>
      <c r="I68" s="23"/>
      <c r="J68" s="23"/>
      <c r="K68" s="29"/>
      <c r="L68" s="29"/>
      <c r="M68" s="29"/>
      <c r="N68" s="23"/>
      <c r="O68" s="23"/>
      <c r="P68" s="23"/>
      <c r="Q68" s="23"/>
      <c r="R68" s="23"/>
      <c r="S68" s="23"/>
      <c r="T68" s="23"/>
      <c r="U68" s="23"/>
      <c r="V68" s="29"/>
      <c r="W68" s="29"/>
      <c r="X68" s="29"/>
      <c r="Y68" s="29"/>
      <c r="Z68" s="29"/>
      <c r="AA68" s="29"/>
      <c r="AB68" s="29"/>
      <c r="AC68" s="29"/>
      <c r="AD68" s="23"/>
      <c r="AE68" s="29"/>
      <c r="AF68" s="29"/>
      <c r="AG68" s="29"/>
      <c r="AH68" s="29"/>
      <c r="AI68" s="29"/>
    </row>
    <row r="69" ht="14.25" customHeight="1">
      <c r="A69" s="149"/>
      <c r="B69" s="149"/>
      <c r="C69" s="149"/>
      <c r="D69" s="176"/>
      <c r="E69" s="95"/>
      <c r="F69" s="149"/>
      <c r="G69" s="23"/>
      <c r="H69" s="23"/>
      <c r="I69" s="23"/>
      <c r="J69" s="23"/>
      <c r="K69" s="29"/>
      <c r="L69" s="29"/>
      <c r="M69" s="29"/>
      <c r="N69" s="23"/>
      <c r="O69" s="23"/>
      <c r="P69" s="23"/>
      <c r="Q69" s="23"/>
      <c r="R69" s="23"/>
      <c r="S69" s="23"/>
      <c r="T69" s="23"/>
      <c r="U69" s="23"/>
      <c r="V69" s="29"/>
      <c r="W69" s="29"/>
      <c r="X69" s="29"/>
      <c r="Y69" s="29"/>
      <c r="Z69" s="29"/>
      <c r="AA69" s="29"/>
      <c r="AB69" s="29"/>
      <c r="AC69" s="29"/>
      <c r="AD69" s="23"/>
      <c r="AE69" s="29"/>
      <c r="AF69" s="29"/>
      <c r="AG69" s="29"/>
      <c r="AH69" s="29"/>
      <c r="AI69" s="29"/>
    </row>
    <row r="70" ht="12.0" customHeight="1">
      <c r="A70" s="29"/>
      <c r="B70" s="23"/>
      <c r="C70" s="23"/>
      <c r="D70" s="167"/>
      <c r="E70" s="95"/>
      <c r="F70" s="23"/>
      <c r="G70" s="23"/>
      <c r="H70" s="23"/>
      <c r="I70" s="23"/>
      <c r="J70" s="23"/>
      <c r="K70" s="188"/>
      <c r="L70" s="23"/>
      <c r="M70" s="23"/>
      <c r="N70" s="23"/>
      <c r="O70" s="23"/>
      <c r="P70" s="23"/>
      <c r="Q70" s="23"/>
      <c r="R70" s="23"/>
      <c r="S70" s="23"/>
      <c r="T70" s="23"/>
      <c r="U70" s="23"/>
      <c r="V70" s="23"/>
      <c r="W70" s="23"/>
      <c r="X70" s="23"/>
      <c r="Y70" s="23"/>
      <c r="Z70" s="29"/>
      <c r="AA70" s="29"/>
      <c r="AB70" s="29"/>
      <c r="AC70" s="29"/>
      <c r="AD70" s="29"/>
      <c r="AE70" s="29"/>
      <c r="AF70" s="29"/>
      <c r="AG70" s="29"/>
      <c r="AH70" s="29"/>
      <c r="AI70" s="29"/>
    </row>
    <row r="71" ht="12.0" customHeight="1">
      <c r="A71" s="29"/>
      <c r="B71" s="23"/>
      <c r="C71" s="23"/>
      <c r="D71" s="167"/>
      <c r="E71" s="137"/>
      <c r="F71" s="23"/>
      <c r="G71" s="23"/>
      <c r="H71" s="23"/>
      <c r="I71" s="23"/>
      <c r="J71" s="23"/>
      <c r="K71" s="188"/>
      <c r="L71" s="23"/>
      <c r="M71" s="23"/>
      <c r="N71" s="23"/>
      <c r="O71" s="23"/>
      <c r="P71" s="23"/>
      <c r="Q71" s="23"/>
      <c r="R71" s="23"/>
      <c r="S71" s="23"/>
      <c r="T71" s="23"/>
      <c r="U71" s="23"/>
      <c r="V71" s="23"/>
      <c r="W71" s="23"/>
      <c r="X71" s="23"/>
      <c r="Y71" s="23"/>
      <c r="Z71" s="29"/>
      <c r="AA71" s="29"/>
      <c r="AB71" s="29"/>
      <c r="AC71" s="29"/>
      <c r="AD71" s="29"/>
      <c r="AE71" s="29"/>
      <c r="AF71" s="29"/>
      <c r="AG71" s="29"/>
      <c r="AH71" s="29"/>
      <c r="AI71" s="29"/>
    </row>
    <row r="72" ht="32.25" customHeight="1">
      <c r="A72" s="126" t="s">
        <v>106</v>
      </c>
      <c r="B72" s="127" t="s">
        <v>92</v>
      </c>
      <c r="C72" s="128" t="s">
        <v>206</v>
      </c>
      <c r="D72" s="168" t="s">
        <v>112</v>
      </c>
      <c r="E72" s="154"/>
      <c r="F72" s="29"/>
      <c r="G72" s="29"/>
      <c r="H72" s="29"/>
      <c r="I72" s="29"/>
      <c r="J72" s="29"/>
      <c r="K72" s="188"/>
      <c r="L72" s="23"/>
      <c r="M72" s="23"/>
      <c r="N72" s="23"/>
      <c r="O72" s="23"/>
      <c r="P72" s="23"/>
      <c r="Q72" s="23"/>
      <c r="R72" s="23"/>
      <c r="S72" s="23"/>
      <c r="T72" s="23"/>
      <c r="U72" s="23"/>
      <c r="V72" s="23"/>
      <c r="W72" s="23"/>
      <c r="X72" s="23"/>
      <c r="Y72" s="23"/>
      <c r="Z72" s="29"/>
      <c r="AA72" s="29"/>
      <c r="AB72" s="29"/>
      <c r="AC72" s="29"/>
      <c r="AD72" s="29"/>
      <c r="AE72" s="29"/>
      <c r="AF72" s="29"/>
      <c r="AG72" s="29"/>
      <c r="AH72" s="29"/>
      <c r="AI72" s="29"/>
    </row>
    <row r="73" ht="12.0" customHeight="1">
      <c r="A73" s="133" t="str">
        <f t="array" ref="A73">IFERROR(INDEX('03.Muestra'!$B$8:$B$17,SMALL(IF("Documento no web"='03.Muestra'!$D$8:$D$17,ROW('03.Muestra'!$B$8:$B$17)-MIN(ROW('03.Muestra'!$D$8:$D$17))+1,""),ROW()-72)),"")</f>
        <v/>
      </c>
      <c r="B73" s="169" t="str">
        <f t="array" ref="B73">IFERROR(INDEX('03.Muestra'!$C$8:$C$17,SMALL(IF("Documento no web"='03.Muestra'!$D$8:$D$17,ROW('03.Muestra'!$C$8:$C$17)-MIN(ROW('03.Muestra'!$D$8:$D$17))+1,""),ROW()-72)),"")</f>
        <v/>
      </c>
      <c r="C73" s="169" t="str">
        <f t="array" ref="C73">IFERROR(INDEX('03.Muestra'!$F$8:$F$17,SMALL(IF("Documento no web"='03.Muestra'!$D$8:$D$17,ROW('03.Muestra'!$F$8:$F$17)-MIN(ROW('03.Muestra'!$D$8:$D$17))+1,""),ROW()-72)),"")</f>
        <v/>
      </c>
      <c r="D73" s="143" t="str">
        <f t="shared" ref="D73:D82" si="11">IF(C73="","",$D$18)</f>
        <v/>
      </c>
      <c r="E73" s="95" t="str">
        <f t="shared" ref="E73:E82" si="12">IF(D73&lt;&gt;"",IF(AND(B73&lt;&gt;"",C73&lt;&gt;""),"","ERR"),"")</f>
        <v/>
      </c>
      <c r="F73" s="144" t="s">
        <v>95</v>
      </c>
      <c r="G73" s="121" t="s">
        <v>104</v>
      </c>
      <c r="H73" s="116" t="s">
        <v>99</v>
      </c>
      <c r="I73" s="145" t="s">
        <v>97</v>
      </c>
      <c r="J73" s="146" t="s">
        <v>93</v>
      </c>
      <c r="K73" s="171" t="s">
        <v>103</v>
      </c>
      <c r="L73" s="23"/>
      <c r="M73" s="23"/>
      <c r="N73" s="23"/>
      <c r="O73" s="23"/>
      <c r="P73" s="23"/>
      <c r="Q73" s="23"/>
      <c r="R73" s="23"/>
      <c r="S73" s="23"/>
      <c r="T73" s="23"/>
      <c r="U73" s="23"/>
      <c r="V73" s="23"/>
      <c r="W73" s="23"/>
      <c r="X73" s="23"/>
      <c r="Y73" s="23"/>
      <c r="Z73" s="29"/>
      <c r="AA73" s="29"/>
      <c r="AB73" s="29"/>
      <c r="AC73" s="29"/>
      <c r="AD73" s="29"/>
      <c r="AE73" s="29"/>
      <c r="AF73" s="29"/>
      <c r="AG73" s="29"/>
      <c r="AH73" s="29"/>
      <c r="AI73" s="29"/>
    </row>
    <row r="74" ht="12.0" customHeight="1">
      <c r="A74" s="133" t="str">
        <f t="array" ref="A74">IFERROR(INDEX('03.Muestra'!$B$8:$B$17,SMALL(IF("Documento no web"='03.Muestra'!$D$8:$D$17,ROW('03.Muestra'!$B$8:$B$17)-MIN(ROW('03.Muestra'!$D$8:$D$17))+1,""),ROW()-72)),"")</f>
        <v/>
      </c>
      <c r="B74" s="169" t="str">
        <f t="array" ref="B74">IFERROR(INDEX('03.Muestra'!$C$8:$C$17,SMALL(IF("Documento no web"='03.Muestra'!$D$8:$D$17,ROW('03.Muestra'!$C$8:$C$17)-MIN(ROW('03.Muestra'!$D$8:$D$17))+1,""),ROW()-72)),"")</f>
        <v/>
      </c>
      <c r="C74" s="169" t="str">
        <f t="array" ref="C74">IFERROR(INDEX('03.Muestra'!$F$8:$F$17,SMALL(IF("Documento no web"='03.Muestra'!$D$8:$D$17,ROW('03.Muestra'!$F$8:$F$17)-MIN(ROW('03.Muestra'!$D$8:$D$17))+1,""),ROW()-72)),"")</f>
        <v/>
      </c>
      <c r="D74" s="143" t="str">
        <f t="shared" si="11"/>
        <v/>
      </c>
      <c r="E74" s="95" t="str">
        <f t="shared" si="12"/>
        <v/>
      </c>
      <c r="F74" s="147">
        <f>COUNTIF($D73:INDIRECT("$D" &amp;  SUM(ROW()-1,'03.Muestra'!$D$20)-1),F73)</f>
        <v>0</v>
      </c>
      <c r="G74" s="147">
        <f>COUNTIF($D73:INDIRECT("$D" &amp;  SUM(ROW()-1,'03.Muestra'!$D$20)-1),G73)</f>
        <v>0</v>
      </c>
      <c r="H74" s="147">
        <f>COUNTIF($D73:INDIRECT("$D" &amp;  SUM(ROW()-1,'03.Muestra'!$D$20)-1),H73)</f>
        <v>0</v>
      </c>
      <c r="I74" s="147">
        <f>COUNTIF($D73:INDIRECT("$D" &amp;  SUM(ROW()-1,'03.Muestra'!$D$20)-1),I73)</f>
        <v>0</v>
      </c>
      <c r="J74" s="147">
        <f>COUNTIF($D73:INDIRECT("$D" &amp;  SUM(ROW()-1,'03.Muestra'!$D$20)-1),J73)</f>
        <v>0</v>
      </c>
      <c r="K74" s="172">
        <f>IF(COUNTIF('03.Muestra'!$D$8:$D$17,"Documento no web")=0,0,COUNTBLANK($D73:INDIRECT("$D" &amp;  SUM(ROW()-1,COUNTIF('03.Muestra'!$D$8:$D$17,"Documento no web"))-1)))</f>
        <v>0</v>
      </c>
      <c r="L74" s="23"/>
      <c r="M74" s="23"/>
      <c r="N74" s="23"/>
      <c r="O74" s="23"/>
      <c r="P74" s="23"/>
      <c r="Q74" s="23"/>
      <c r="R74" s="23"/>
      <c r="S74" s="23"/>
      <c r="T74" s="23"/>
      <c r="U74" s="23"/>
      <c r="V74" s="23"/>
      <c r="W74" s="23"/>
      <c r="X74" s="23"/>
      <c r="Y74" s="23"/>
      <c r="Z74" s="29"/>
      <c r="AA74" s="29"/>
      <c r="AB74" s="29"/>
      <c r="AC74" s="29"/>
      <c r="AD74" s="29"/>
      <c r="AE74" s="29"/>
      <c r="AF74" s="29"/>
      <c r="AG74" s="29"/>
      <c r="AH74" s="29"/>
      <c r="AI74" s="29"/>
    </row>
    <row r="75" ht="12.0" customHeight="1">
      <c r="A75" s="133" t="str">
        <f t="array" ref="A75">IFERROR(INDEX('03.Muestra'!$B$8:$B$17,SMALL(IF("Documento no web"='03.Muestra'!$D$8:$D$17,ROW('03.Muestra'!$B$8:$B$17)-MIN(ROW('03.Muestra'!$D$8:$D$17))+1,""),ROW()-72)),"")</f>
        <v/>
      </c>
      <c r="B75" s="169" t="str">
        <f t="array" ref="B75">IFERROR(INDEX('03.Muestra'!$C$8:$C$17,SMALL(IF("Documento no web"='03.Muestra'!$D$8:$D$17,ROW('03.Muestra'!$C$8:$C$17)-MIN(ROW('03.Muestra'!$D$8:$D$17))+1,""),ROW()-72)),"")</f>
        <v/>
      </c>
      <c r="C75" s="169" t="str">
        <f t="array" ref="C75">IFERROR(INDEX('03.Muestra'!$F$8:$F$17,SMALL(IF("Documento no web"='03.Muestra'!$D$8:$D$17,ROW('03.Muestra'!$F$8:$F$17)-MIN(ROW('03.Muestra'!$D$8:$D$17))+1,""),ROW()-72)),"")</f>
        <v/>
      </c>
      <c r="D75" s="143" t="str">
        <f t="shared" si="11"/>
        <v/>
      </c>
      <c r="E75" s="95" t="str">
        <f t="shared" si="12"/>
        <v/>
      </c>
      <c r="F75" s="29"/>
      <c r="G75" s="23"/>
      <c r="H75" s="23"/>
      <c r="I75" s="23"/>
      <c r="J75" s="23"/>
      <c r="K75" s="188"/>
      <c r="L75" s="23"/>
      <c r="M75" s="23"/>
      <c r="N75" s="23"/>
      <c r="O75" s="23"/>
      <c r="P75" s="23"/>
      <c r="Q75" s="23"/>
      <c r="R75" s="23"/>
      <c r="S75" s="23"/>
      <c r="T75" s="23"/>
      <c r="U75" s="23"/>
      <c r="V75" s="23"/>
      <c r="W75" s="23"/>
      <c r="X75" s="23"/>
      <c r="Y75" s="23"/>
      <c r="Z75" s="29"/>
      <c r="AA75" s="29"/>
      <c r="AB75" s="29"/>
      <c r="AC75" s="29"/>
      <c r="AD75" s="29"/>
      <c r="AE75" s="29"/>
      <c r="AF75" s="29"/>
      <c r="AG75" s="29"/>
      <c r="AH75" s="29"/>
      <c r="AI75" s="29"/>
    </row>
    <row r="76" ht="12.0" customHeight="1">
      <c r="A76" s="133" t="str">
        <f t="array" ref="A76">IFERROR(INDEX('03.Muestra'!$B$8:$B$17,SMALL(IF("Documento no web"='03.Muestra'!$D$8:$D$17,ROW('03.Muestra'!$B$8:$B$17)-MIN(ROW('03.Muestra'!$D$8:$D$17))+1,""),ROW()-72)),"")</f>
        <v/>
      </c>
      <c r="B76" s="169" t="str">
        <f t="array" ref="B76">IFERROR(INDEX('03.Muestra'!$C$8:$C$17,SMALL(IF("Documento no web"='03.Muestra'!$D$8:$D$17,ROW('03.Muestra'!$C$8:$C$17)-MIN(ROW('03.Muestra'!$D$8:$D$17))+1,""),ROW()-72)),"")</f>
        <v/>
      </c>
      <c r="C76" s="169" t="str">
        <f t="array" ref="C76">IFERROR(INDEX('03.Muestra'!$F$8:$F$17,SMALL(IF("Documento no web"='03.Muestra'!$D$8:$D$17,ROW('03.Muestra'!$F$8:$F$17)-MIN(ROW('03.Muestra'!$D$8:$D$17))+1,""),ROW()-72)),"")</f>
        <v/>
      </c>
      <c r="D76" s="143" t="str">
        <f t="shared" si="11"/>
        <v/>
      </c>
      <c r="E76" s="95" t="str">
        <f t="shared" si="12"/>
        <v/>
      </c>
      <c r="F76" s="29"/>
      <c r="G76" s="23"/>
      <c r="H76" s="23"/>
      <c r="I76" s="23"/>
      <c r="J76" s="23"/>
      <c r="K76" s="188"/>
      <c r="L76" s="23"/>
      <c r="M76" s="23"/>
      <c r="N76" s="23"/>
      <c r="O76" s="23"/>
      <c r="P76" s="23"/>
      <c r="Q76" s="23"/>
      <c r="R76" s="23"/>
      <c r="S76" s="23"/>
      <c r="T76" s="23"/>
      <c r="U76" s="23"/>
      <c r="V76" s="23"/>
      <c r="W76" s="23"/>
      <c r="X76" s="23"/>
      <c r="Y76" s="23"/>
      <c r="Z76" s="29"/>
      <c r="AA76" s="29"/>
      <c r="AB76" s="29"/>
      <c r="AC76" s="29"/>
      <c r="AD76" s="29"/>
      <c r="AE76" s="29"/>
      <c r="AF76" s="29"/>
      <c r="AG76" s="29"/>
      <c r="AH76" s="29"/>
      <c r="AI76" s="29"/>
    </row>
    <row r="77" ht="12.0" customHeight="1">
      <c r="A77" s="133" t="str">
        <f t="array" ref="A77">IFERROR(INDEX('03.Muestra'!$B$8:$B$17,SMALL(IF("Documento no web"='03.Muestra'!$D$8:$D$17,ROW('03.Muestra'!$B$8:$B$17)-MIN(ROW('03.Muestra'!$D$8:$D$17))+1,""),ROW()-72)),"")</f>
        <v/>
      </c>
      <c r="B77" s="169" t="str">
        <f t="array" ref="B77">IFERROR(INDEX('03.Muestra'!$C$8:$C$17,SMALL(IF("Documento no web"='03.Muestra'!$D$8:$D$17,ROW('03.Muestra'!$C$8:$C$17)-MIN(ROW('03.Muestra'!$D$8:$D$17))+1,""),ROW()-72)),"")</f>
        <v/>
      </c>
      <c r="C77" s="169" t="str">
        <f t="array" ref="C77">IFERROR(INDEX('03.Muestra'!$F$8:$F$17,SMALL(IF("Documento no web"='03.Muestra'!$D$8:$D$17,ROW('03.Muestra'!$F$8:$F$17)-MIN(ROW('03.Muestra'!$D$8:$D$17))+1,""),ROW()-72)),"")</f>
        <v/>
      </c>
      <c r="D77" s="143" t="str">
        <f t="shared" si="11"/>
        <v/>
      </c>
      <c r="E77" s="95" t="str">
        <f t="shared" si="12"/>
        <v/>
      </c>
      <c r="F77" s="29"/>
      <c r="G77" s="23"/>
      <c r="H77" s="23"/>
      <c r="I77" s="23"/>
      <c r="J77" s="23"/>
      <c r="K77" s="188"/>
      <c r="L77" s="23"/>
      <c r="M77" s="23"/>
      <c r="N77" s="23"/>
      <c r="O77" s="23"/>
      <c r="P77" s="23"/>
      <c r="Q77" s="23"/>
      <c r="R77" s="23"/>
      <c r="S77" s="23"/>
      <c r="T77" s="23"/>
      <c r="U77" s="23"/>
      <c r="V77" s="23"/>
      <c r="W77" s="23"/>
      <c r="X77" s="23"/>
      <c r="Y77" s="23"/>
      <c r="Z77" s="29"/>
      <c r="AA77" s="29"/>
      <c r="AB77" s="29"/>
      <c r="AC77" s="29"/>
      <c r="AD77" s="29"/>
      <c r="AE77" s="29"/>
      <c r="AF77" s="29"/>
      <c r="AG77" s="29"/>
      <c r="AH77" s="29"/>
      <c r="AI77" s="29"/>
    </row>
    <row r="78" ht="12.0" customHeight="1">
      <c r="A78" s="133" t="str">
        <f t="array" ref="A78">IFERROR(INDEX('03.Muestra'!$B$8:$B$17,SMALL(IF("Documento no web"='03.Muestra'!$D$8:$D$17,ROW('03.Muestra'!$B$8:$B$17)-MIN(ROW('03.Muestra'!$D$8:$D$17))+1,""),ROW()-72)),"")</f>
        <v/>
      </c>
      <c r="B78" s="169" t="str">
        <f t="array" ref="B78">IFERROR(INDEX('03.Muestra'!$C$8:$C$17,SMALL(IF("Documento no web"='03.Muestra'!$D$8:$D$17,ROW('03.Muestra'!$C$8:$C$17)-MIN(ROW('03.Muestra'!$D$8:$D$17))+1,""),ROW()-72)),"")</f>
        <v/>
      </c>
      <c r="C78" s="169" t="str">
        <f t="array" ref="C78">IFERROR(INDEX('03.Muestra'!$F$8:$F$17,SMALL(IF("Documento no web"='03.Muestra'!$D$8:$D$17,ROW('03.Muestra'!$F$8:$F$17)-MIN(ROW('03.Muestra'!$D$8:$D$17))+1,""),ROW()-72)),"")</f>
        <v/>
      </c>
      <c r="D78" s="143" t="str">
        <f t="shared" si="11"/>
        <v/>
      </c>
      <c r="E78" s="95" t="str">
        <f t="shared" si="12"/>
        <v/>
      </c>
      <c r="F78" s="29"/>
      <c r="G78" s="23"/>
      <c r="H78" s="23"/>
      <c r="I78" s="23"/>
      <c r="J78" s="23"/>
      <c r="K78" s="188"/>
      <c r="L78" s="23"/>
      <c r="M78" s="23"/>
      <c r="N78" s="23"/>
      <c r="O78" s="23"/>
      <c r="P78" s="23"/>
      <c r="Q78" s="23"/>
      <c r="R78" s="23"/>
      <c r="S78" s="23"/>
      <c r="T78" s="23"/>
      <c r="U78" s="23"/>
      <c r="V78" s="23"/>
      <c r="W78" s="23"/>
      <c r="X78" s="23"/>
      <c r="Y78" s="23"/>
      <c r="Z78" s="29"/>
      <c r="AA78" s="29"/>
      <c r="AB78" s="29"/>
      <c r="AC78" s="29"/>
      <c r="AD78" s="29"/>
      <c r="AE78" s="29"/>
      <c r="AF78" s="29"/>
      <c r="AG78" s="29"/>
      <c r="AH78" s="29"/>
      <c r="AI78" s="29"/>
    </row>
    <row r="79" ht="12.0" customHeight="1">
      <c r="A79" s="133" t="str">
        <f t="array" ref="A79">IFERROR(INDEX('03.Muestra'!$B$8:$B$17,SMALL(IF("Documento no web"='03.Muestra'!$D$8:$D$17,ROW('03.Muestra'!$B$8:$B$17)-MIN(ROW('03.Muestra'!$D$8:$D$17))+1,""),ROW()-72)),"")</f>
        <v/>
      </c>
      <c r="B79" s="169" t="str">
        <f t="array" ref="B79">IFERROR(INDEX('03.Muestra'!$C$8:$C$17,SMALL(IF("Documento no web"='03.Muestra'!$D$8:$D$17,ROW('03.Muestra'!$C$8:$C$17)-MIN(ROW('03.Muestra'!$D$8:$D$17))+1,""),ROW()-72)),"")</f>
        <v/>
      </c>
      <c r="C79" s="169" t="str">
        <f t="array" ref="C79">IFERROR(INDEX('03.Muestra'!$F$8:$F$17,SMALL(IF("Documento no web"='03.Muestra'!$D$8:$D$17,ROW('03.Muestra'!$F$8:$F$17)-MIN(ROW('03.Muestra'!$D$8:$D$17))+1,""),ROW()-72)),"")</f>
        <v/>
      </c>
      <c r="D79" s="143" t="str">
        <f t="shared" si="11"/>
        <v/>
      </c>
      <c r="E79" s="95" t="str">
        <f t="shared" si="12"/>
        <v/>
      </c>
      <c r="F79" s="23"/>
      <c r="G79" s="23"/>
      <c r="H79" s="23"/>
      <c r="I79" s="23"/>
      <c r="J79" s="23"/>
      <c r="K79" s="188"/>
      <c r="L79" s="23"/>
      <c r="M79" s="23"/>
      <c r="N79" s="23"/>
      <c r="O79" s="23"/>
      <c r="P79" s="23"/>
      <c r="Q79" s="23"/>
      <c r="R79" s="23"/>
      <c r="S79" s="23"/>
      <c r="T79" s="23"/>
      <c r="U79" s="23"/>
      <c r="V79" s="23"/>
      <c r="W79" s="23"/>
      <c r="X79" s="23"/>
      <c r="Y79" s="23"/>
      <c r="Z79" s="29"/>
      <c r="AA79" s="29"/>
      <c r="AB79" s="29"/>
      <c r="AC79" s="29"/>
      <c r="AD79" s="29"/>
      <c r="AE79" s="29"/>
      <c r="AF79" s="29"/>
      <c r="AG79" s="29"/>
      <c r="AH79" s="29"/>
      <c r="AI79" s="29"/>
    </row>
    <row r="80" ht="12.0" customHeight="1">
      <c r="A80" s="133" t="str">
        <f t="array" ref="A80">IFERROR(INDEX('03.Muestra'!$B$8:$B$17,SMALL(IF("Documento no web"='03.Muestra'!$D$8:$D$17,ROW('03.Muestra'!$B$8:$B$17)-MIN(ROW('03.Muestra'!$D$8:$D$17))+1,""),ROW()-72)),"")</f>
        <v/>
      </c>
      <c r="B80" s="169" t="str">
        <f t="array" ref="B80">IFERROR(INDEX('03.Muestra'!$C$8:$C$17,SMALL(IF("Documento no web"='03.Muestra'!$D$8:$D$17,ROW('03.Muestra'!$C$8:$C$17)-MIN(ROW('03.Muestra'!$D$8:$D$17))+1,""),ROW()-72)),"")</f>
        <v/>
      </c>
      <c r="C80" s="169" t="str">
        <f t="array" ref="C80">IFERROR(INDEX('03.Muestra'!$F$8:$F$17,SMALL(IF("Documento no web"='03.Muestra'!$D$8:$D$17,ROW('03.Muestra'!$F$8:$F$17)-MIN(ROW('03.Muestra'!$D$8:$D$17))+1,""),ROW()-72)),"")</f>
        <v/>
      </c>
      <c r="D80" s="143" t="str">
        <f t="shared" si="11"/>
        <v/>
      </c>
      <c r="E80" s="95" t="str">
        <f t="shared" si="12"/>
        <v/>
      </c>
      <c r="F80" s="23"/>
      <c r="G80" s="23"/>
      <c r="H80" s="23"/>
      <c r="I80" s="23"/>
      <c r="J80" s="23"/>
      <c r="K80" s="188"/>
      <c r="L80" s="23"/>
      <c r="M80" s="23"/>
      <c r="N80" s="23"/>
      <c r="O80" s="23"/>
      <c r="P80" s="23"/>
      <c r="Q80" s="23"/>
      <c r="R80" s="23"/>
      <c r="S80" s="23"/>
      <c r="T80" s="23"/>
      <c r="U80" s="23"/>
      <c r="V80" s="23"/>
      <c r="W80" s="23"/>
      <c r="X80" s="23"/>
      <c r="Y80" s="23"/>
      <c r="Z80" s="29"/>
      <c r="AA80" s="29"/>
      <c r="AB80" s="29"/>
      <c r="AC80" s="29"/>
      <c r="AD80" s="29"/>
      <c r="AE80" s="29"/>
      <c r="AF80" s="29"/>
      <c r="AG80" s="29"/>
      <c r="AH80" s="29"/>
      <c r="AI80" s="29"/>
    </row>
    <row r="81" ht="12.0" customHeight="1">
      <c r="A81" s="133" t="str">
        <f t="array" ref="A81">IFERROR(INDEX('03.Muestra'!$B$8:$B$17,SMALL(IF("Documento no web"='03.Muestra'!$D$8:$D$17,ROW('03.Muestra'!$B$8:$B$17)-MIN(ROW('03.Muestra'!$D$8:$D$17))+1,""),ROW()-72)),"")</f>
        <v/>
      </c>
      <c r="B81" s="169" t="str">
        <f t="array" ref="B81">IFERROR(INDEX('03.Muestra'!$C$8:$C$17,SMALL(IF("Documento no web"='03.Muestra'!$D$8:$D$17,ROW('03.Muestra'!$C$8:$C$17)-MIN(ROW('03.Muestra'!$D$8:$D$17))+1,""),ROW()-72)),"")</f>
        <v/>
      </c>
      <c r="C81" s="169" t="str">
        <f t="array" ref="C81">IFERROR(INDEX('03.Muestra'!$F$8:$F$17,SMALL(IF("Documento no web"='03.Muestra'!$D$8:$D$17,ROW('03.Muestra'!$F$8:$F$17)-MIN(ROW('03.Muestra'!$D$8:$D$17))+1,""),ROW()-72)),"")</f>
        <v/>
      </c>
      <c r="D81" s="143" t="str">
        <f t="shared" si="11"/>
        <v/>
      </c>
      <c r="E81" s="95" t="str">
        <f t="shared" si="12"/>
        <v/>
      </c>
      <c r="F81" s="23"/>
      <c r="G81" s="23"/>
      <c r="H81" s="23"/>
      <c r="I81" s="23"/>
      <c r="J81" s="23"/>
      <c r="K81" s="188"/>
      <c r="L81" s="23"/>
      <c r="M81" s="23"/>
      <c r="N81" s="23"/>
      <c r="O81" s="23"/>
      <c r="P81" s="23"/>
      <c r="Q81" s="23"/>
      <c r="R81" s="23"/>
      <c r="S81" s="23"/>
      <c r="T81" s="23"/>
      <c r="U81" s="23"/>
      <c r="V81" s="23"/>
      <c r="W81" s="23"/>
      <c r="X81" s="23"/>
      <c r="Y81" s="23"/>
      <c r="Z81" s="29"/>
      <c r="AA81" s="29"/>
      <c r="AB81" s="29"/>
      <c r="AC81" s="29"/>
      <c r="AD81" s="29"/>
      <c r="AE81" s="29"/>
      <c r="AF81" s="29"/>
      <c r="AG81" s="29"/>
      <c r="AH81" s="29"/>
      <c r="AI81" s="29"/>
    </row>
    <row r="82" ht="12.0" customHeight="1">
      <c r="A82" s="133" t="str">
        <f t="array" ref="A82">IFERROR(INDEX('03.Muestra'!$B$8:$B$17,SMALL(IF("Documento no web"='03.Muestra'!$D$8:$D$17,ROW('03.Muestra'!$B$8:$B$17)-MIN(ROW('03.Muestra'!$D$8:$D$17))+1,""),ROW()-72)),"")</f>
        <v/>
      </c>
      <c r="B82" s="169" t="str">
        <f t="array" ref="B82">IFERROR(INDEX('03.Muestra'!$C$8:$C$17,SMALL(IF("Documento no web"='03.Muestra'!$D$8:$D$17,ROW('03.Muestra'!$C$8:$C$17)-MIN(ROW('03.Muestra'!$D$8:$D$17))+1,""),ROW()-72)),"")</f>
        <v/>
      </c>
      <c r="C82" s="169" t="str">
        <f t="array" ref="C82">IFERROR(INDEX('03.Muestra'!$F$8:$F$17,SMALL(IF("Documento no web"='03.Muestra'!$D$8:$D$17,ROW('03.Muestra'!$F$8:$F$17)-MIN(ROW('03.Muestra'!$D$8:$D$17))+1,""),ROW()-72)),"")</f>
        <v/>
      </c>
      <c r="D82" s="143" t="str">
        <f t="shared" si="11"/>
        <v/>
      </c>
      <c r="E82" s="95" t="str">
        <f t="shared" si="12"/>
        <v/>
      </c>
      <c r="F82" s="23"/>
      <c r="G82" s="23"/>
      <c r="H82" s="23"/>
      <c r="I82" s="23"/>
      <c r="J82" s="23"/>
      <c r="K82" s="188"/>
      <c r="L82" s="23"/>
      <c r="M82" s="23"/>
      <c r="N82" s="23"/>
      <c r="O82" s="23"/>
      <c r="P82" s="23"/>
      <c r="Q82" s="23"/>
      <c r="R82" s="23"/>
      <c r="S82" s="23"/>
      <c r="T82" s="23"/>
      <c r="U82" s="23"/>
      <c r="V82" s="23"/>
      <c r="W82" s="23"/>
      <c r="X82" s="23"/>
      <c r="Y82" s="23"/>
      <c r="Z82" s="29"/>
      <c r="AA82" s="29"/>
      <c r="AB82" s="29"/>
      <c r="AC82" s="29"/>
      <c r="AD82" s="29"/>
      <c r="AE82" s="29"/>
      <c r="AF82" s="29"/>
      <c r="AG82" s="29"/>
      <c r="AH82" s="29"/>
      <c r="AI82" s="29"/>
    </row>
    <row r="83" ht="12.0" customHeight="1">
      <c r="A83" s="92"/>
      <c r="B83" s="173"/>
      <c r="C83" s="173"/>
      <c r="D83" s="174"/>
      <c r="E83" s="95"/>
      <c r="F83" s="23"/>
      <c r="G83" s="23"/>
      <c r="H83" s="23"/>
      <c r="I83" s="23"/>
      <c r="J83" s="23"/>
      <c r="K83" s="29"/>
      <c r="L83" s="29"/>
      <c r="M83" s="29"/>
      <c r="N83" s="23"/>
      <c r="O83" s="23"/>
      <c r="P83" s="23"/>
      <c r="Q83" s="23"/>
      <c r="R83" s="23"/>
      <c r="S83" s="23"/>
      <c r="T83" s="23"/>
      <c r="U83" s="23"/>
      <c r="V83" s="29"/>
      <c r="W83" s="29"/>
      <c r="X83" s="29"/>
      <c r="Y83" s="29"/>
      <c r="Z83" s="29"/>
      <c r="AA83" s="29"/>
      <c r="AB83" s="29"/>
      <c r="AC83" s="29"/>
      <c r="AD83" s="23"/>
      <c r="AE83" s="29"/>
      <c r="AF83" s="29"/>
      <c r="AG83" s="29"/>
      <c r="AH83" s="29"/>
      <c r="AI83" s="29"/>
    </row>
    <row r="84" ht="12.0" customHeight="1">
      <c r="A84" s="92"/>
      <c r="B84" s="173"/>
      <c r="C84" s="173"/>
      <c r="D84" s="174"/>
      <c r="E84" s="95"/>
      <c r="F84" s="23"/>
      <c r="G84" s="23"/>
      <c r="H84" s="23"/>
      <c r="I84" s="23"/>
      <c r="J84" s="23"/>
      <c r="K84" s="29"/>
      <c r="L84" s="29"/>
      <c r="M84" s="29"/>
      <c r="N84" s="23"/>
      <c r="O84" s="23"/>
      <c r="P84" s="23"/>
      <c r="Q84" s="23"/>
      <c r="R84" s="23"/>
      <c r="S84" s="23"/>
      <c r="T84" s="23"/>
      <c r="U84" s="23"/>
      <c r="V84" s="29"/>
      <c r="W84" s="29"/>
      <c r="X84" s="29"/>
      <c r="Y84" s="29"/>
      <c r="Z84" s="29"/>
      <c r="AA84" s="29"/>
      <c r="AB84" s="29"/>
      <c r="AC84" s="29"/>
      <c r="AD84" s="23"/>
      <c r="AE84" s="29"/>
      <c r="AF84" s="29"/>
      <c r="AG84" s="29"/>
      <c r="AH84" s="29"/>
      <c r="AI84" s="29"/>
    </row>
    <row r="85" ht="12.75" customHeight="1">
      <c r="A85" s="151"/>
      <c r="B85" s="152"/>
      <c r="C85" s="151"/>
      <c r="D85" s="175"/>
      <c r="E85" s="95"/>
      <c r="F85" s="23"/>
      <c r="G85" s="23"/>
      <c r="H85" s="23"/>
      <c r="I85" s="23"/>
      <c r="J85" s="23"/>
      <c r="K85" s="29"/>
      <c r="L85" s="29"/>
      <c r="M85" s="29"/>
      <c r="N85" s="23"/>
      <c r="O85" s="23"/>
      <c r="P85" s="23"/>
      <c r="Q85" s="23"/>
      <c r="R85" s="23"/>
      <c r="S85" s="23"/>
      <c r="T85" s="23"/>
      <c r="U85" s="23"/>
      <c r="V85" s="29"/>
      <c r="W85" s="29"/>
      <c r="X85" s="29"/>
      <c r="Y85" s="29"/>
      <c r="Z85" s="29"/>
      <c r="AA85" s="29"/>
      <c r="AB85" s="29"/>
      <c r="AC85" s="29"/>
      <c r="AD85" s="23"/>
      <c r="AE85" s="29"/>
      <c r="AF85" s="29"/>
      <c r="AG85" s="29"/>
      <c r="AH85" s="29"/>
      <c r="AI85" s="29"/>
    </row>
    <row r="86" ht="14.25" customHeight="1">
      <c r="A86" s="149"/>
      <c r="B86" s="149"/>
      <c r="C86" s="149"/>
      <c r="D86" s="176"/>
      <c r="E86" s="95"/>
      <c r="F86" s="149"/>
      <c r="G86" s="23"/>
      <c r="H86" s="23"/>
      <c r="I86" s="23"/>
      <c r="J86" s="23"/>
      <c r="K86" s="29"/>
      <c r="L86" s="29"/>
      <c r="M86" s="29"/>
      <c r="N86" s="23"/>
      <c r="O86" s="23"/>
      <c r="P86" s="23"/>
      <c r="Q86" s="23"/>
      <c r="R86" s="23"/>
      <c r="S86" s="23"/>
      <c r="T86" s="23"/>
      <c r="U86" s="23"/>
      <c r="V86" s="29"/>
      <c r="W86" s="29"/>
      <c r="X86" s="29"/>
      <c r="Y86" s="29"/>
      <c r="Z86" s="29"/>
      <c r="AA86" s="29"/>
      <c r="AB86" s="29"/>
      <c r="AC86" s="29"/>
      <c r="AD86" s="23"/>
      <c r="AE86" s="29"/>
      <c r="AF86" s="29"/>
      <c r="AG86" s="29"/>
      <c r="AH86" s="29"/>
      <c r="AI86" s="29"/>
    </row>
    <row r="87" ht="12.0" customHeight="1">
      <c r="A87" s="29"/>
      <c r="B87" s="23"/>
      <c r="C87" s="23"/>
      <c r="D87" s="167"/>
      <c r="E87" s="95"/>
      <c r="F87" s="23"/>
      <c r="G87" s="23"/>
      <c r="H87" s="23"/>
      <c r="I87" s="23"/>
      <c r="J87" s="23"/>
      <c r="K87" s="188"/>
      <c r="L87" s="23"/>
      <c r="M87" s="23"/>
      <c r="N87" s="23"/>
      <c r="O87" s="23"/>
      <c r="P87" s="23"/>
      <c r="Q87" s="23"/>
      <c r="R87" s="23"/>
      <c r="S87" s="23"/>
      <c r="T87" s="23"/>
      <c r="U87" s="23"/>
      <c r="V87" s="23"/>
      <c r="W87" s="23"/>
      <c r="X87" s="23"/>
      <c r="Y87" s="23"/>
      <c r="Z87" s="29"/>
      <c r="AA87" s="29"/>
      <c r="AB87" s="29"/>
      <c r="AC87" s="29"/>
      <c r="AD87" s="29"/>
      <c r="AE87" s="29"/>
      <c r="AF87" s="29"/>
      <c r="AG87" s="29"/>
      <c r="AH87" s="29"/>
      <c r="AI87" s="29"/>
    </row>
    <row r="88" ht="12.0" customHeight="1">
      <c r="A88" s="29"/>
      <c r="B88" s="23"/>
      <c r="C88" s="23"/>
      <c r="D88" s="167"/>
      <c r="E88" s="137"/>
      <c r="F88" s="23"/>
      <c r="G88" s="23"/>
      <c r="H88" s="23"/>
      <c r="I88" s="23"/>
      <c r="J88" s="23"/>
      <c r="K88" s="188"/>
      <c r="L88" s="23"/>
      <c r="M88" s="23"/>
      <c r="N88" s="23"/>
      <c r="O88" s="23"/>
      <c r="P88" s="23"/>
      <c r="Q88" s="23"/>
      <c r="R88" s="23"/>
      <c r="S88" s="23"/>
      <c r="T88" s="23"/>
      <c r="U88" s="23"/>
      <c r="V88" s="23"/>
      <c r="W88" s="23"/>
      <c r="X88" s="23"/>
      <c r="Y88" s="23"/>
      <c r="Z88" s="29"/>
      <c r="AA88" s="29"/>
      <c r="AB88" s="29"/>
      <c r="AC88" s="29"/>
      <c r="AD88" s="29"/>
      <c r="AE88" s="29"/>
      <c r="AF88" s="29"/>
      <c r="AG88" s="29"/>
      <c r="AH88" s="29"/>
      <c r="AI88" s="29"/>
    </row>
    <row r="89" ht="32.25" customHeight="1">
      <c r="A89" s="126" t="s">
        <v>106</v>
      </c>
      <c r="B89" s="127" t="s">
        <v>92</v>
      </c>
      <c r="C89" s="128" t="s">
        <v>207</v>
      </c>
      <c r="D89" s="168" t="s">
        <v>112</v>
      </c>
      <c r="E89" s="154"/>
      <c r="F89" s="29"/>
      <c r="G89" s="29"/>
      <c r="H89" s="29"/>
      <c r="I89" s="29"/>
      <c r="J89" s="29"/>
      <c r="K89" s="188"/>
      <c r="L89" s="23"/>
      <c r="M89" s="23"/>
      <c r="N89" s="23"/>
      <c r="O89" s="23"/>
      <c r="P89" s="23"/>
      <c r="Q89" s="23"/>
      <c r="R89" s="23"/>
      <c r="S89" s="23"/>
      <c r="T89" s="23"/>
      <c r="U89" s="23"/>
      <c r="V89" s="23"/>
      <c r="W89" s="23"/>
      <c r="X89" s="23"/>
      <c r="Y89" s="23"/>
      <c r="Z89" s="29"/>
      <c r="AA89" s="29"/>
      <c r="AB89" s="29"/>
      <c r="AC89" s="29"/>
      <c r="AD89" s="29"/>
      <c r="AE89" s="29"/>
      <c r="AF89" s="29"/>
      <c r="AG89" s="29"/>
      <c r="AH89" s="29"/>
      <c r="AI89" s="29"/>
    </row>
    <row r="90" ht="12.0" customHeight="1">
      <c r="A90" s="133" t="str">
        <f t="array" ref="A90">IFERROR(INDEX('03.Muestra'!$B$8:$B$17,SMALL(IF("Documento no web"='03.Muestra'!$D$8:$D$17,ROW('03.Muestra'!$B$8:$B$17)-MIN(ROW('03.Muestra'!$D$8:$D$17))+1,""),ROW()-89)),"")</f>
        <v/>
      </c>
      <c r="B90" s="169" t="str">
        <f t="array" ref="B90">IFERROR(INDEX('03.Muestra'!$C$8:$C$17,SMALL(IF("Documento no web"='03.Muestra'!$D$8:$D$17,ROW('03.Muestra'!$C$8:$C$17)-MIN(ROW('03.Muestra'!$D$8:$D$17))+1,""),ROW()-89)),"")</f>
        <v/>
      </c>
      <c r="C90" s="169" t="str">
        <f t="array" ref="C90">IFERROR(INDEX('03.Muestra'!$F$8:$F$17,SMALL(IF("Documento no web"='03.Muestra'!$D$8:$D$17,ROW('03.Muestra'!$F$8:$F$17)-MIN(ROW('03.Muestra'!$D$8:$D$17))+1,""),ROW()-89)),"")</f>
        <v/>
      </c>
      <c r="D90" s="143" t="str">
        <f t="shared" ref="D90:D99" si="13">IF(C90="","",$D$18)</f>
        <v/>
      </c>
      <c r="E90" s="95" t="str">
        <f t="shared" ref="E90:E99" si="14">IF(D90&lt;&gt;"",IF(AND(B90&lt;&gt;"",C90&lt;&gt;""),"","ERR"),"")</f>
        <v/>
      </c>
      <c r="F90" s="144" t="s">
        <v>95</v>
      </c>
      <c r="G90" s="121" t="s">
        <v>104</v>
      </c>
      <c r="H90" s="116" t="s">
        <v>99</v>
      </c>
      <c r="I90" s="145" t="s">
        <v>97</v>
      </c>
      <c r="J90" s="146" t="s">
        <v>93</v>
      </c>
      <c r="K90" s="171" t="s">
        <v>103</v>
      </c>
      <c r="L90" s="23"/>
      <c r="M90" s="23"/>
      <c r="N90" s="23"/>
      <c r="O90" s="23"/>
      <c r="P90" s="23"/>
      <c r="Q90" s="23"/>
      <c r="R90" s="23"/>
      <c r="S90" s="23"/>
      <c r="T90" s="23"/>
      <c r="U90" s="23"/>
      <c r="V90" s="23"/>
      <c r="W90" s="23"/>
      <c r="X90" s="23"/>
      <c r="Y90" s="23"/>
      <c r="Z90" s="29"/>
      <c r="AA90" s="29"/>
      <c r="AB90" s="29"/>
      <c r="AC90" s="29"/>
      <c r="AD90" s="29"/>
      <c r="AE90" s="29"/>
      <c r="AF90" s="29"/>
      <c r="AG90" s="29"/>
      <c r="AH90" s="29"/>
      <c r="AI90" s="29"/>
    </row>
    <row r="91" ht="12.0" customHeight="1">
      <c r="A91" s="133" t="str">
        <f t="array" ref="A91">IFERROR(INDEX('03.Muestra'!$B$8:$B$17,SMALL(IF("Documento no web"='03.Muestra'!$D$8:$D$17,ROW('03.Muestra'!$B$8:$B$17)-MIN(ROW('03.Muestra'!$D$8:$D$17))+1,""),ROW()-89)),"")</f>
        <v/>
      </c>
      <c r="B91" s="169" t="str">
        <f t="array" ref="B91">IFERROR(INDEX('03.Muestra'!$C$8:$C$17,SMALL(IF("Documento no web"='03.Muestra'!$D$8:$D$17,ROW('03.Muestra'!$C$8:$C$17)-MIN(ROW('03.Muestra'!$D$8:$D$17))+1,""),ROW()-89)),"")</f>
        <v/>
      </c>
      <c r="C91" s="169" t="str">
        <f t="array" ref="C91">IFERROR(INDEX('03.Muestra'!$F$8:$F$17,SMALL(IF("Documento no web"='03.Muestra'!$D$8:$D$17,ROW('03.Muestra'!$F$8:$F$17)-MIN(ROW('03.Muestra'!$D$8:$D$17))+1,""),ROW()-89)),"")</f>
        <v/>
      </c>
      <c r="D91" s="143" t="str">
        <f t="shared" si="13"/>
        <v/>
      </c>
      <c r="E91" s="95" t="str">
        <f t="shared" si="14"/>
        <v/>
      </c>
      <c r="F91" s="147">
        <f>COUNTIF($D90:INDIRECT("$D" &amp;  SUM(ROW()-1,'03.Muestra'!$D$20)-1),F90)</f>
        <v>0</v>
      </c>
      <c r="G91" s="147">
        <f>COUNTIF($D90:INDIRECT("$D" &amp;  SUM(ROW()-1,'03.Muestra'!$D$20)-1),G90)</f>
        <v>0</v>
      </c>
      <c r="H91" s="147">
        <f>COUNTIF($D90:INDIRECT("$D" &amp;  SUM(ROW()-1,'03.Muestra'!$D$20)-1),H90)</f>
        <v>0</v>
      </c>
      <c r="I91" s="147">
        <f>COUNTIF($D90:INDIRECT("$D" &amp;  SUM(ROW()-1,'03.Muestra'!$D$20)-1),I90)</f>
        <v>0</v>
      </c>
      <c r="J91" s="147">
        <f>COUNTIF($D90:INDIRECT("$D" &amp;  SUM(ROW()-1,'03.Muestra'!$D$20)-1),J90)</f>
        <v>0</v>
      </c>
      <c r="K91" s="172">
        <f>IF(COUNTIF('03.Muestra'!$D$8:$D$17,"Documento no web")=0,0,COUNTBLANK($D90:INDIRECT("$D" &amp;  SUM(ROW()-1,COUNTIF('03.Muestra'!$D$8:$D$17,"Documento no web"))-1)))</f>
        <v>0</v>
      </c>
      <c r="L91" s="23"/>
      <c r="M91" s="23"/>
      <c r="N91" s="23"/>
      <c r="O91" s="23"/>
      <c r="P91" s="23"/>
      <c r="Q91" s="23"/>
      <c r="R91" s="23"/>
      <c r="S91" s="23"/>
      <c r="T91" s="23"/>
      <c r="U91" s="23"/>
      <c r="V91" s="23"/>
      <c r="W91" s="23"/>
      <c r="X91" s="23"/>
      <c r="Y91" s="23"/>
      <c r="Z91" s="29"/>
      <c r="AA91" s="29"/>
      <c r="AB91" s="29"/>
      <c r="AC91" s="29"/>
      <c r="AD91" s="29"/>
      <c r="AE91" s="29"/>
      <c r="AF91" s="29"/>
      <c r="AG91" s="29"/>
      <c r="AH91" s="29"/>
      <c r="AI91" s="29"/>
    </row>
    <row r="92" ht="12.0" customHeight="1">
      <c r="A92" s="133" t="str">
        <f t="array" ref="A92">IFERROR(INDEX('03.Muestra'!$B$8:$B$17,SMALL(IF("Documento no web"='03.Muestra'!$D$8:$D$17,ROW('03.Muestra'!$B$8:$B$17)-MIN(ROW('03.Muestra'!$D$8:$D$17))+1,""),ROW()-89)),"")</f>
        <v/>
      </c>
      <c r="B92" s="169" t="str">
        <f t="array" ref="B92">IFERROR(INDEX('03.Muestra'!$C$8:$C$17,SMALL(IF("Documento no web"='03.Muestra'!$D$8:$D$17,ROW('03.Muestra'!$C$8:$C$17)-MIN(ROW('03.Muestra'!$D$8:$D$17))+1,""),ROW()-89)),"")</f>
        <v/>
      </c>
      <c r="C92" s="169" t="str">
        <f t="array" ref="C92">IFERROR(INDEX('03.Muestra'!$F$8:$F$17,SMALL(IF("Documento no web"='03.Muestra'!$D$8:$D$17,ROW('03.Muestra'!$F$8:$F$17)-MIN(ROW('03.Muestra'!$D$8:$D$17))+1,""),ROW()-89)),"")</f>
        <v/>
      </c>
      <c r="D92" s="143" t="str">
        <f t="shared" si="13"/>
        <v/>
      </c>
      <c r="E92" s="95" t="str">
        <f t="shared" si="14"/>
        <v/>
      </c>
      <c r="F92" s="29"/>
      <c r="G92" s="29"/>
      <c r="H92" s="29"/>
      <c r="I92" s="29"/>
      <c r="J92" s="29"/>
      <c r="K92" s="188"/>
      <c r="L92" s="23"/>
      <c r="M92" s="23"/>
      <c r="N92" s="23"/>
      <c r="O92" s="23"/>
      <c r="P92" s="23"/>
      <c r="Q92" s="23"/>
      <c r="R92" s="23"/>
      <c r="S92" s="23"/>
      <c r="T92" s="23"/>
      <c r="U92" s="23"/>
      <c r="V92" s="23"/>
      <c r="W92" s="23"/>
      <c r="X92" s="23"/>
      <c r="Y92" s="23"/>
      <c r="Z92" s="29"/>
      <c r="AA92" s="29"/>
      <c r="AB92" s="29"/>
      <c r="AC92" s="29"/>
      <c r="AD92" s="29"/>
      <c r="AE92" s="29"/>
      <c r="AF92" s="29"/>
      <c r="AG92" s="29"/>
      <c r="AH92" s="29"/>
      <c r="AI92" s="29"/>
    </row>
    <row r="93" ht="12.0" customHeight="1">
      <c r="A93" s="133" t="str">
        <f t="array" ref="A93">IFERROR(INDEX('03.Muestra'!$B$8:$B$17,SMALL(IF("Documento no web"='03.Muestra'!$D$8:$D$17,ROW('03.Muestra'!$B$8:$B$17)-MIN(ROW('03.Muestra'!$D$8:$D$17))+1,""),ROW()-89)),"")</f>
        <v/>
      </c>
      <c r="B93" s="169" t="str">
        <f t="array" ref="B93">IFERROR(INDEX('03.Muestra'!$C$8:$C$17,SMALL(IF("Documento no web"='03.Muestra'!$D$8:$D$17,ROW('03.Muestra'!$C$8:$C$17)-MIN(ROW('03.Muestra'!$D$8:$D$17))+1,""),ROW()-89)),"")</f>
        <v/>
      </c>
      <c r="C93" s="169" t="str">
        <f t="array" ref="C93">IFERROR(INDEX('03.Muestra'!$F$8:$F$17,SMALL(IF("Documento no web"='03.Muestra'!$D$8:$D$17,ROW('03.Muestra'!$F$8:$F$17)-MIN(ROW('03.Muestra'!$D$8:$D$17))+1,""),ROW()-89)),"")</f>
        <v/>
      </c>
      <c r="D93" s="143" t="str">
        <f t="shared" si="13"/>
        <v/>
      </c>
      <c r="E93" s="95" t="str">
        <f t="shared" si="14"/>
        <v/>
      </c>
      <c r="F93" s="29"/>
      <c r="G93" s="23"/>
      <c r="H93" s="23"/>
      <c r="I93" s="23"/>
      <c r="J93" s="23"/>
      <c r="K93" s="188"/>
      <c r="L93" s="23"/>
      <c r="M93" s="23"/>
      <c r="N93" s="23"/>
      <c r="O93" s="23"/>
      <c r="P93" s="23"/>
      <c r="Q93" s="23"/>
      <c r="R93" s="23"/>
      <c r="S93" s="23"/>
      <c r="T93" s="23"/>
      <c r="U93" s="23"/>
      <c r="V93" s="23"/>
      <c r="W93" s="23"/>
      <c r="X93" s="23"/>
      <c r="Y93" s="23"/>
      <c r="Z93" s="29"/>
      <c r="AA93" s="29"/>
      <c r="AB93" s="29"/>
      <c r="AC93" s="29"/>
      <c r="AD93" s="29"/>
      <c r="AE93" s="29"/>
      <c r="AF93" s="29"/>
      <c r="AG93" s="29"/>
      <c r="AH93" s="29"/>
      <c r="AI93" s="29"/>
    </row>
    <row r="94" ht="12.0" customHeight="1">
      <c r="A94" s="133" t="str">
        <f t="array" ref="A94">IFERROR(INDEX('03.Muestra'!$B$8:$B$17,SMALL(IF("Documento no web"='03.Muestra'!$D$8:$D$17,ROW('03.Muestra'!$B$8:$B$17)-MIN(ROW('03.Muestra'!$D$8:$D$17))+1,""),ROW()-89)),"")</f>
        <v/>
      </c>
      <c r="B94" s="169" t="str">
        <f t="array" ref="B94">IFERROR(INDEX('03.Muestra'!$C$8:$C$17,SMALL(IF("Documento no web"='03.Muestra'!$D$8:$D$17,ROW('03.Muestra'!$C$8:$C$17)-MIN(ROW('03.Muestra'!$D$8:$D$17))+1,""),ROW()-89)),"")</f>
        <v/>
      </c>
      <c r="C94" s="169" t="str">
        <f t="array" ref="C94">IFERROR(INDEX('03.Muestra'!$F$8:$F$17,SMALL(IF("Documento no web"='03.Muestra'!$D$8:$D$17,ROW('03.Muestra'!$F$8:$F$17)-MIN(ROW('03.Muestra'!$D$8:$D$17))+1,""),ROW()-89)),"")</f>
        <v/>
      </c>
      <c r="D94" s="143" t="str">
        <f t="shared" si="13"/>
        <v/>
      </c>
      <c r="E94" s="95" t="str">
        <f t="shared" si="14"/>
        <v/>
      </c>
      <c r="F94" s="29"/>
      <c r="G94" s="23"/>
      <c r="H94" s="23"/>
      <c r="I94" s="23"/>
      <c r="J94" s="23"/>
      <c r="K94" s="188"/>
      <c r="L94" s="23"/>
      <c r="M94" s="23"/>
      <c r="N94" s="23"/>
      <c r="O94" s="23"/>
      <c r="P94" s="23"/>
      <c r="Q94" s="23"/>
      <c r="R94" s="23"/>
      <c r="S94" s="23"/>
      <c r="T94" s="23"/>
      <c r="U94" s="23"/>
      <c r="V94" s="23"/>
      <c r="W94" s="23"/>
      <c r="X94" s="23"/>
      <c r="Y94" s="23"/>
      <c r="Z94" s="29"/>
      <c r="AA94" s="29"/>
      <c r="AB94" s="29"/>
      <c r="AC94" s="29"/>
      <c r="AD94" s="29"/>
      <c r="AE94" s="29"/>
      <c r="AF94" s="29"/>
      <c r="AG94" s="29"/>
      <c r="AH94" s="29"/>
      <c r="AI94" s="29"/>
    </row>
    <row r="95" ht="12.0" customHeight="1">
      <c r="A95" s="133" t="str">
        <f t="array" ref="A95">IFERROR(INDEX('03.Muestra'!$B$8:$B$17,SMALL(IF("Documento no web"='03.Muestra'!$D$8:$D$17,ROW('03.Muestra'!$B$8:$B$17)-MIN(ROW('03.Muestra'!$D$8:$D$17))+1,""),ROW()-89)),"")</f>
        <v/>
      </c>
      <c r="B95" s="169" t="str">
        <f t="array" ref="B95">IFERROR(INDEX('03.Muestra'!$C$8:$C$17,SMALL(IF("Documento no web"='03.Muestra'!$D$8:$D$17,ROW('03.Muestra'!$C$8:$C$17)-MIN(ROW('03.Muestra'!$D$8:$D$17))+1,""),ROW()-89)),"")</f>
        <v/>
      </c>
      <c r="C95" s="169" t="str">
        <f t="array" ref="C95">IFERROR(INDEX('03.Muestra'!$F$8:$F$17,SMALL(IF("Documento no web"='03.Muestra'!$D$8:$D$17,ROW('03.Muestra'!$F$8:$F$17)-MIN(ROW('03.Muestra'!$D$8:$D$17))+1,""),ROW()-89)),"")</f>
        <v/>
      </c>
      <c r="D95" s="143" t="str">
        <f t="shared" si="13"/>
        <v/>
      </c>
      <c r="E95" s="95" t="str">
        <f t="shared" si="14"/>
        <v/>
      </c>
      <c r="F95" s="29"/>
      <c r="G95" s="23"/>
      <c r="H95" s="23"/>
      <c r="I95" s="23"/>
      <c r="J95" s="23"/>
      <c r="K95" s="188"/>
      <c r="L95" s="23"/>
      <c r="M95" s="23"/>
      <c r="N95" s="23"/>
      <c r="O95" s="23"/>
      <c r="P95" s="23"/>
      <c r="Q95" s="23"/>
      <c r="R95" s="23"/>
      <c r="S95" s="23"/>
      <c r="T95" s="23"/>
      <c r="U95" s="23"/>
      <c r="V95" s="23"/>
      <c r="W95" s="23"/>
      <c r="X95" s="23"/>
      <c r="Y95" s="23"/>
      <c r="Z95" s="29"/>
      <c r="AA95" s="29"/>
      <c r="AB95" s="29"/>
      <c r="AC95" s="29"/>
      <c r="AD95" s="29"/>
      <c r="AE95" s="29"/>
      <c r="AF95" s="29"/>
      <c r="AG95" s="29"/>
      <c r="AH95" s="29"/>
      <c r="AI95" s="29"/>
    </row>
    <row r="96" ht="12.0" customHeight="1">
      <c r="A96" s="133" t="str">
        <f t="array" ref="A96">IFERROR(INDEX('03.Muestra'!$B$8:$B$17,SMALL(IF("Documento no web"='03.Muestra'!$D$8:$D$17,ROW('03.Muestra'!$B$8:$B$17)-MIN(ROW('03.Muestra'!$D$8:$D$17))+1,""),ROW()-89)),"")</f>
        <v/>
      </c>
      <c r="B96" s="169" t="str">
        <f t="array" ref="B96">IFERROR(INDEX('03.Muestra'!$C$8:$C$17,SMALL(IF("Documento no web"='03.Muestra'!$D$8:$D$17,ROW('03.Muestra'!$C$8:$C$17)-MIN(ROW('03.Muestra'!$D$8:$D$17))+1,""),ROW()-89)),"")</f>
        <v/>
      </c>
      <c r="C96" s="169" t="str">
        <f t="array" ref="C96">IFERROR(INDEX('03.Muestra'!$F$8:$F$17,SMALL(IF("Documento no web"='03.Muestra'!$D$8:$D$17,ROW('03.Muestra'!$F$8:$F$17)-MIN(ROW('03.Muestra'!$D$8:$D$17))+1,""),ROW()-89)),"")</f>
        <v/>
      </c>
      <c r="D96" s="143" t="str">
        <f t="shared" si="13"/>
        <v/>
      </c>
      <c r="E96" s="95" t="str">
        <f t="shared" si="14"/>
        <v/>
      </c>
      <c r="F96" s="23"/>
      <c r="G96" s="23"/>
      <c r="H96" s="23"/>
      <c r="I96" s="23"/>
      <c r="J96" s="23"/>
      <c r="K96" s="188"/>
      <c r="L96" s="23"/>
      <c r="M96" s="23"/>
      <c r="N96" s="23"/>
      <c r="O96" s="23"/>
      <c r="P96" s="23"/>
      <c r="Q96" s="23"/>
      <c r="R96" s="23"/>
      <c r="S96" s="23"/>
      <c r="T96" s="23"/>
      <c r="U96" s="23"/>
      <c r="V96" s="23"/>
      <c r="W96" s="23"/>
      <c r="X96" s="23"/>
      <c r="Y96" s="23"/>
      <c r="Z96" s="29"/>
      <c r="AA96" s="29"/>
      <c r="AB96" s="29"/>
      <c r="AC96" s="29"/>
      <c r="AD96" s="29"/>
      <c r="AE96" s="29"/>
      <c r="AF96" s="29"/>
      <c r="AG96" s="29"/>
      <c r="AH96" s="29"/>
      <c r="AI96" s="29"/>
    </row>
    <row r="97" ht="12.0" customHeight="1">
      <c r="A97" s="133" t="str">
        <f t="array" ref="A97">IFERROR(INDEX('03.Muestra'!$B$8:$B$17,SMALL(IF("Documento no web"='03.Muestra'!$D$8:$D$17,ROW('03.Muestra'!$B$8:$B$17)-MIN(ROW('03.Muestra'!$D$8:$D$17))+1,""),ROW()-89)),"")</f>
        <v/>
      </c>
      <c r="B97" s="169" t="str">
        <f t="array" ref="B97">IFERROR(INDEX('03.Muestra'!$C$8:$C$17,SMALL(IF("Documento no web"='03.Muestra'!$D$8:$D$17,ROW('03.Muestra'!$C$8:$C$17)-MIN(ROW('03.Muestra'!$D$8:$D$17))+1,""),ROW()-89)),"")</f>
        <v/>
      </c>
      <c r="C97" s="169" t="str">
        <f t="array" ref="C97">IFERROR(INDEX('03.Muestra'!$F$8:$F$17,SMALL(IF("Documento no web"='03.Muestra'!$D$8:$D$17,ROW('03.Muestra'!$F$8:$F$17)-MIN(ROW('03.Muestra'!$D$8:$D$17))+1,""),ROW()-89)),"")</f>
        <v/>
      </c>
      <c r="D97" s="143" t="str">
        <f t="shared" si="13"/>
        <v/>
      </c>
      <c r="E97" s="95" t="str">
        <f t="shared" si="14"/>
        <v/>
      </c>
      <c r="F97" s="23"/>
      <c r="G97" s="23"/>
      <c r="H97" s="23"/>
      <c r="I97" s="23"/>
      <c r="J97" s="23"/>
      <c r="K97" s="188"/>
      <c r="L97" s="23"/>
      <c r="M97" s="23"/>
      <c r="N97" s="23"/>
      <c r="O97" s="23"/>
      <c r="P97" s="23"/>
      <c r="Q97" s="23"/>
      <c r="R97" s="23"/>
      <c r="S97" s="23"/>
      <c r="T97" s="23"/>
      <c r="U97" s="23"/>
      <c r="V97" s="23"/>
      <c r="W97" s="23"/>
      <c r="X97" s="23"/>
      <c r="Y97" s="23"/>
      <c r="Z97" s="29"/>
      <c r="AA97" s="29"/>
      <c r="AB97" s="29"/>
      <c r="AC97" s="29"/>
      <c r="AD97" s="29"/>
      <c r="AE97" s="29"/>
      <c r="AF97" s="29"/>
      <c r="AG97" s="29"/>
      <c r="AH97" s="29"/>
      <c r="AI97" s="29"/>
    </row>
    <row r="98" ht="12.0" customHeight="1">
      <c r="A98" s="133" t="str">
        <f t="array" ref="A98">IFERROR(INDEX('03.Muestra'!$B$8:$B$17,SMALL(IF("Documento no web"='03.Muestra'!$D$8:$D$17,ROW('03.Muestra'!$B$8:$B$17)-MIN(ROW('03.Muestra'!$D$8:$D$17))+1,""),ROW()-89)),"")</f>
        <v/>
      </c>
      <c r="B98" s="169" t="str">
        <f t="array" ref="B98">IFERROR(INDEX('03.Muestra'!$C$8:$C$17,SMALL(IF("Documento no web"='03.Muestra'!$D$8:$D$17,ROW('03.Muestra'!$C$8:$C$17)-MIN(ROW('03.Muestra'!$D$8:$D$17))+1,""),ROW()-89)),"")</f>
        <v/>
      </c>
      <c r="C98" s="169" t="str">
        <f t="array" ref="C98">IFERROR(INDEX('03.Muestra'!$F$8:$F$17,SMALL(IF("Documento no web"='03.Muestra'!$D$8:$D$17,ROW('03.Muestra'!$F$8:$F$17)-MIN(ROW('03.Muestra'!$D$8:$D$17))+1,""),ROW()-89)),"")</f>
        <v/>
      </c>
      <c r="D98" s="143" t="str">
        <f t="shared" si="13"/>
        <v/>
      </c>
      <c r="E98" s="95" t="str">
        <f t="shared" si="14"/>
        <v/>
      </c>
      <c r="F98" s="23"/>
      <c r="G98" s="23"/>
      <c r="H98" s="23"/>
      <c r="I98" s="23"/>
      <c r="J98" s="23"/>
      <c r="K98" s="188"/>
      <c r="L98" s="23"/>
      <c r="M98" s="23"/>
      <c r="N98" s="23"/>
      <c r="O98" s="23"/>
      <c r="P98" s="23"/>
      <c r="Q98" s="23"/>
      <c r="R98" s="23"/>
      <c r="S98" s="23"/>
      <c r="T98" s="23"/>
      <c r="U98" s="23"/>
      <c r="V98" s="23"/>
      <c r="W98" s="23"/>
      <c r="X98" s="23"/>
      <c r="Y98" s="23"/>
      <c r="Z98" s="29"/>
      <c r="AA98" s="29"/>
      <c r="AB98" s="29"/>
      <c r="AC98" s="29"/>
      <c r="AD98" s="29"/>
      <c r="AE98" s="29"/>
      <c r="AF98" s="29"/>
      <c r="AG98" s="29"/>
      <c r="AH98" s="29"/>
      <c r="AI98" s="29"/>
    </row>
    <row r="99" ht="12.0" customHeight="1">
      <c r="A99" s="133" t="str">
        <f t="array" ref="A99">IFERROR(INDEX('03.Muestra'!$B$8:$B$17,SMALL(IF("Documento no web"='03.Muestra'!$D$8:$D$17,ROW('03.Muestra'!$B$8:$B$17)-MIN(ROW('03.Muestra'!$D$8:$D$17))+1,""),ROW()-89)),"")</f>
        <v/>
      </c>
      <c r="B99" s="169" t="str">
        <f t="array" ref="B99">IFERROR(INDEX('03.Muestra'!$C$8:$C$17,SMALL(IF("Documento no web"='03.Muestra'!$D$8:$D$17,ROW('03.Muestra'!$C$8:$C$17)-MIN(ROW('03.Muestra'!$D$8:$D$17))+1,""),ROW()-89)),"")</f>
        <v/>
      </c>
      <c r="C99" s="169" t="str">
        <f t="array" ref="C99">IFERROR(INDEX('03.Muestra'!$F$8:$F$17,SMALL(IF("Documento no web"='03.Muestra'!$D$8:$D$17,ROW('03.Muestra'!$F$8:$F$17)-MIN(ROW('03.Muestra'!$D$8:$D$17))+1,""),ROW()-89)),"")</f>
        <v/>
      </c>
      <c r="D99" s="143" t="str">
        <f t="shared" si="13"/>
        <v/>
      </c>
      <c r="E99" s="95" t="str">
        <f t="shared" si="14"/>
        <v/>
      </c>
      <c r="F99" s="23"/>
      <c r="G99" s="23"/>
      <c r="H99" s="23"/>
      <c r="I99" s="23"/>
      <c r="J99" s="23"/>
      <c r="K99" s="188"/>
      <c r="L99" s="23"/>
      <c r="M99" s="23"/>
      <c r="N99" s="23"/>
      <c r="O99" s="23"/>
      <c r="P99" s="23"/>
      <c r="Q99" s="23"/>
      <c r="R99" s="23"/>
      <c r="S99" s="23"/>
      <c r="T99" s="23"/>
      <c r="U99" s="23"/>
      <c r="V99" s="23"/>
      <c r="W99" s="23"/>
      <c r="X99" s="23"/>
      <c r="Y99" s="23"/>
      <c r="Z99" s="29"/>
      <c r="AA99" s="29"/>
      <c r="AB99" s="29"/>
      <c r="AC99" s="29"/>
      <c r="AD99" s="29"/>
      <c r="AE99" s="29"/>
      <c r="AF99" s="29"/>
      <c r="AG99" s="29"/>
      <c r="AH99" s="29"/>
      <c r="AI99" s="29"/>
    </row>
    <row r="100" ht="12.0" customHeight="1">
      <c r="A100" s="92"/>
      <c r="B100" s="173"/>
      <c r="C100" s="173"/>
      <c r="D100" s="174"/>
      <c r="E100" s="95"/>
      <c r="F100" s="23"/>
      <c r="G100" s="23"/>
      <c r="H100" s="23"/>
      <c r="I100" s="23"/>
      <c r="J100" s="23"/>
      <c r="K100" s="29"/>
      <c r="L100" s="29"/>
      <c r="M100" s="29"/>
      <c r="N100" s="23"/>
      <c r="O100" s="23"/>
      <c r="P100" s="23"/>
      <c r="Q100" s="23"/>
      <c r="R100" s="23"/>
      <c r="S100" s="23"/>
      <c r="T100" s="23"/>
      <c r="U100" s="23"/>
      <c r="V100" s="29"/>
      <c r="W100" s="29"/>
      <c r="X100" s="29"/>
      <c r="Y100" s="29"/>
      <c r="Z100" s="29"/>
      <c r="AA100" s="29"/>
      <c r="AB100" s="29"/>
      <c r="AC100" s="29"/>
      <c r="AD100" s="23"/>
      <c r="AE100" s="29"/>
      <c r="AF100" s="29"/>
      <c r="AG100" s="29"/>
      <c r="AH100" s="29"/>
      <c r="AI100" s="29"/>
    </row>
    <row r="101" ht="12.0" customHeight="1">
      <c r="A101" s="92"/>
      <c r="B101" s="173"/>
      <c r="C101" s="173"/>
      <c r="D101" s="174"/>
      <c r="E101" s="95"/>
      <c r="F101" s="23"/>
      <c r="G101" s="23"/>
      <c r="H101" s="23"/>
      <c r="I101" s="23"/>
      <c r="J101" s="23"/>
      <c r="K101" s="29"/>
      <c r="L101" s="29"/>
      <c r="M101" s="29"/>
      <c r="N101" s="23"/>
      <c r="O101" s="23"/>
      <c r="P101" s="23"/>
      <c r="Q101" s="23"/>
      <c r="R101" s="23"/>
      <c r="S101" s="23"/>
      <c r="T101" s="23"/>
      <c r="U101" s="23"/>
      <c r="V101" s="29"/>
      <c r="W101" s="29"/>
      <c r="X101" s="29"/>
      <c r="Y101" s="29"/>
      <c r="Z101" s="29"/>
      <c r="AA101" s="29"/>
      <c r="AB101" s="29"/>
      <c r="AC101" s="29"/>
      <c r="AD101" s="23"/>
      <c r="AE101" s="29"/>
      <c r="AF101" s="29"/>
      <c r="AG101" s="29"/>
      <c r="AH101" s="29"/>
      <c r="AI101" s="29"/>
    </row>
    <row r="102" ht="12.75" customHeight="1">
      <c r="A102" s="151"/>
      <c r="B102" s="152"/>
      <c r="C102" s="151"/>
      <c r="D102" s="175"/>
      <c r="E102" s="95"/>
      <c r="F102" s="23"/>
      <c r="G102" s="23"/>
      <c r="H102" s="23"/>
      <c r="I102" s="23"/>
      <c r="J102" s="23"/>
      <c r="K102" s="29"/>
      <c r="L102" s="29"/>
      <c r="M102" s="29"/>
      <c r="N102" s="23"/>
      <c r="O102" s="23"/>
      <c r="P102" s="23"/>
      <c r="Q102" s="23"/>
      <c r="R102" s="23"/>
      <c r="S102" s="23"/>
      <c r="T102" s="23"/>
      <c r="U102" s="23"/>
      <c r="V102" s="29"/>
      <c r="W102" s="29"/>
      <c r="X102" s="29"/>
      <c r="Y102" s="29"/>
      <c r="Z102" s="29"/>
      <c r="AA102" s="29"/>
      <c r="AB102" s="29"/>
      <c r="AC102" s="29"/>
      <c r="AD102" s="23"/>
      <c r="AE102" s="29"/>
      <c r="AF102" s="29"/>
      <c r="AG102" s="29"/>
      <c r="AH102" s="29"/>
      <c r="AI102" s="29"/>
    </row>
    <row r="103" ht="14.25" customHeight="1">
      <c r="A103" s="149"/>
      <c r="B103" s="149"/>
      <c r="C103" s="149"/>
      <c r="D103" s="176"/>
      <c r="E103" s="95"/>
      <c r="F103" s="149"/>
      <c r="G103" s="23"/>
      <c r="H103" s="23"/>
      <c r="I103" s="23"/>
      <c r="J103" s="23"/>
      <c r="K103" s="29"/>
      <c r="L103" s="29"/>
      <c r="M103" s="29"/>
      <c r="N103" s="23"/>
      <c r="O103" s="23"/>
      <c r="P103" s="23"/>
      <c r="Q103" s="23"/>
      <c r="R103" s="23"/>
      <c r="S103" s="23"/>
      <c r="T103" s="23"/>
      <c r="U103" s="23"/>
      <c r="V103" s="29"/>
      <c r="W103" s="29"/>
      <c r="X103" s="29"/>
      <c r="Y103" s="29"/>
      <c r="Z103" s="29"/>
      <c r="AA103" s="29"/>
      <c r="AB103" s="29"/>
      <c r="AC103" s="29"/>
      <c r="AD103" s="23"/>
      <c r="AE103" s="29"/>
      <c r="AF103" s="29"/>
      <c r="AG103" s="29"/>
      <c r="AH103" s="29"/>
      <c r="AI103" s="29"/>
    </row>
    <row r="104" ht="12.0" customHeight="1">
      <c r="A104" s="29"/>
      <c r="B104" s="23"/>
      <c r="C104" s="23"/>
      <c r="D104" s="167"/>
      <c r="E104" s="95"/>
      <c r="F104" s="23"/>
      <c r="G104" s="23"/>
      <c r="H104" s="23"/>
      <c r="I104" s="23"/>
      <c r="J104" s="23"/>
      <c r="K104" s="188"/>
      <c r="L104" s="23"/>
      <c r="M104" s="23"/>
      <c r="N104" s="23"/>
      <c r="O104" s="23"/>
      <c r="P104" s="23"/>
      <c r="Q104" s="23"/>
      <c r="R104" s="23"/>
      <c r="S104" s="23"/>
      <c r="T104" s="23"/>
      <c r="U104" s="23"/>
      <c r="V104" s="23"/>
      <c r="W104" s="23"/>
      <c r="X104" s="23"/>
      <c r="Y104" s="23"/>
      <c r="Z104" s="29"/>
      <c r="AA104" s="29"/>
      <c r="AB104" s="29"/>
      <c r="AC104" s="29"/>
      <c r="AD104" s="29"/>
      <c r="AE104" s="29"/>
      <c r="AF104" s="29"/>
      <c r="AG104" s="29"/>
      <c r="AH104" s="29"/>
      <c r="AI104" s="29"/>
    </row>
    <row r="105" ht="12.0" customHeight="1">
      <c r="A105" s="29"/>
      <c r="B105" s="23"/>
      <c r="C105" s="23"/>
      <c r="D105" s="167"/>
      <c r="E105" s="137"/>
      <c r="F105" s="23"/>
      <c r="G105" s="23"/>
      <c r="H105" s="23"/>
      <c r="I105" s="23"/>
      <c r="J105" s="23"/>
      <c r="K105" s="188"/>
      <c r="L105" s="23"/>
      <c r="M105" s="23"/>
      <c r="N105" s="23"/>
      <c r="O105" s="23"/>
      <c r="P105" s="23"/>
      <c r="Q105" s="23"/>
      <c r="R105" s="23"/>
      <c r="S105" s="23"/>
      <c r="T105" s="23"/>
      <c r="U105" s="23"/>
      <c r="V105" s="23"/>
      <c r="W105" s="23"/>
      <c r="X105" s="23"/>
      <c r="Y105" s="23"/>
      <c r="Z105" s="29"/>
      <c r="AA105" s="29"/>
      <c r="AB105" s="29"/>
      <c r="AC105" s="29"/>
      <c r="AD105" s="29"/>
      <c r="AE105" s="29"/>
      <c r="AF105" s="29"/>
      <c r="AG105" s="29"/>
      <c r="AH105" s="29"/>
      <c r="AI105" s="29"/>
    </row>
    <row r="106" ht="32.25" customHeight="1">
      <c r="A106" s="126" t="s">
        <v>106</v>
      </c>
      <c r="B106" s="127" t="s">
        <v>92</v>
      </c>
      <c r="C106" s="128" t="s">
        <v>208</v>
      </c>
      <c r="D106" s="168" t="s">
        <v>112</v>
      </c>
      <c r="E106" s="154"/>
      <c r="F106" s="29"/>
      <c r="G106" s="29"/>
      <c r="H106" s="29"/>
      <c r="I106" s="29"/>
      <c r="J106" s="29"/>
      <c r="K106" s="188"/>
      <c r="L106" s="23"/>
      <c r="M106" s="23"/>
      <c r="N106" s="23"/>
      <c r="O106" s="23"/>
      <c r="P106" s="23"/>
      <c r="Q106" s="23"/>
      <c r="R106" s="23"/>
      <c r="S106" s="23"/>
      <c r="T106" s="23"/>
      <c r="U106" s="23"/>
      <c r="V106" s="23"/>
      <c r="W106" s="23"/>
      <c r="X106" s="23"/>
      <c r="Y106" s="23"/>
      <c r="Z106" s="29"/>
      <c r="AA106" s="29"/>
      <c r="AB106" s="29"/>
      <c r="AC106" s="29"/>
      <c r="AD106" s="29"/>
      <c r="AE106" s="29"/>
      <c r="AF106" s="29"/>
      <c r="AG106" s="29"/>
      <c r="AH106" s="29"/>
      <c r="AI106" s="29"/>
    </row>
    <row r="107" ht="12.0" customHeight="1">
      <c r="A107" s="133" t="str">
        <f t="array" ref="A107">IFERROR(INDEX('03.Muestra'!$B$8:$B$17,SMALL(IF("Documento no web"='03.Muestra'!$D$8:$D$17,ROW('03.Muestra'!$B$8:$B$17)-MIN(ROW('03.Muestra'!$D$8:$D$17))+1,""),ROW()-106)),"")</f>
        <v/>
      </c>
      <c r="B107" s="169" t="str">
        <f t="array" ref="B107">IFERROR(INDEX('03.Muestra'!$C$8:$C$17,SMALL(IF("Documento no web"='03.Muestra'!$D$8:$D$17,ROW('03.Muestra'!$C$8:$C$17)-MIN(ROW('03.Muestra'!$D$8:$D$17))+1,""),ROW()-106)),"")</f>
        <v/>
      </c>
      <c r="C107" s="169" t="str">
        <f t="array" ref="C107">IFERROR(INDEX('03.Muestra'!$F$8:$F$17,SMALL(IF("Documento no web"='03.Muestra'!$D$8:$D$17,ROW('03.Muestra'!$F$8:$F$17)-MIN(ROW('03.Muestra'!$D$8:$D$17))+1,""),ROW()-106)),"")</f>
        <v/>
      </c>
      <c r="D107" s="143" t="str">
        <f t="shared" ref="D107:D116" si="15">IF(C107="","",$D$18)</f>
        <v/>
      </c>
      <c r="E107" s="95" t="str">
        <f t="shared" ref="E107:E116" si="16">IF(D107&lt;&gt;"",IF(AND(B107&lt;&gt;"",C107&lt;&gt;""),"","ERR"),"")</f>
        <v/>
      </c>
      <c r="F107" s="144" t="s">
        <v>95</v>
      </c>
      <c r="G107" s="121" t="s">
        <v>104</v>
      </c>
      <c r="H107" s="116" t="s">
        <v>99</v>
      </c>
      <c r="I107" s="145" t="s">
        <v>97</v>
      </c>
      <c r="J107" s="146" t="s">
        <v>93</v>
      </c>
      <c r="K107" s="171" t="s">
        <v>103</v>
      </c>
      <c r="L107" s="23"/>
      <c r="M107" s="23"/>
      <c r="N107" s="23"/>
      <c r="O107" s="23"/>
      <c r="P107" s="23"/>
      <c r="Q107" s="23"/>
      <c r="R107" s="23"/>
      <c r="S107" s="23"/>
      <c r="T107" s="23"/>
      <c r="U107" s="23"/>
      <c r="V107" s="23"/>
      <c r="W107" s="23"/>
      <c r="X107" s="23"/>
      <c r="Y107" s="23"/>
      <c r="Z107" s="29"/>
      <c r="AA107" s="29"/>
      <c r="AB107" s="29"/>
      <c r="AC107" s="29"/>
      <c r="AD107" s="29"/>
      <c r="AE107" s="29"/>
      <c r="AF107" s="29"/>
      <c r="AG107" s="29"/>
      <c r="AH107" s="29"/>
      <c r="AI107" s="29"/>
    </row>
    <row r="108" ht="12.0" customHeight="1">
      <c r="A108" s="133" t="str">
        <f t="array" ref="A108">IFERROR(INDEX('03.Muestra'!$B$8:$B$17,SMALL(IF("Documento no web"='03.Muestra'!$D$8:$D$17,ROW('03.Muestra'!$B$8:$B$17)-MIN(ROW('03.Muestra'!$D$8:$D$17))+1,""),ROW()-106)),"")</f>
        <v/>
      </c>
      <c r="B108" s="169" t="str">
        <f t="array" ref="B108">IFERROR(INDEX('03.Muestra'!$C$8:$C$17,SMALL(IF("Documento no web"='03.Muestra'!$D$8:$D$17,ROW('03.Muestra'!$C$8:$C$17)-MIN(ROW('03.Muestra'!$D$8:$D$17))+1,""),ROW()-106)),"")</f>
        <v/>
      </c>
      <c r="C108" s="169" t="str">
        <f t="array" ref="C108">IFERROR(INDEX('03.Muestra'!$F$8:$F$17,SMALL(IF("Documento no web"='03.Muestra'!$D$8:$D$17,ROW('03.Muestra'!$F$8:$F$17)-MIN(ROW('03.Muestra'!$D$8:$D$17))+1,""),ROW()-106)),"")</f>
        <v/>
      </c>
      <c r="D108" s="143" t="str">
        <f t="shared" si="15"/>
        <v/>
      </c>
      <c r="E108" s="95" t="str">
        <f t="shared" si="16"/>
        <v/>
      </c>
      <c r="F108" s="147">
        <f>COUNTIF($D107:INDIRECT("$D" &amp;  SUM(ROW()-1,'03.Muestra'!$D$20)-1),F107)</f>
        <v>0</v>
      </c>
      <c r="G108" s="147">
        <f>COUNTIF($D107:INDIRECT("$D" &amp;  SUM(ROW()-1,'03.Muestra'!$D$20)-1),G107)</f>
        <v>0</v>
      </c>
      <c r="H108" s="147">
        <f>COUNTIF($D107:INDIRECT("$D" &amp;  SUM(ROW()-1,'03.Muestra'!$D$20)-1),H107)</f>
        <v>0</v>
      </c>
      <c r="I108" s="147">
        <f>COUNTIF($D107:INDIRECT("$D" &amp;  SUM(ROW()-1,'03.Muestra'!$D$20)-1),I107)</f>
        <v>0</v>
      </c>
      <c r="J108" s="147">
        <f>COUNTIF($D107:INDIRECT("$D" &amp;  SUM(ROW()-1,'03.Muestra'!$D$20)-1),J107)</f>
        <v>0</v>
      </c>
      <c r="K108" s="172">
        <f>IF(COUNTIF('03.Muestra'!$D$8:$D$17,"Documento no web")=0,0,COUNTBLANK($D107:INDIRECT("$D" &amp;  SUM(ROW()-1,COUNTIF('03.Muestra'!$D$8:$D$17,"Documento no web"))-1)))</f>
        <v>0</v>
      </c>
      <c r="L108" s="23"/>
      <c r="M108" s="23"/>
      <c r="N108" s="23"/>
      <c r="O108" s="23"/>
      <c r="P108" s="23"/>
      <c r="Q108" s="23"/>
      <c r="R108" s="23"/>
      <c r="S108" s="23"/>
      <c r="T108" s="23"/>
      <c r="U108" s="23"/>
      <c r="V108" s="23"/>
      <c r="W108" s="23"/>
      <c r="X108" s="23"/>
      <c r="Y108" s="23"/>
      <c r="Z108" s="29"/>
      <c r="AA108" s="29"/>
      <c r="AB108" s="29"/>
      <c r="AC108" s="29"/>
      <c r="AD108" s="29"/>
      <c r="AE108" s="29"/>
      <c r="AF108" s="29"/>
      <c r="AG108" s="29"/>
      <c r="AH108" s="29"/>
      <c r="AI108" s="29"/>
    </row>
    <row r="109" ht="12.0" customHeight="1">
      <c r="A109" s="133" t="str">
        <f t="array" ref="A109">IFERROR(INDEX('03.Muestra'!$B$8:$B$17,SMALL(IF("Documento no web"='03.Muestra'!$D$8:$D$17,ROW('03.Muestra'!$B$8:$B$17)-MIN(ROW('03.Muestra'!$D$8:$D$17))+1,""),ROW()-106)),"")</f>
        <v/>
      </c>
      <c r="B109" s="169" t="str">
        <f t="array" ref="B109">IFERROR(INDEX('03.Muestra'!$C$8:$C$17,SMALL(IF("Documento no web"='03.Muestra'!$D$8:$D$17,ROW('03.Muestra'!$C$8:$C$17)-MIN(ROW('03.Muestra'!$D$8:$D$17))+1,""),ROW()-106)),"")</f>
        <v/>
      </c>
      <c r="C109" s="169" t="str">
        <f t="array" ref="C109">IFERROR(INDEX('03.Muestra'!$F$8:$F$17,SMALL(IF("Documento no web"='03.Muestra'!$D$8:$D$17,ROW('03.Muestra'!$F$8:$F$17)-MIN(ROW('03.Muestra'!$D$8:$D$17))+1,""),ROW()-106)),"")</f>
        <v/>
      </c>
      <c r="D109" s="143" t="str">
        <f t="shared" si="15"/>
        <v/>
      </c>
      <c r="E109" s="95" t="str">
        <f t="shared" si="16"/>
        <v/>
      </c>
      <c r="F109" s="29"/>
      <c r="G109" s="23"/>
      <c r="H109" s="23"/>
      <c r="I109" s="23"/>
      <c r="J109" s="23"/>
      <c r="K109" s="188"/>
      <c r="L109" s="23"/>
      <c r="M109" s="23"/>
      <c r="N109" s="23"/>
      <c r="O109" s="23"/>
      <c r="P109" s="23"/>
      <c r="Q109" s="23"/>
      <c r="R109" s="23"/>
      <c r="S109" s="23"/>
      <c r="T109" s="23"/>
      <c r="U109" s="23"/>
      <c r="V109" s="23"/>
      <c r="W109" s="23"/>
      <c r="X109" s="23"/>
      <c r="Y109" s="23"/>
      <c r="Z109" s="29"/>
      <c r="AA109" s="29"/>
      <c r="AB109" s="29"/>
      <c r="AC109" s="29"/>
      <c r="AD109" s="29"/>
      <c r="AE109" s="29"/>
      <c r="AF109" s="29"/>
      <c r="AG109" s="29"/>
      <c r="AH109" s="29"/>
      <c r="AI109" s="29"/>
    </row>
    <row r="110" ht="12.0" customHeight="1">
      <c r="A110" s="133" t="str">
        <f t="array" ref="A110">IFERROR(INDEX('03.Muestra'!$B$8:$B$17,SMALL(IF("Documento no web"='03.Muestra'!$D$8:$D$17,ROW('03.Muestra'!$B$8:$B$17)-MIN(ROW('03.Muestra'!$D$8:$D$17))+1,""),ROW()-106)),"")</f>
        <v/>
      </c>
      <c r="B110" s="169" t="str">
        <f t="array" ref="B110">IFERROR(INDEX('03.Muestra'!$C$8:$C$17,SMALL(IF("Documento no web"='03.Muestra'!$D$8:$D$17,ROW('03.Muestra'!$C$8:$C$17)-MIN(ROW('03.Muestra'!$D$8:$D$17))+1,""),ROW()-106)),"")</f>
        <v/>
      </c>
      <c r="C110" s="169" t="str">
        <f t="array" ref="C110">IFERROR(INDEX('03.Muestra'!$F$8:$F$17,SMALL(IF("Documento no web"='03.Muestra'!$D$8:$D$17,ROW('03.Muestra'!$F$8:$F$17)-MIN(ROW('03.Muestra'!$D$8:$D$17))+1,""),ROW()-106)),"")</f>
        <v/>
      </c>
      <c r="D110" s="143" t="str">
        <f t="shared" si="15"/>
        <v/>
      </c>
      <c r="E110" s="95" t="str">
        <f t="shared" si="16"/>
        <v/>
      </c>
      <c r="F110" s="29"/>
      <c r="G110" s="23"/>
      <c r="H110" s="23"/>
      <c r="I110" s="23"/>
      <c r="J110" s="23"/>
      <c r="K110" s="188"/>
      <c r="L110" s="23"/>
      <c r="M110" s="23"/>
      <c r="N110" s="23"/>
      <c r="O110" s="23"/>
      <c r="P110" s="23"/>
      <c r="Q110" s="23"/>
      <c r="R110" s="23"/>
      <c r="S110" s="23"/>
      <c r="T110" s="23"/>
      <c r="U110" s="23"/>
      <c r="V110" s="23"/>
      <c r="W110" s="23"/>
      <c r="X110" s="23"/>
      <c r="Y110" s="23"/>
      <c r="Z110" s="29"/>
      <c r="AA110" s="29"/>
      <c r="AB110" s="29"/>
      <c r="AC110" s="29"/>
      <c r="AD110" s="29"/>
      <c r="AE110" s="29"/>
      <c r="AF110" s="29"/>
      <c r="AG110" s="29"/>
      <c r="AH110" s="29"/>
      <c r="AI110" s="29"/>
    </row>
    <row r="111" ht="12.0" customHeight="1">
      <c r="A111" s="133" t="str">
        <f t="array" ref="A111">IFERROR(INDEX('03.Muestra'!$B$8:$B$17,SMALL(IF("Documento no web"='03.Muestra'!$D$8:$D$17,ROW('03.Muestra'!$B$8:$B$17)-MIN(ROW('03.Muestra'!$D$8:$D$17))+1,""),ROW()-106)),"")</f>
        <v/>
      </c>
      <c r="B111" s="169" t="str">
        <f t="array" ref="B111">IFERROR(INDEX('03.Muestra'!$C$8:$C$17,SMALL(IF("Documento no web"='03.Muestra'!$D$8:$D$17,ROW('03.Muestra'!$C$8:$C$17)-MIN(ROW('03.Muestra'!$D$8:$D$17))+1,""),ROW()-106)),"")</f>
        <v/>
      </c>
      <c r="C111" s="169" t="str">
        <f t="array" ref="C111">IFERROR(INDEX('03.Muestra'!$F$8:$F$17,SMALL(IF("Documento no web"='03.Muestra'!$D$8:$D$17,ROW('03.Muestra'!$F$8:$F$17)-MIN(ROW('03.Muestra'!$D$8:$D$17))+1,""),ROW()-106)),"")</f>
        <v/>
      </c>
      <c r="D111" s="143" t="str">
        <f t="shared" si="15"/>
        <v/>
      </c>
      <c r="E111" s="95" t="str">
        <f t="shared" si="16"/>
        <v/>
      </c>
      <c r="F111" s="29"/>
      <c r="G111" s="23"/>
      <c r="H111" s="23"/>
      <c r="I111" s="23"/>
      <c r="J111" s="23"/>
      <c r="K111" s="188"/>
      <c r="L111" s="23"/>
      <c r="M111" s="23"/>
      <c r="N111" s="23"/>
      <c r="O111" s="23"/>
      <c r="P111" s="23"/>
      <c r="Q111" s="23"/>
      <c r="R111" s="23"/>
      <c r="S111" s="23"/>
      <c r="T111" s="23"/>
      <c r="U111" s="23"/>
      <c r="V111" s="23"/>
      <c r="W111" s="23"/>
      <c r="X111" s="23"/>
      <c r="Y111" s="23"/>
      <c r="Z111" s="29"/>
      <c r="AA111" s="29"/>
      <c r="AB111" s="29"/>
      <c r="AC111" s="29"/>
      <c r="AD111" s="29"/>
      <c r="AE111" s="29"/>
      <c r="AF111" s="29"/>
      <c r="AG111" s="29"/>
      <c r="AH111" s="29"/>
      <c r="AI111" s="29"/>
    </row>
    <row r="112" ht="12.0" customHeight="1">
      <c r="A112" s="133" t="str">
        <f t="array" ref="A112">IFERROR(INDEX('03.Muestra'!$B$8:$B$17,SMALL(IF("Documento no web"='03.Muestra'!$D$8:$D$17,ROW('03.Muestra'!$B$8:$B$17)-MIN(ROW('03.Muestra'!$D$8:$D$17))+1,""),ROW()-106)),"")</f>
        <v/>
      </c>
      <c r="B112" s="169" t="str">
        <f t="array" ref="B112">IFERROR(INDEX('03.Muestra'!$C$8:$C$17,SMALL(IF("Documento no web"='03.Muestra'!$D$8:$D$17,ROW('03.Muestra'!$C$8:$C$17)-MIN(ROW('03.Muestra'!$D$8:$D$17))+1,""),ROW()-106)),"")</f>
        <v/>
      </c>
      <c r="C112" s="169" t="str">
        <f t="array" ref="C112">IFERROR(INDEX('03.Muestra'!$F$8:$F$17,SMALL(IF("Documento no web"='03.Muestra'!$D$8:$D$17,ROW('03.Muestra'!$F$8:$F$17)-MIN(ROW('03.Muestra'!$D$8:$D$17))+1,""),ROW()-106)),"")</f>
        <v/>
      </c>
      <c r="D112" s="143" t="str">
        <f t="shared" si="15"/>
        <v/>
      </c>
      <c r="E112" s="95" t="str">
        <f t="shared" si="16"/>
        <v/>
      </c>
      <c r="F112" s="29"/>
      <c r="G112" s="23"/>
      <c r="H112" s="23"/>
      <c r="I112" s="23"/>
      <c r="J112" s="23"/>
      <c r="K112" s="188"/>
      <c r="L112" s="23"/>
      <c r="M112" s="23"/>
      <c r="N112" s="23"/>
      <c r="O112" s="23"/>
      <c r="P112" s="23"/>
      <c r="Q112" s="23"/>
      <c r="R112" s="23"/>
      <c r="S112" s="23"/>
      <c r="T112" s="23"/>
      <c r="U112" s="23"/>
      <c r="V112" s="23"/>
      <c r="W112" s="23"/>
      <c r="X112" s="23"/>
      <c r="Y112" s="23"/>
      <c r="Z112" s="29"/>
      <c r="AA112" s="29"/>
      <c r="AB112" s="29"/>
      <c r="AC112" s="29"/>
      <c r="AD112" s="29"/>
      <c r="AE112" s="29"/>
      <c r="AF112" s="29"/>
      <c r="AG112" s="29"/>
      <c r="AH112" s="29"/>
      <c r="AI112" s="29"/>
    </row>
    <row r="113" ht="12.0" customHeight="1">
      <c r="A113" s="133" t="str">
        <f t="array" ref="A113">IFERROR(INDEX('03.Muestra'!$B$8:$B$17,SMALL(IF("Documento no web"='03.Muestra'!$D$8:$D$17,ROW('03.Muestra'!$B$8:$B$17)-MIN(ROW('03.Muestra'!$D$8:$D$17))+1,""),ROW()-106)),"")</f>
        <v/>
      </c>
      <c r="B113" s="169" t="str">
        <f t="array" ref="B113">IFERROR(INDEX('03.Muestra'!$C$8:$C$17,SMALL(IF("Documento no web"='03.Muestra'!$D$8:$D$17,ROW('03.Muestra'!$C$8:$C$17)-MIN(ROW('03.Muestra'!$D$8:$D$17))+1,""),ROW()-106)),"")</f>
        <v/>
      </c>
      <c r="C113" s="169" t="str">
        <f t="array" ref="C113">IFERROR(INDEX('03.Muestra'!$F$8:$F$17,SMALL(IF("Documento no web"='03.Muestra'!$D$8:$D$17,ROW('03.Muestra'!$F$8:$F$17)-MIN(ROW('03.Muestra'!$D$8:$D$17))+1,""),ROW()-106)),"")</f>
        <v/>
      </c>
      <c r="D113" s="143" t="str">
        <f t="shared" si="15"/>
        <v/>
      </c>
      <c r="E113" s="95" t="str">
        <f t="shared" si="16"/>
        <v/>
      </c>
      <c r="F113" s="23"/>
      <c r="G113" s="23"/>
      <c r="H113" s="23"/>
      <c r="I113" s="23"/>
      <c r="J113" s="23"/>
      <c r="K113" s="188"/>
      <c r="L113" s="23"/>
      <c r="M113" s="23"/>
      <c r="N113" s="23"/>
      <c r="O113" s="23"/>
      <c r="P113" s="23"/>
      <c r="Q113" s="23"/>
      <c r="R113" s="23"/>
      <c r="S113" s="23"/>
      <c r="T113" s="23"/>
      <c r="U113" s="23"/>
      <c r="V113" s="23"/>
      <c r="W113" s="23"/>
      <c r="X113" s="23"/>
      <c r="Y113" s="23"/>
      <c r="Z113" s="29"/>
      <c r="AA113" s="29"/>
      <c r="AB113" s="29"/>
      <c r="AC113" s="29"/>
      <c r="AD113" s="29"/>
      <c r="AE113" s="29"/>
      <c r="AF113" s="29"/>
      <c r="AG113" s="29"/>
      <c r="AH113" s="29"/>
      <c r="AI113" s="29"/>
    </row>
    <row r="114" ht="12.0" customHeight="1">
      <c r="A114" s="133" t="str">
        <f t="array" ref="A114">IFERROR(INDEX('03.Muestra'!$B$8:$B$17,SMALL(IF("Documento no web"='03.Muestra'!$D$8:$D$17,ROW('03.Muestra'!$B$8:$B$17)-MIN(ROW('03.Muestra'!$D$8:$D$17))+1,""),ROW()-106)),"")</f>
        <v/>
      </c>
      <c r="B114" s="169" t="str">
        <f t="array" ref="B114">IFERROR(INDEX('03.Muestra'!$C$8:$C$17,SMALL(IF("Documento no web"='03.Muestra'!$D$8:$D$17,ROW('03.Muestra'!$C$8:$C$17)-MIN(ROW('03.Muestra'!$D$8:$D$17))+1,""),ROW()-106)),"")</f>
        <v/>
      </c>
      <c r="C114" s="169" t="str">
        <f t="array" ref="C114">IFERROR(INDEX('03.Muestra'!$F$8:$F$17,SMALL(IF("Documento no web"='03.Muestra'!$D$8:$D$17,ROW('03.Muestra'!$F$8:$F$17)-MIN(ROW('03.Muestra'!$D$8:$D$17))+1,""),ROW()-106)),"")</f>
        <v/>
      </c>
      <c r="D114" s="143" t="str">
        <f t="shared" si="15"/>
        <v/>
      </c>
      <c r="E114" s="95" t="str">
        <f t="shared" si="16"/>
        <v/>
      </c>
      <c r="F114" s="23"/>
      <c r="G114" s="23"/>
      <c r="H114" s="23"/>
      <c r="I114" s="23"/>
      <c r="J114" s="23"/>
      <c r="K114" s="188"/>
      <c r="L114" s="23"/>
      <c r="M114" s="23"/>
      <c r="N114" s="23"/>
      <c r="O114" s="23"/>
      <c r="P114" s="23"/>
      <c r="Q114" s="23"/>
      <c r="R114" s="23"/>
      <c r="S114" s="23"/>
      <c r="T114" s="23"/>
      <c r="U114" s="23"/>
      <c r="V114" s="23"/>
      <c r="W114" s="23"/>
      <c r="X114" s="23"/>
      <c r="Y114" s="23"/>
      <c r="Z114" s="29"/>
      <c r="AA114" s="29"/>
      <c r="AB114" s="29"/>
      <c r="AC114" s="29"/>
      <c r="AD114" s="29"/>
      <c r="AE114" s="29"/>
      <c r="AF114" s="29"/>
      <c r="AG114" s="29"/>
      <c r="AH114" s="29"/>
      <c r="AI114" s="29"/>
    </row>
    <row r="115" ht="12.0" customHeight="1">
      <c r="A115" s="133" t="str">
        <f t="array" ref="A115">IFERROR(INDEX('03.Muestra'!$B$8:$B$17,SMALL(IF("Documento no web"='03.Muestra'!$D$8:$D$17,ROW('03.Muestra'!$B$8:$B$17)-MIN(ROW('03.Muestra'!$D$8:$D$17))+1,""),ROW()-106)),"")</f>
        <v/>
      </c>
      <c r="B115" s="169" t="str">
        <f t="array" ref="B115">IFERROR(INDEX('03.Muestra'!$C$8:$C$17,SMALL(IF("Documento no web"='03.Muestra'!$D$8:$D$17,ROW('03.Muestra'!$C$8:$C$17)-MIN(ROW('03.Muestra'!$D$8:$D$17))+1,""),ROW()-106)),"")</f>
        <v/>
      </c>
      <c r="C115" s="169" t="str">
        <f t="array" ref="C115">IFERROR(INDEX('03.Muestra'!$F$8:$F$17,SMALL(IF("Documento no web"='03.Muestra'!$D$8:$D$17,ROW('03.Muestra'!$F$8:$F$17)-MIN(ROW('03.Muestra'!$D$8:$D$17))+1,""),ROW()-106)),"")</f>
        <v/>
      </c>
      <c r="D115" s="143" t="str">
        <f t="shared" si="15"/>
        <v/>
      </c>
      <c r="E115" s="95" t="str">
        <f t="shared" si="16"/>
        <v/>
      </c>
      <c r="F115" s="23"/>
      <c r="G115" s="23"/>
      <c r="H115" s="23"/>
      <c r="I115" s="23"/>
      <c r="J115" s="23"/>
      <c r="K115" s="188"/>
      <c r="L115" s="23"/>
      <c r="M115" s="23"/>
      <c r="N115" s="23"/>
      <c r="O115" s="23"/>
      <c r="P115" s="23"/>
      <c r="Q115" s="23"/>
      <c r="R115" s="23"/>
      <c r="S115" s="23"/>
      <c r="T115" s="23"/>
      <c r="U115" s="23"/>
      <c r="V115" s="23"/>
      <c r="W115" s="23"/>
      <c r="X115" s="23"/>
      <c r="Y115" s="23"/>
      <c r="Z115" s="29"/>
      <c r="AA115" s="29"/>
      <c r="AB115" s="29"/>
      <c r="AC115" s="29"/>
      <c r="AD115" s="29"/>
      <c r="AE115" s="29"/>
      <c r="AF115" s="29"/>
      <c r="AG115" s="29"/>
      <c r="AH115" s="29"/>
      <c r="AI115" s="29"/>
    </row>
    <row r="116" ht="12.0" customHeight="1">
      <c r="A116" s="133" t="str">
        <f t="array" ref="A116">IFERROR(INDEX('03.Muestra'!$B$8:$B$17,SMALL(IF("Documento no web"='03.Muestra'!$D$8:$D$17,ROW('03.Muestra'!$B$8:$B$17)-MIN(ROW('03.Muestra'!$D$8:$D$17))+1,""),ROW()-106)),"")</f>
        <v/>
      </c>
      <c r="B116" s="169" t="str">
        <f t="array" ref="B116">IFERROR(INDEX('03.Muestra'!$C$8:$C$17,SMALL(IF("Documento no web"='03.Muestra'!$D$8:$D$17,ROW('03.Muestra'!$C$8:$C$17)-MIN(ROW('03.Muestra'!$D$8:$D$17))+1,""),ROW()-106)),"")</f>
        <v/>
      </c>
      <c r="C116" s="169" t="str">
        <f t="array" ref="C116">IFERROR(INDEX('03.Muestra'!$F$8:$F$17,SMALL(IF("Documento no web"='03.Muestra'!$D$8:$D$17,ROW('03.Muestra'!$F$8:$F$17)-MIN(ROW('03.Muestra'!$D$8:$D$17))+1,""),ROW()-106)),"")</f>
        <v/>
      </c>
      <c r="D116" s="143" t="str">
        <f t="shared" si="15"/>
        <v/>
      </c>
      <c r="E116" s="95" t="str">
        <f t="shared" si="16"/>
        <v/>
      </c>
      <c r="F116" s="23"/>
      <c r="G116" s="23"/>
      <c r="H116" s="23"/>
      <c r="I116" s="23"/>
      <c r="J116" s="23"/>
      <c r="K116" s="188"/>
      <c r="L116" s="23"/>
      <c r="M116" s="23"/>
      <c r="N116" s="23"/>
      <c r="O116" s="23"/>
      <c r="P116" s="23"/>
      <c r="Q116" s="23"/>
      <c r="R116" s="23"/>
      <c r="S116" s="23"/>
      <c r="T116" s="23"/>
      <c r="U116" s="23"/>
      <c r="V116" s="23"/>
      <c r="W116" s="23"/>
      <c r="X116" s="23"/>
      <c r="Y116" s="23"/>
      <c r="Z116" s="29"/>
      <c r="AA116" s="29"/>
      <c r="AB116" s="29"/>
      <c r="AC116" s="29"/>
      <c r="AD116" s="29"/>
      <c r="AE116" s="29"/>
      <c r="AF116" s="29"/>
      <c r="AG116" s="29"/>
      <c r="AH116" s="29"/>
      <c r="AI116" s="29"/>
    </row>
    <row r="117" ht="12.0" customHeight="1">
      <c r="A117" s="92"/>
      <c r="B117" s="173"/>
      <c r="C117" s="173"/>
      <c r="D117" s="174"/>
      <c r="E117" s="95"/>
      <c r="F117" s="23"/>
      <c r="G117" s="23"/>
      <c r="H117" s="23"/>
      <c r="I117" s="23"/>
      <c r="J117" s="23"/>
      <c r="K117" s="29"/>
      <c r="L117" s="29"/>
      <c r="M117" s="29"/>
      <c r="N117" s="23"/>
      <c r="O117" s="23"/>
      <c r="P117" s="23"/>
      <c r="Q117" s="23"/>
      <c r="R117" s="23"/>
      <c r="S117" s="23"/>
      <c r="T117" s="23"/>
      <c r="U117" s="23"/>
      <c r="V117" s="29"/>
      <c r="W117" s="29"/>
      <c r="X117" s="29"/>
      <c r="Y117" s="29"/>
      <c r="Z117" s="29"/>
      <c r="AA117" s="29"/>
      <c r="AB117" s="29"/>
      <c r="AC117" s="29"/>
      <c r="AD117" s="23"/>
      <c r="AE117" s="29"/>
      <c r="AF117" s="29"/>
      <c r="AG117" s="29"/>
      <c r="AH117" s="29"/>
      <c r="AI117" s="29"/>
    </row>
    <row r="118" ht="12.0" customHeight="1">
      <c r="A118" s="92"/>
      <c r="B118" s="173"/>
      <c r="C118" s="173"/>
      <c r="D118" s="174"/>
      <c r="E118" s="95"/>
      <c r="F118" s="23"/>
      <c r="G118" s="23"/>
      <c r="H118" s="23"/>
      <c r="I118" s="23"/>
      <c r="J118" s="23"/>
      <c r="K118" s="29"/>
      <c r="L118" s="29"/>
      <c r="M118" s="29"/>
      <c r="N118" s="23"/>
      <c r="O118" s="23"/>
      <c r="P118" s="23"/>
      <c r="Q118" s="23"/>
      <c r="R118" s="23"/>
      <c r="S118" s="23"/>
      <c r="T118" s="23"/>
      <c r="U118" s="23"/>
      <c r="V118" s="29"/>
      <c r="W118" s="29"/>
      <c r="X118" s="29"/>
      <c r="Y118" s="29"/>
      <c r="Z118" s="29"/>
      <c r="AA118" s="29"/>
      <c r="AB118" s="29"/>
      <c r="AC118" s="29"/>
      <c r="AD118" s="23"/>
      <c r="AE118" s="29"/>
      <c r="AF118" s="29"/>
      <c r="AG118" s="29"/>
      <c r="AH118" s="29"/>
      <c r="AI118" s="29"/>
    </row>
    <row r="119" ht="12.75" customHeight="1">
      <c r="A119" s="151"/>
      <c r="B119" s="152"/>
      <c r="C119" s="151"/>
      <c r="D119" s="175"/>
      <c r="E119" s="95"/>
      <c r="F119" s="23"/>
      <c r="G119" s="23"/>
      <c r="H119" s="23"/>
      <c r="I119" s="23"/>
      <c r="J119" s="23"/>
      <c r="K119" s="29"/>
      <c r="L119" s="29"/>
      <c r="M119" s="29"/>
      <c r="N119" s="23"/>
      <c r="O119" s="23"/>
      <c r="P119" s="23"/>
      <c r="Q119" s="23"/>
      <c r="R119" s="23"/>
      <c r="S119" s="23"/>
      <c r="T119" s="23"/>
      <c r="U119" s="23"/>
      <c r="V119" s="29"/>
      <c r="W119" s="29"/>
      <c r="X119" s="29"/>
      <c r="Y119" s="29"/>
      <c r="Z119" s="29"/>
      <c r="AA119" s="29"/>
      <c r="AB119" s="29"/>
      <c r="AC119" s="29"/>
      <c r="AD119" s="23"/>
      <c r="AE119" s="29"/>
      <c r="AF119" s="29"/>
      <c r="AG119" s="29"/>
      <c r="AH119" s="29"/>
      <c r="AI119" s="29"/>
    </row>
    <row r="120" ht="14.25" customHeight="1">
      <c r="A120" s="149"/>
      <c r="B120" s="149"/>
      <c r="C120" s="149"/>
      <c r="D120" s="176"/>
      <c r="E120" s="95"/>
      <c r="F120" s="149"/>
      <c r="G120" s="23"/>
      <c r="H120" s="23"/>
      <c r="I120" s="23"/>
      <c r="J120" s="23"/>
      <c r="K120" s="29"/>
      <c r="L120" s="29"/>
      <c r="M120" s="29"/>
      <c r="N120" s="23"/>
      <c r="O120" s="23"/>
      <c r="P120" s="23"/>
      <c r="Q120" s="23"/>
      <c r="R120" s="23"/>
      <c r="S120" s="23"/>
      <c r="T120" s="23"/>
      <c r="U120" s="23"/>
      <c r="V120" s="29"/>
      <c r="W120" s="29"/>
      <c r="X120" s="29"/>
      <c r="Y120" s="29"/>
      <c r="Z120" s="29"/>
      <c r="AA120" s="29"/>
      <c r="AB120" s="29"/>
      <c r="AC120" s="29"/>
      <c r="AD120" s="23"/>
      <c r="AE120" s="29"/>
      <c r="AF120" s="29"/>
      <c r="AG120" s="29"/>
      <c r="AH120" s="29"/>
      <c r="AI120" s="29"/>
    </row>
    <row r="121" ht="12.0" customHeight="1">
      <c r="A121" s="29"/>
      <c r="B121" s="23"/>
      <c r="C121" s="23"/>
      <c r="D121" s="167"/>
      <c r="E121" s="95"/>
      <c r="F121" s="23"/>
      <c r="G121" s="23"/>
      <c r="H121" s="23"/>
      <c r="I121" s="23"/>
      <c r="J121" s="23"/>
      <c r="K121" s="188"/>
      <c r="L121" s="23"/>
      <c r="M121" s="23"/>
      <c r="N121" s="23"/>
      <c r="O121" s="23"/>
      <c r="P121" s="23"/>
      <c r="Q121" s="23"/>
      <c r="R121" s="23"/>
      <c r="S121" s="23"/>
      <c r="T121" s="23"/>
      <c r="U121" s="23"/>
      <c r="V121" s="23"/>
      <c r="W121" s="23"/>
      <c r="X121" s="23"/>
      <c r="Y121" s="23"/>
      <c r="Z121" s="29"/>
      <c r="AA121" s="29"/>
      <c r="AB121" s="29"/>
      <c r="AC121" s="29"/>
      <c r="AD121" s="29"/>
      <c r="AE121" s="29"/>
      <c r="AF121" s="29"/>
      <c r="AG121" s="29"/>
      <c r="AH121" s="29"/>
      <c r="AI121" s="29"/>
    </row>
    <row r="122" ht="12.0" customHeight="1">
      <c r="A122" s="29"/>
      <c r="B122" s="23"/>
      <c r="C122" s="23"/>
      <c r="D122" s="167"/>
      <c r="E122" s="137"/>
      <c r="F122" s="23"/>
      <c r="G122" s="23"/>
      <c r="H122" s="23"/>
      <c r="I122" s="23"/>
      <c r="J122" s="23"/>
      <c r="K122" s="188"/>
      <c r="L122" s="23"/>
      <c r="M122" s="23"/>
      <c r="N122" s="23"/>
      <c r="O122" s="23"/>
      <c r="P122" s="23"/>
      <c r="Q122" s="23"/>
      <c r="R122" s="23"/>
      <c r="S122" s="23"/>
      <c r="T122" s="23"/>
      <c r="U122" s="23"/>
      <c r="V122" s="23"/>
      <c r="W122" s="23"/>
      <c r="X122" s="23"/>
      <c r="Y122" s="23"/>
      <c r="Z122" s="29"/>
      <c r="AA122" s="29"/>
      <c r="AB122" s="29"/>
      <c r="AC122" s="29"/>
      <c r="AD122" s="29"/>
      <c r="AE122" s="29"/>
      <c r="AF122" s="29"/>
      <c r="AG122" s="29"/>
      <c r="AH122" s="29"/>
      <c r="AI122" s="29"/>
    </row>
    <row r="123" ht="32.25" customHeight="1">
      <c r="A123" s="126" t="s">
        <v>106</v>
      </c>
      <c r="B123" s="127" t="s">
        <v>92</v>
      </c>
      <c r="C123" s="128" t="s">
        <v>209</v>
      </c>
      <c r="D123" s="168" t="s">
        <v>112</v>
      </c>
      <c r="E123" s="154"/>
      <c r="F123" s="29"/>
      <c r="G123" s="29"/>
      <c r="H123" s="29"/>
      <c r="I123" s="29"/>
      <c r="J123" s="29"/>
      <c r="K123" s="188"/>
      <c r="L123" s="23"/>
      <c r="M123" s="23"/>
      <c r="N123" s="23"/>
      <c r="O123" s="23"/>
      <c r="P123" s="23"/>
      <c r="Q123" s="23"/>
      <c r="R123" s="23"/>
      <c r="S123" s="23"/>
      <c r="T123" s="23"/>
      <c r="U123" s="23"/>
      <c r="V123" s="23"/>
      <c r="W123" s="23"/>
      <c r="X123" s="23"/>
      <c r="Y123" s="23"/>
      <c r="Z123" s="29"/>
      <c r="AA123" s="29"/>
      <c r="AB123" s="29"/>
      <c r="AC123" s="29"/>
      <c r="AD123" s="29"/>
      <c r="AE123" s="29"/>
      <c r="AF123" s="29"/>
      <c r="AG123" s="29"/>
      <c r="AH123" s="29"/>
      <c r="AI123" s="29"/>
    </row>
    <row r="124" ht="12.0" customHeight="1">
      <c r="A124" s="133" t="str">
        <f t="array" ref="A124">IFERROR(INDEX('03.Muestra'!$B$8:$B$17,SMALL(IF("Documento no web"='03.Muestra'!$D$8:$D$17,ROW('03.Muestra'!$B$8:$B$17)-MIN(ROW('03.Muestra'!$D$8:$D$17))+1,""),ROW()-123)),"")</f>
        <v/>
      </c>
      <c r="B124" s="169" t="str">
        <f t="array" ref="B124">IFERROR(INDEX('03.Muestra'!$C$8:$C$17,SMALL(IF("Documento no web"='03.Muestra'!$D$8:$D$17,ROW('03.Muestra'!$C$8:$C$17)-MIN(ROW('03.Muestra'!$D$8:$D$17))+1,""),ROW()-123)),"")</f>
        <v/>
      </c>
      <c r="C124" s="169" t="str">
        <f t="array" ref="C124">IFERROR(INDEX('03.Muestra'!$F$8:$F$17,SMALL(IF("Documento no web"='03.Muestra'!$D$8:$D$17,ROW('03.Muestra'!$F$8:$F$17)-MIN(ROW('03.Muestra'!$D$8:$D$17))+1,""),ROW()-123)),"")</f>
        <v/>
      </c>
      <c r="D124" s="143" t="str">
        <f t="shared" ref="D124:D133" si="17">IF(C124="","",$D$18)</f>
        <v/>
      </c>
      <c r="E124" s="95" t="str">
        <f t="shared" ref="E124:E133" si="18">IF(D124&lt;&gt;"",IF(AND(B124&lt;&gt;"",C124&lt;&gt;""),"","ERR"),"")</f>
        <v/>
      </c>
      <c r="F124" s="144" t="s">
        <v>95</v>
      </c>
      <c r="G124" s="121" t="s">
        <v>104</v>
      </c>
      <c r="H124" s="116" t="s">
        <v>99</v>
      </c>
      <c r="I124" s="145" t="s">
        <v>97</v>
      </c>
      <c r="J124" s="146" t="s">
        <v>93</v>
      </c>
      <c r="K124" s="171" t="s">
        <v>103</v>
      </c>
      <c r="L124" s="23"/>
      <c r="M124" s="23"/>
      <c r="N124" s="23"/>
      <c r="O124" s="23"/>
      <c r="P124" s="23"/>
      <c r="Q124" s="23"/>
      <c r="R124" s="23"/>
      <c r="S124" s="23"/>
      <c r="T124" s="23"/>
      <c r="U124" s="23"/>
      <c r="V124" s="23"/>
      <c r="W124" s="23"/>
      <c r="X124" s="23"/>
      <c r="Y124" s="23"/>
      <c r="Z124" s="29"/>
      <c r="AA124" s="29"/>
      <c r="AB124" s="29"/>
      <c r="AC124" s="29"/>
      <c r="AD124" s="29"/>
      <c r="AE124" s="29"/>
      <c r="AF124" s="29"/>
      <c r="AG124" s="29"/>
      <c r="AH124" s="29"/>
      <c r="AI124" s="29"/>
    </row>
    <row r="125" ht="12.0" customHeight="1">
      <c r="A125" s="133" t="str">
        <f t="array" ref="A125">IFERROR(INDEX('03.Muestra'!$B$8:$B$17,SMALL(IF("Documento no web"='03.Muestra'!$D$8:$D$17,ROW('03.Muestra'!$B$8:$B$17)-MIN(ROW('03.Muestra'!$D$8:$D$17))+1,""),ROW()-123)),"")</f>
        <v/>
      </c>
      <c r="B125" s="169" t="str">
        <f t="array" ref="B125">IFERROR(INDEX('03.Muestra'!$C$8:$C$17,SMALL(IF("Documento no web"='03.Muestra'!$D$8:$D$17,ROW('03.Muestra'!$C$8:$C$17)-MIN(ROW('03.Muestra'!$D$8:$D$17))+1,""),ROW()-123)),"")</f>
        <v/>
      </c>
      <c r="C125" s="169" t="str">
        <f t="array" ref="C125">IFERROR(INDEX('03.Muestra'!$F$8:$F$17,SMALL(IF("Documento no web"='03.Muestra'!$D$8:$D$17,ROW('03.Muestra'!$F$8:$F$17)-MIN(ROW('03.Muestra'!$D$8:$D$17))+1,""),ROW()-123)),"")</f>
        <v/>
      </c>
      <c r="D125" s="143" t="str">
        <f t="shared" si="17"/>
        <v/>
      </c>
      <c r="E125" s="95" t="str">
        <f t="shared" si="18"/>
        <v/>
      </c>
      <c r="F125" s="147">
        <f>COUNTIF($D124:INDIRECT("$D" &amp;  SUM(ROW()-1,'03.Muestra'!$D$20)-1),F124)</f>
        <v>0</v>
      </c>
      <c r="G125" s="147">
        <f>COUNTIF($D124:INDIRECT("$D" &amp;  SUM(ROW()-1,'03.Muestra'!$D$20)-1),G124)</f>
        <v>0</v>
      </c>
      <c r="H125" s="147">
        <f>COUNTIF($D124:INDIRECT("$D" &amp;  SUM(ROW()-1,'03.Muestra'!$D$20)-1),H124)</f>
        <v>0</v>
      </c>
      <c r="I125" s="147">
        <f>COUNTIF($D124:INDIRECT("$D" &amp;  SUM(ROW()-1,'03.Muestra'!$D$20)-1),I124)</f>
        <v>0</v>
      </c>
      <c r="J125" s="147">
        <f>COUNTIF($D124:INDIRECT("$D" &amp;  SUM(ROW()-1,'03.Muestra'!$D$20)-1),J124)</f>
        <v>0</v>
      </c>
      <c r="K125" s="172">
        <f>IF(COUNTIF('03.Muestra'!$D$8:$D$17,"Documento no web")=0,0,COUNTBLANK($D124:INDIRECT("$D" &amp;  SUM(ROW()-1,COUNTIF('03.Muestra'!$D$8:$D$17,"Documento no web"))-1)))</f>
        <v>0</v>
      </c>
      <c r="L125" s="23"/>
      <c r="M125" s="23"/>
      <c r="N125" s="23"/>
      <c r="O125" s="23"/>
      <c r="P125" s="23"/>
      <c r="Q125" s="23"/>
      <c r="R125" s="23"/>
      <c r="S125" s="23"/>
      <c r="T125" s="23"/>
      <c r="U125" s="23"/>
      <c r="V125" s="23"/>
      <c r="W125" s="23"/>
      <c r="X125" s="23"/>
      <c r="Y125" s="23"/>
      <c r="Z125" s="29"/>
      <c r="AA125" s="29"/>
      <c r="AB125" s="29"/>
      <c r="AC125" s="29"/>
      <c r="AD125" s="29"/>
      <c r="AE125" s="29"/>
      <c r="AF125" s="29"/>
      <c r="AG125" s="29"/>
      <c r="AH125" s="29"/>
      <c r="AI125" s="29"/>
    </row>
    <row r="126" ht="12.0" customHeight="1">
      <c r="A126" s="133" t="str">
        <f t="array" ref="A126">IFERROR(INDEX('03.Muestra'!$B$8:$B$17,SMALL(IF("Documento no web"='03.Muestra'!$D$8:$D$17,ROW('03.Muestra'!$B$8:$B$17)-MIN(ROW('03.Muestra'!$D$8:$D$17))+1,""),ROW()-123)),"")</f>
        <v/>
      </c>
      <c r="B126" s="169" t="str">
        <f t="array" ref="B126">IFERROR(INDEX('03.Muestra'!$C$8:$C$17,SMALL(IF("Documento no web"='03.Muestra'!$D$8:$D$17,ROW('03.Muestra'!$C$8:$C$17)-MIN(ROW('03.Muestra'!$D$8:$D$17))+1,""),ROW()-123)),"")</f>
        <v/>
      </c>
      <c r="C126" s="169" t="str">
        <f t="array" ref="C126">IFERROR(INDEX('03.Muestra'!$F$8:$F$17,SMALL(IF("Documento no web"='03.Muestra'!$D$8:$D$17,ROW('03.Muestra'!$F$8:$F$17)-MIN(ROW('03.Muestra'!$D$8:$D$17))+1,""),ROW()-123)),"")</f>
        <v/>
      </c>
      <c r="D126" s="143" t="str">
        <f t="shared" si="17"/>
        <v/>
      </c>
      <c r="E126" s="95" t="str">
        <f t="shared" si="18"/>
        <v/>
      </c>
      <c r="F126" s="29"/>
      <c r="G126" s="23"/>
      <c r="H126" s="23"/>
      <c r="I126" s="23"/>
      <c r="J126" s="23"/>
      <c r="K126" s="188"/>
      <c r="L126" s="23"/>
      <c r="M126" s="23"/>
      <c r="N126" s="23"/>
      <c r="O126" s="23"/>
      <c r="P126" s="23"/>
      <c r="Q126" s="23"/>
      <c r="R126" s="23"/>
      <c r="S126" s="23"/>
      <c r="T126" s="23"/>
      <c r="U126" s="23"/>
      <c r="V126" s="23"/>
      <c r="W126" s="23"/>
      <c r="X126" s="23"/>
      <c r="Y126" s="23"/>
      <c r="Z126" s="29"/>
      <c r="AA126" s="29"/>
      <c r="AB126" s="29"/>
      <c r="AC126" s="29"/>
      <c r="AD126" s="29"/>
      <c r="AE126" s="29"/>
      <c r="AF126" s="29"/>
      <c r="AG126" s="29"/>
      <c r="AH126" s="29"/>
      <c r="AI126" s="29"/>
    </row>
    <row r="127" ht="12.0" customHeight="1">
      <c r="A127" s="133" t="str">
        <f t="array" ref="A127">IFERROR(INDEX('03.Muestra'!$B$8:$B$17,SMALL(IF("Documento no web"='03.Muestra'!$D$8:$D$17,ROW('03.Muestra'!$B$8:$B$17)-MIN(ROW('03.Muestra'!$D$8:$D$17))+1,""),ROW()-123)),"")</f>
        <v/>
      </c>
      <c r="B127" s="169" t="str">
        <f t="array" ref="B127">IFERROR(INDEX('03.Muestra'!$C$8:$C$17,SMALL(IF("Documento no web"='03.Muestra'!$D$8:$D$17,ROW('03.Muestra'!$C$8:$C$17)-MIN(ROW('03.Muestra'!$D$8:$D$17))+1,""),ROW()-123)),"")</f>
        <v/>
      </c>
      <c r="C127" s="169" t="str">
        <f t="array" ref="C127">IFERROR(INDEX('03.Muestra'!$F$8:$F$17,SMALL(IF("Documento no web"='03.Muestra'!$D$8:$D$17,ROW('03.Muestra'!$F$8:$F$17)-MIN(ROW('03.Muestra'!$D$8:$D$17))+1,""),ROW()-123)),"")</f>
        <v/>
      </c>
      <c r="D127" s="143" t="str">
        <f t="shared" si="17"/>
        <v/>
      </c>
      <c r="E127" s="95" t="str">
        <f t="shared" si="18"/>
        <v/>
      </c>
      <c r="F127" s="29"/>
      <c r="G127" s="23"/>
      <c r="H127" s="23"/>
      <c r="I127" s="23"/>
      <c r="J127" s="23"/>
      <c r="K127" s="188"/>
      <c r="L127" s="23"/>
      <c r="M127" s="23"/>
      <c r="N127" s="23"/>
      <c r="O127" s="23"/>
      <c r="P127" s="23"/>
      <c r="Q127" s="23"/>
      <c r="R127" s="23"/>
      <c r="S127" s="23"/>
      <c r="T127" s="23"/>
      <c r="U127" s="23"/>
      <c r="V127" s="23"/>
      <c r="W127" s="23"/>
      <c r="X127" s="23"/>
      <c r="Y127" s="23"/>
      <c r="Z127" s="29"/>
      <c r="AA127" s="29"/>
      <c r="AB127" s="29"/>
      <c r="AC127" s="29"/>
      <c r="AD127" s="29"/>
      <c r="AE127" s="29"/>
      <c r="AF127" s="29"/>
      <c r="AG127" s="29"/>
      <c r="AH127" s="29"/>
      <c r="AI127" s="29"/>
    </row>
    <row r="128" ht="12.0" customHeight="1">
      <c r="A128" s="133" t="str">
        <f t="array" ref="A128">IFERROR(INDEX('03.Muestra'!$B$8:$B$17,SMALL(IF("Documento no web"='03.Muestra'!$D$8:$D$17,ROW('03.Muestra'!$B$8:$B$17)-MIN(ROW('03.Muestra'!$D$8:$D$17))+1,""),ROW()-123)),"")</f>
        <v/>
      </c>
      <c r="B128" s="169" t="str">
        <f t="array" ref="B128">IFERROR(INDEX('03.Muestra'!$C$8:$C$17,SMALL(IF("Documento no web"='03.Muestra'!$D$8:$D$17,ROW('03.Muestra'!$C$8:$C$17)-MIN(ROW('03.Muestra'!$D$8:$D$17))+1,""),ROW()-123)),"")</f>
        <v/>
      </c>
      <c r="C128" s="169" t="str">
        <f t="array" ref="C128">IFERROR(INDEX('03.Muestra'!$F$8:$F$17,SMALL(IF("Documento no web"='03.Muestra'!$D$8:$D$17,ROW('03.Muestra'!$F$8:$F$17)-MIN(ROW('03.Muestra'!$D$8:$D$17))+1,""),ROW()-123)),"")</f>
        <v/>
      </c>
      <c r="D128" s="143" t="str">
        <f t="shared" si="17"/>
        <v/>
      </c>
      <c r="E128" s="95" t="str">
        <f t="shared" si="18"/>
        <v/>
      </c>
      <c r="F128" s="29"/>
      <c r="G128" s="23"/>
      <c r="H128" s="23"/>
      <c r="I128" s="23"/>
      <c r="J128" s="23"/>
      <c r="K128" s="188"/>
      <c r="L128" s="23"/>
      <c r="M128" s="23"/>
      <c r="N128" s="23"/>
      <c r="O128" s="23"/>
      <c r="P128" s="23"/>
      <c r="Q128" s="23"/>
      <c r="R128" s="23"/>
      <c r="S128" s="23"/>
      <c r="T128" s="23"/>
      <c r="U128" s="23"/>
      <c r="V128" s="23"/>
      <c r="W128" s="23"/>
      <c r="X128" s="23"/>
      <c r="Y128" s="23"/>
      <c r="Z128" s="29"/>
      <c r="AA128" s="29"/>
      <c r="AB128" s="29"/>
      <c r="AC128" s="29"/>
      <c r="AD128" s="29"/>
      <c r="AE128" s="29"/>
      <c r="AF128" s="29"/>
      <c r="AG128" s="29"/>
      <c r="AH128" s="29"/>
      <c r="AI128" s="29"/>
    </row>
    <row r="129" ht="12.0" customHeight="1">
      <c r="A129" s="133" t="str">
        <f t="array" ref="A129">IFERROR(INDEX('03.Muestra'!$B$8:$B$17,SMALL(IF("Documento no web"='03.Muestra'!$D$8:$D$17,ROW('03.Muestra'!$B$8:$B$17)-MIN(ROW('03.Muestra'!$D$8:$D$17))+1,""),ROW()-123)),"")</f>
        <v/>
      </c>
      <c r="B129" s="169" t="str">
        <f t="array" ref="B129">IFERROR(INDEX('03.Muestra'!$C$8:$C$17,SMALL(IF("Documento no web"='03.Muestra'!$D$8:$D$17,ROW('03.Muestra'!$C$8:$C$17)-MIN(ROW('03.Muestra'!$D$8:$D$17))+1,""),ROW()-123)),"")</f>
        <v/>
      </c>
      <c r="C129" s="169" t="str">
        <f t="array" ref="C129">IFERROR(INDEX('03.Muestra'!$F$8:$F$17,SMALL(IF("Documento no web"='03.Muestra'!$D$8:$D$17,ROW('03.Muestra'!$F$8:$F$17)-MIN(ROW('03.Muestra'!$D$8:$D$17))+1,""),ROW()-123)),"")</f>
        <v/>
      </c>
      <c r="D129" s="143" t="str">
        <f t="shared" si="17"/>
        <v/>
      </c>
      <c r="E129" s="95" t="str">
        <f t="shared" si="18"/>
        <v/>
      </c>
      <c r="F129" s="29"/>
      <c r="G129" s="23"/>
      <c r="H129" s="23"/>
      <c r="I129" s="23"/>
      <c r="J129" s="23"/>
      <c r="K129" s="188"/>
      <c r="L129" s="23"/>
      <c r="M129" s="23"/>
      <c r="N129" s="23"/>
      <c r="O129" s="23"/>
      <c r="P129" s="23"/>
      <c r="Q129" s="23"/>
      <c r="R129" s="23"/>
      <c r="S129" s="23"/>
      <c r="T129" s="23"/>
      <c r="U129" s="23"/>
      <c r="V129" s="23"/>
      <c r="W129" s="23"/>
      <c r="X129" s="23"/>
      <c r="Y129" s="23"/>
      <c r="Z129" s="29"/>
      <c r="AA129" s="29"/>
      <c r="AB129" s="29"/>
      <c r="AC129" s="29"/>
      <c r="AD129" s="29"/>
      <c r="AE129" s="29"/>
      <c r="AF129" s="29"/>
      <c r="AG129" s="29"/>
      <c r="AH129" s="29"/>
      <c r="AI129" s="29"/>
    </row>
    <row r="130" ht="12.0" customHeight="1">
      <c r="A130" s="133" t="str">
        <f t="array" ref="A130">IFERROR(INDEX('03.Muestra'!$B$8:$B$17,SMALL(IF("Documento no web"='03.Muestra'!$D$8:$D$17,ROW('03.Muestra'!$B$8:$B$17)-MIN(ROW('03.Muestra'!$D$8:$D$17))+1,""),ROW()-123)),"")</f>
        <v/>
      </c>
      <c r="B130" s="169" t="str">
        <f t="array" ref="B130">IFERROR(INDEX('03.Muestra'!$C$8:$C$17,SMALL(IF("Documento no web"='03.Muestra'!$D$8:$D$17,ROW('03.Muestra'!$C$8:$C$17)-MIN(ROW('03.Muestra'!$D$8:$D$17))+1,""),ROW()-123)),"")</f>
        <v/>
      </c>
      <c r="C130" s="169" t="str">
        <f t="array" ref="C130">IFERROR(INDEX('03.Muestra'!$F$8:$F$17,SMALL(IF("Documento no web"='03.Muestra'!$D$8:$D$17,ROW('03.Muestra'!$F$8:$F$17)-MIN(ROW('03.Muestra'!$D$8:$D$17))+1,""),ROW()-123)),"")</f>
        <v/>
      </c>
      <c r="D130" s="143" t="str">
        <f t="shared" si="17"/>
        <v/>
      </c>
      <c r="E130" s="95" t="str">
        <f t="shared" si="18"/>
        <v/>
      </c>
      <c r="F130" s="23"/>
      <c r="G130" s="23"/>
      <c r="H130" s="23"/>
      <c r="I130" s="23"/>
      <c r="J130" s="23"/>
      <c r="K130" s="188"/>
      <c r="L130" s="23"/>
      <c r="M130" s="23"/>
      <c r="N130" s="23"/>
      <c r="O130" s="23"/>
      <c r="P130" s="23"/>
      <c r="Q130" s="23"/>
      <c r="R130" s="23"/>
      <c r="S130" s="23"/>
      <c r="T130" s="23"/>
      <c r="U130" s="23"/>
      <c r="V130" s="23"/>
      <c r="W130" s="23"/>
      <c r="X130" s="23"/>
      <c r="Y130" s="23"/>
      <c r="Z130" s="29"/>
      <c r="AA130" s="29"/>
      <c r="AB130" s="29"/>
      <c r="AC130" s="29"/>
      <c r="AD130" s="29"/>
      <c r="AE130" s="29"/>
      <c r="AF130" s="29"/>
      <c r="AG130" s="29"/>
      <c r="AH130" s="29"/>
      <c r="AI130" s="29"/>
    </row>
    <row r="131" ht="12.0" customHeight="1">
      <c r="A131" s="133" t="str">
        <f t="array" ref="A131">IFERROR(INDEX('03.Muestra'!$B$8:$B$17,SMALL(IF("Documento no web"='03.Muestra'!$D$8:$D$17,ROW('03.Muestra'!$B$8:$B$17)-MIN(ROW('03.Muestra'!$D$8:$D$17))+1,""),ROW()-123)),"")</f>
        <v/>
      </c>
      <c r="B131" s="169" t="str">
        <f t="array" ref="B131">IFERROR(INDEX('03.Muestra'!$C$8:$C$17,SMALL(IF("Documento no web"='03.Muestra'!$D$8:$D$17,ROW('03.Muestra'!$C$8:$C$17)-MIN(ROW('03.Muestra'!$D$8:$D$17))+1,""),ROW()-123)),"")</f>
        <v/>
      </c>
      <c r="C131" s="169" t="str">
        <f t="array" ref="C131">IFERROR(INDEX('03.Muestra'!$F$8:$F$17,SMALL(IF("Documento no web"='03.Muestra'!$D$8:$D$17,ROW('03.Muestra'!$F$8:$F$17)-MIN(ROW('03.Muestra'!$D$8:$D$17))+1,""),ROW()-123)),"")</f>
        <v/>
      </c>
      <c r="D131" s="143" t="str">
        <f t="shared" si="17"/>
        <v/>
      </c>
      <c r="E131" s="95" t="str">
        <f t="shared" si="18"/>
        <v/>
      </c>
      <c r="F131" s="23"/>
      <c r="G131" s="23"/>
      <c r="H131" s="23"/>
      <c r="I131" s="23"/>
      <c r="J131" s="23"/>
      <c r="K131" s="188"/>
      <c r="L131" s="23"/>
      <c r="M131" s="23"/>
      <c r="N131" s="23"/>
      <c r="O131" s="23"/>
      <c r="P131" s="23"/>
      <c r="Q131" s="23"/>
      <c r="R131" s="23"/>
      <c r="S131" s="23"/>
      <c r="T131" s="23"/>
      <c r="U131" s="23"/>
      <c r="V131" s="23"/>
      <c r="W131" s="23"/>
      <c r="X131" s="23"/>
      <c r="Y131" s="23"/>
      <c r="Z131" s="29"/>
      <c r="AA131" s="29"/>
      <c r="AB131" s="29"/>
      <c r="AC131" s="29"/>
      <c r="AD131" s="29"/>
      <c r="AE131" s="29"/>
      <c r="AF131" s="29"/>
      <c r="AG131" s="29"/>
      <c r="AH131" s="29"/>
      <c r="AI131" s="29"/>
    </row>
    <row r="132" ht="12.0" customHeight="1">
      <c r="A132" s="133" t="str">
        <f t="array" ref="A132">IFERROR(INDEX('03.Muestra'!$B$8:$B$17,SMALL(IF("Documento no web"='03.Muestra'!$D$8:$D$17,ROW('03.Muestra'!$B$8:$B$17)-MIN(ROW('03.Muestra'!$D$8:$D$17))+1,""),ROW()-123)),"")</f>
        <v/>
      </c>
      <c r="B132" s="169" t="str">
        <f t="array" ref="B132">IFERROR(INDEX('03.Muestra'!$C$8:$C$17,SMALL(IF("Documento no web"='03.Muestra'!$D$8:$D$17,ROW('03.Muestra'!$C$8:$C$17)-MIN(ROW('03.Muestra'!$D$8:$D$17))+1,""),ROW()-123)),"")</f>
        <v/>
      </c>
      <c r="C132" s="169" t="str">
        <f t="array" ref="C132">IFERROR(INDEX('03.Muestra'!$F$8:$F$17,SMALL(IF("Documento no web"='03.Muestra'!$D$8:$D$17,ROW('03.Muestra'!$F$8:$F$17)-MIN(ROW('03.Muestra'!$D$8:$D$17))+1,""),ROW()-123)),"")</f>
        <v/>
      </c>
      <c r="D132" s="143" t="str">
        <f t="shared" si="17"/>
        <v/>
      </c>
      <c r="E132" s="95" t="str">
        <f t="shared" si="18"/>
        <v/>
      </c>
      <c r="F132" s="23"/>
      <c r="G132" s="23"/>
      <c r="H132" s="23"/>
      <c r="I132" s="23"/>
      <c r="J132" s="23"/>
      <c r="K132" s="188"/>
      <c r="L132" s="23"/>
      <c r="M132" s="23"/>
      <c r="N132" s="23"/>
      <c r="O132" s="23"/>
      <c r="P132" s="23"/>
      <c r="Q132" s="23"/>
      <c r="R132" s="23"/>
      <c r="S132" s="23"/>
      <c r="T132" s="23"/>
      <c r="U132" s="23"/>
      <c r="V132" s="23"/>
      <c r="W132" s="23"/>
      <c r="X132" s="23"/>
      <c r="Y132" s="23"/>
      <c r="Z132" s="29"/>
      <c r="AA132" s="29"/>
      <c r="AB132" s="29"/>
      <c r="AC132" s="29"/>
      <c r="AD132" s="29"/>
      <c r="AE132" s="29"/>
      <c r="AF132" s="29"/>
      <c r="AG132" s="29"/>
      <c r="AH132" s="29"/>
      <c r="AI132" s="29"/>
    </row>
    <row r="133" ht="12.0" customHeight="1">
      <c r="A133" s="133" t="str">
        <f t="array" ref="A133">IFERROR(INDEX('03.Muestra'!$B$8:$B$17,SMALL(IF("Documento no web"='03.Muestra'!$D$8:$D$17,ROW('03.Muestra'!$B$8:$B$17)-MIN(ROW('03.Muestra'!$D$8:$D$17))+1,""),ROW()-123)),"")</f>
        <v/>
      </c>
      <c r="B133" s="169" t="str">
        <f t="array" ref="B133">IFERROR(INDEX('03.Muestra'!$C$8:$C$17,SMALL(IF("Documento no web"='03.Muestra'!$D$8:$D$17,ROW('03.Muestra'!$C$8:$C$17)-MIN(ROW('03.Muestra'!$D$8:$D$17))+1,""),ROW()-123)),"")</f>
        <v/>
      </c>
      <c r="C133" s="169" t="str">
        <f t="array" ref="C133">IFERROR(INDEX('03.Muestra'!$F$8:$F$17,SMALL(IF("Documento no web"='03.Muestra'!$D$8:$D$17,ROW('03.Muestra'!$F$8:$F$17)-MIN(ROW('03.Muestra'!$D$8:$D$17))+1,""),ROW()-123)),"")</f>
        <v/>
      </c>
      <c r="D133" s="143" t="str">
        <f t="shared" si="17"/>
        <v/>
      </c>
      <c r="E133" s="95" t="str">
        <f t="shared" si="18"/>
        <v/>
      </c>
      <c r="F133" s="23"/>
      <c r="G133" s="23"/>
      <c r="H133" s="23"/>
      <c r="I133" s="23"/>
      <c r="J133" s="23"/>
      <c r="K133" s="188"/>
      <c r="L133" s="23"/>
      <c r="M133" s="23"/>
      <c r="N133" s="23"/>
      <c r="O133" s="23"/>
      <c r="P133" s="23"/>
      <c r="Q133" s="23"/>
      <c r="R133" s="23"/>
      <c r="S133" s="23"/>
      <c r="T133" s="23"/>
      <c r="U133" s="23"/>
      <c r="V133" s="23"/>
      <c r="W133" s="23"/>
      <c r="X133" s="23"/>
      <c r="Y133" s="23"/>
      <c r="Z133" s="29"/>
      <c r="AA133" s="29"/>
      <c r="AB133" s="29"/>
      <c r="AC133" s="29"/>
      <c r="AD133" s="29"/>
      <c r="AE133" s="29"/>
      <c r="AF133" s="29"/>
      <c r="AG133" s="29"/>
      <c r="AH133" s="29"/>
      <c r="AI133" s="29"/>
    </row>
    <row r="134" ht="12.0" customHeight="1">
      <c r="A134" s="92"/>
      <c r="B134" s="173"/>
      <c r="C134" s="173"/>
      <c r="D134" s="174"/>
      <c r="E134" s="95"/>
      <c r="F134" s="23"/>
      <c r="G134" s="23"/>
      <c r="H134" s="23"/>
      <c r="I134" s="23"/>
      <c r="J134" s="23"/>
      <c r="K134" s="29"/>
      <c r="L134" s="29"/>
      <c r="M134" s="29"/>
      <c r="N134" s="23"/>
      <c r="O134" s="23"/>
      <c r="P134" s="23"/>
      <c r="Q134" s="23"/>
      <c r="R134" s="23"/>
      <c r="S134" s="23"/>
      <c r="T134" s="23"/>
      <c r="U134" s="23"/>
      <c r="V134" s="29"/>
      <c r="W134" s="29"/>
      <c r="X134" s="29"/>
      <c r="Y134" s="29"/>
      <c r="Z134" s="29"/>
      <c r="AA134" s="29"/>
      <c r="AB134" s="29"/>
      <c r="AC134" s="29"/>
      <c r="AD134" s="23"/>
      <c r="AE134" s="29"/>
      <c r="AF134" s="29"/>
      <c r="AG134" s="29"/>
      <c r="AH134" s="29"/>
      <c r="AI134" s="29"/>
    </row>
    <row r="135" ht="12.0" customHeight="1">
      <c r="A135" s="92"/>
      <c r="B135" s="173"/>
      <c r="C135" s="173"/>
      <c r="D135" s="174"/>
      <c r="E135" s="95"/>
      <c r="F135" s="23"/>
      <c r="G135" s="23"/>
      <c r="H135" s="23"/>
      <c r="I135" s="23"/>
      <c r="J135" s="23"/>
      <c r="K135" s="29"/>
      <c r="L135" s="29"/>
      <c r="M135" s="29"/>
      <c r="N135" s="23"/>
      <c r="O135" s="23"/>
      <c r="P135" s="23"/>
      <c r="Q135" s="23"/>
      <c r="R135" s="23"/>
      <c r="S135" s="23"/>
      <c r="T135" s="23"/>
      <c r="U135" s="23"/>
      <c r="V135" s="29"/>
      <c r="W135" s="29"/>
      <c r="X135" s="29"/>
      <c r="Y135" s="29"/>
      <c r="Z135" s="29"/>
      <c r="AA135" s="29"/>
      <c r="AB135" s="29"/>
      <c r="AC135" s="29"/>
      <c r="AD135" s="23"/>
      <c r="AE135" s="29"/>
      <c r="AF135" s="29"/>
      <c r="AG135" s="29"/>
      <c r="AH135" s="29"/>
      <c r="AI135" s="29"/>
    </row>
    <row r="136" ht="12.75" customHeight="1">
      <c r="A136" s="151"/>
      <c r="B136" s="152"/>
      <c r="C136" s="151"/>
      <c r="D136" s="175"/>
      <c r="E136" s="95"/>
      <c r="F136" s="23"/>
      <c r="G136" s="23"/>
      <c r="H136" s="23"/>
      <c r="I136" s="23"/>
      <c r="J136" s="23"/>
      <c r="K136" s="29"/>
      <c r="L136" s="29"/>
      <c r="M136" s="29"/>
      <c r="N136" s="23"/>
      <c r="O136" s="23"/>
      <c r="P136" s="23"/>
      <c r="Q136" s="23"/>
      <c r="R136" s="23"/>
      <c r="S136" s="23"/>
      <c r="T136" s="23"/>
      <c r="U136" s="23"/>
      <c r="V136" s="29"/>
      <c r="W136" s="29"/>
      <c r="X136" s="29"/>
      <c r="Y136" s="29"/>
      <c r="Z136" s="29"/>
      <c r="AA136" s="29"/>
      <c r="AB136" s="29"/>
      <c r="AC136" s="29"/>
      <c r="AD136" s="23"/>
      <c r="AE136" s="29"/>
      <c r="AF136" s="29"/>
      <c r="AG136" s="29"/>
      <c r="AH136" s="29"/>
      <c r="AI136" s="29"/>
    </row>
    <row r="137" ht="14.25" customHeight="1">
      <c r="A137" s="149"/>
      <c r="B137" s="149"/>
      <c r="C137" s="149"/>
      <c r="D137" s="176"/>
      <c r="E137" s="95"/>
      <c r="F137" s="149"/>
      <c r="G137" s="23"/>
      <c r="H137" s="23"/>
      <c r="I137" s="23"/>
      <c r="J137" s="23"/>
      <c r="K137" s="29"/>
      <c r="L137" s="29"/>
      <c r="M137" s="29"/>
      <c r="N137" s="23"/>
      <c r="O137" s="23"/>
      <c r="P137" s="23"/>
      <c r="Q137" s="23"/>
      <c r="R137" s="23"/>
      <c r="S137" s="23"/>
      <c r="T137" s="23"/>
      <c r="U137" s="23"/>
      <c r="V137" s="29"/>
      <c r="W137" s="29"/>
      <c r="X137" s="29"/>
      <c r="Y137" s="29"/>
      <c r="Z137" s="29"/>
      <c r="AA137" s="29"/>
      <c r="AB137" s="29"/>
      <c r="AC137" s="29"/>
      <c r="AD137" s="23"/>
      <c r="AE137" s="29"/>
      <c r="AF137" s="29"/>
      <c r="AG137" s="29"/>
      <c r="AH137" s="29"/>
      <c r="AI137" s="29"/>
    </row>
    <row r="138" ht="12.0" customHeight="1">
      <c r="A138" s="29"/>
      <c r="B138" s="23"/>
      <c r="C138" s="23"/>
      <c r="D138" s="167"/>
      <c r="E138" s="95"/>
      <c r="F138" s="23"/>
      <c r="G138" s="23"/>
      <c r="H138" s="23"/>
      <c r="I138" s="23"/>
      <c r="J138" s="23"/>
      <c r="K138" s="188"/>
      <c r="L138" s="23"/>
      <c r="M138" s="23"/>
      <c r="N138" s="23"/>
      <c r="O138" s="23"/>
      <c r="P138" s="23"/>
      <c r="Q138" s="23"/>
      <c r="R138" s="23"/>
      <c r="S138" s="23"/>
      <c r="T138" s="23"/>
      <c r="U138" s="23"/>
      <c r="V138" s="23"/>
      <c r="W138" s="23"/>
      <c r="X138" s="23"/>
      <c r="Y138" s="23"/>
      <c r="Z138" s="29"/>
      <c r="AA138" s="29"/>
      <c r="AB138" s="29"/>
      <c r="AC138" s="29"/>
      <c r="AD138" s="29"/>
      <c r="AE138" s="29"/>
      <c r="AF138" s="29"/>
      <c r="AG138" s="29"/>
      <c r="AH138" s="29"/>
      <c r="AI138" s="29"/>
    </row>
    <row r="139" ht="12.0" customHeight="1">
      <c r="A139" s="29"/>
      <c r="B139" s="23"/>
      <c r="C139" s="23"/>
      <c r="D139" s="167"/>
      <c r="E139" s="137"/>
      <c r="F139" s="23"/>
      <c r="G139" s="23"/>
      <c r="H139" s="23"/>
      <c r="I139" s="23"/>
      <c r="J139" s="23"/>
      <c r="K139" s="188"/>
      <c r="L139" s="23"/>
      <c r="M139" s="23"/>
      <c r="N139" s="23"/>
      <c r="O139" s="23"/>
      <c r="P139" s="23"/>
      <c r="Q139" s="23"/>
      <c r="R139" s="23"/>
      <c r="S139" s="23"/>
      <c r="T139" s="23"/>
      <c r="U139" s="23"/>
      <c r="V139" s="23"/>
      <c r="W139" s="23"/>
      <c r="X139" s="23"/>
      <c r="Y139" s="23"/>
      <c r="Z139" s="29"/>
      <c r="AA139" s="29"/>
      <c r="AB139" s="29"/>
      <c r="AC139" s="29"/>
      <c r="AD139" s="29"/>
      <c r="AE139" s="29"/>
      <c r="AF139" s="29"/>
      <c r="AG139" s="29"/>
      <c r="AH139" s="29"/>
      <c r="AI139" s="29"/>
    </row>
    <row r="140" ht="32.25" customHeight="1">
      <c r="A140" s="126" t="s">
        <v>106</v>
      </c>
      <c r="B140" s="127" t="s">
        <v>92</v>
      </c>
      <c r="C140" s="128" t="s">
        <v>210</v>
      </c>
      <c r="D140" s="168" t="s">
        <v>112</v>
      </c>
      <c r="E140" s="154"/>
      <c r="F140" s="29"/>
      <c r="G140" s="29"/>
      <c r="H140" s="29"/>
      <c r="I140" s="29"/>
      <c r="J140" s="29"/>
      <c r="K140" s="188"/>
      <c r="L140" s="23"/>
      <c r="M140" s="23"/>
      <c r="N140" s="23"/>
      <c r="O140" s="23"/>
      <c r="P140" s="23"/>
      <c r="Q140" s="23"/>
      <c r="R140" s="23"/>
      <c r="S140" s="23"/>
      <c r="T140" s="23"/>
      <c r="U140" s="23"/>
      <c r="V140" s="23"/>
      <c r="W140" s="23"/>
      <c r="X140" s="23"/>
      <c r="Y140" s="23"/>
      <c r="Z140" s="29"/>
      <c r="AA140" s="29"/>
      <c r="AB140" s="29"/>
      <c r="AC140" s="29"/>
      <c r="AD140" s="29"/>
      <c r="AE140" s="29"/>
      <c r="AF140" s="29"/>
      <c r="AG140" s="29"/>
      <c r="AH140" s="29"/>
      <c r="AI140" s="29"/>
    </row>
    <row r="141" ht="12.0" customHeight="1">
      <c r="A141" s="133" t="str">
        <f t="array" ref="A141">IFERROR(INDEX('03.Muestra'!$B$8:$B$17,SMALL(IF("Documento no web"='03.Muestra'!$D$8:$D$17,ROW('03.Muestra'!$B$8:$B$17)-MIN(ROW('03.Muestra'!$D$8:$D$17))+1,""),ROW()-140)),"")</f>
        <v/>
      </c>
      <c r="B141" s="169" t="str">
        <f t="array" ref="B141">IFERROR(INDEX('03.Muestra'!$C$8:$C$17,SMALL(IF("Documento no web"='03.Muestra'!$D$8:$D$17,ROW('03.Muestra'!$C$8:$C$17)-MIN(ROW('03.Muestra'!$D$8:$D$17))+1,""),ROW()-140)),"")</f>
        <v/>
      </c>
      <c r="C141" s="169" t="str">
        <f t="array" ref="C141">IFERROR(INDEX('03.Muestra'!$F$8:$F$17,SMALL(IF("Documento no web"='03.Muestra'!$D$8:$D$17,ROW('03.Muestra'!$F$8:$F$17)-MIN(ROW('03.Muestra'!$D$8:$D$17))+1,""),ROW()-140)),"")</f>
        <v/>
      </c>
      <c r="D141" s="143" t="str">
        <f t="shared" ref="D141:D150" si="19">IF(C141="","",$D$18)</f>
        <v/>
      </c>
      <c r="E141" s="95" t="str">
        <f t="shared" ref="E141:E150" si="20">IF(D141&lt;&gt;"",IF(AND(B141&lt;&gt;"",C141&lt;&gt;""),"","ERR"),"")</f>
        <v/>
      </c>
      <c r="F141" s="144" t="s">
        <v>95</v>
      </c>
      <c r="G141" s="121" t="s">
        <v>104</v>
      </c>
      <c r="H141" s="116" t="s">
        <v>99</v>
      </c>
      <c r="I141" s="145" t="s">
        <v>97</v>
      </c>
      <c r="J141" s="146" t="s">
        <v>93</v>
      </c>
      <c r="K141" s="171" t="s">
        <v>103</v>
      </c>
      <c r="L141" s="23"/>
      <c r="M141" s="23"/>
      <c r="N141" s="23"/>
      <c r="O141" s="23"/>
      <c r="P141" s="23"/>
      <c r="Q141" s="23"/>
      <c r="R141" s="23"/>
      <c r="S141" s="23"/>
      <c r="T141" s="23"/>
      <c r="U141" s="23"/>
      <c r="V141" s="23"/>
      <c r="W141" s="23"/>
      <c r="X141" s="23"/>
      <c r="Y141" s="23"/>
      <c r="Z141" s="29"/>
      <c r="AA141" s="29"/>
      <c r="AB141" s="29"/>
      <c r="AC141" s="29"/>
      <c r="AD141" s="29"/>
      <c r="AE141" s="29"/>
      <c r="AF141" s="29"/>
      <c r="AG141" s="29"/>
      <c r="AH141" s="29"/>
      <c r="AI141" s="29"/>
    </row>
    <row r="142" ht="12.0" customHeight="1">
      <c r="A142" s="133" t="str">
        <f t="array" ref="A142">IFERROR(INDEX('03.Muestra'!$B$8:$B$17,SMALL(IF("Documento no web"='03.Muestra'!$D$8:$D$17,ROW('03.Muestra'!$B$8:$B$17)-MIN(ROW('03.Muestra'!$D$8:$D$17))+1,""),ROW()-140)),"")</f>
        <v/>
      </c>
      <c r="B142" s="169" t="str">
        <f t="array" ref="B142">IFERROR(INDEX('03.Muestra'!$C$8:$C$17,SMALL(IF("Documento no web"='03.Muestra'!$D$8:$D$17,ROW('03.Muestra'!$C$8:$C$17)-MIN(ROW('03.Muestra'!$D$8:$D$17))+1,""),ROW()-140)),"")</f>
        <v/>
      </c>
      <c r="C142" s="169" t="str">
        <f t="array" ref="C142">IFERROR(INDEX('03.Muestra'!$F$8:$F$17,SMALL(IF("Documento no web"='03.Muestra'!$D$8:$D$17,ROW('03.Muestra'!$F$8:$F$17)-MIN(ROW('03.Muestra'!$D$8:$D$17))+1,""),ROW()-140)),"")</f>
        <v/>
      </c>
      <c r="D142" s="143" t="str">
        <f t="shared" si="19"/>
        <v/>
      </c>
      <c r="E142" s="95" t="str">
        <f t="shared" si="20"/>
        <v/>
      </c>
      <c r="F142" s="147">
        <f>COUNTIF($D141:INDIRECT("$D" &amp;  SUM(ROW()-1,'03.Muestra'!$D$20)-1),F141)</f>
        <v>0</v>
      </c>
      <c r="G142" s="147">
        <f>COUNTIF($D141:INDIRECT("$D" &amp;  SUM(ROW()-1,'03.Muestra'!$D$20)-1),G141)</f>
        <v>0</v>
      </c>
      <c r="H142" s="147">
        <f>COUNTIF($D141:INDIRECT("$D" &amp;  SUM(ROW()-1,'03.Muestra'!$D$20)-1),H141)</f>
        <v>0</v>
      </c>
      <c r="I142" s="147">
        <f>COUNTIF($D141:INDIRECT("$D" &amp;  SUM(ROW()-1,'03.Muestra'!$D$20)-1),I141)</f>
        <v>0</v>
      </c>
      <c r="J142" s="147">
        <f>COUNTIF($D141:INDIRECT("$D" &amp;  SUM(ROW()-1,'03.Muestra'!$D$20)-1),J141)</f>
        <v>0</v>
      </c>
      <c r="K142" s="172">
        <f>IF(COUNTIF('03.Muestra'!$D$8:$D$17,"Documento no web")=0,0,COUNTBLANK($D141:INDIRECT("$D" &amp;  SUM(ROW()-1,COUNTIF('03.Muestra'!$D$8:$D$17,"Documento no web"))-1)))</f>
        <v>0</v>
      </c>
      <c r="L142" s="23"/>
      <c r="M142" s="23"/>
      <c r="N142" s="23"/>
      <c r="O142" s="23"/>
      <c r="P142" s="23"/>
      <c r="Q142" s="23"/>
      <c r="R142" s="23"/>
      <c r="S142" s="23"/>
      <c r="T142" s="23"/>
      <c r="U142" s="23"/>
      <c r="V142" s="23"/>
      <c r="W142" s="23"/>
      <c r="X142" s="23"/>
      <c r="Y142" s="23"/>
      <c r="Z142" s="29"/>
      <c r="AA142" s="29"/>
      <c r="AB142" s="29"/>
      <c r="AC142" s="29"/>
      <c r="AD142" s="29"/>
      <c r="AE142" s="29"/>
      <c r="AF142" s="29"/>
      <c r="AG142" s="29"/>
      <c r="AH142" s="29"/>
      <c r="AI142" s="29"/>
    </row>
    <row r="143" ht="12.0" customHeight="1">
      <c r="A143" s="133" t="str">
        <f t="array" ref="A143">IFERROR(INDEX('03.Muestra'!$B$8:$B$17,SMALL(IF("Documento no web"='03.Muestra'!$D$8:$D$17,ROW('03.Muestra'!$B$8:$B$17)-MIN(ROW('03.Muestra'!$D$8:$D$17))+1,""),ROW()-140)),"")</f>
        <v/>
      </c>
      <c r="B143" s="169" t="str">
        <f t="array" ref="B143">IFERROR(INDEX('03.Muestra'!$C$8:$C$17,SMALL(IF("Documento no web"='03.Muestra'!$D$8:$D$17,ROW('03.Muestra'!$C$8:$C$17)-MIN(ROW('03.Muestra'!$D$8:$D$17))+1,""),ROW()-140)),"")</f>
        <v/>
      </c>
      <c r="C143" s="169" t="str">
        <f t="array" ref="C143">IFERROR(INDEX('03.Muestra'!$F$8:$F$17,SMALL(IF("Documento no web"='03.Muestra'!$D$8:$D$17,ROW('03.Muestra'!$F$8:$F$17)-MIN(ROW('03.Muestra'!$D$8:$D$17))+1,""),ROW()-140)),"")</f>
        <v/>
      </c>
      <c r="D143" s="143" t="str">
        <f t="shared" si="19"/>
        <v/>
      </c>
      <c r="E143" s="95" t="str">
        <f t="shared" si="20"/>
        <v/>
      </c>
      <c r="F143" s="29"/>
      <c r="G143" s="23"/>
      <c r="H143" s="23"/>
      <c r="I143" s="23"/>
      <c r="J143" s="23"/>
      <c r="K143" s="188"/>
      <c r="L143" s="23"/>
      <c r="M143" s="23"/>
      <c r="N143" s="23"/>
      <c r="O143" s="23"/>
      <c r="P143" s="23"/>
      <c r="Q143" s="23"/>
      <c r="R143" s="23"/>
      <c r="S143" s="23"/>
      <c r="T143" s="23"/>
      <c r="U143" s="23"/>
      <c r="V143" s="23"/>
      <c r="W143" s="23"/>
      <c r="X143" s="23"/>
      <c r="Y143" s="23"/>
      <c r="Z143" s="29"/>
      <c r="AA143" s="29"/>
      <c r="AB143" s="29"/>
      <c r="AC143" s="29"/>
      <c r="AD143" s="29"/>
      <c r="AE143" s="29"/>
      <c r="AF143" s="29"/>
      <c r="AG143" s="29"/>
      <c r="AH143" s="29"/>
      <c r="AI143" s="29"/>
    </row>
    <row r="144" ht="12.0" customHeight="1">
      <c r="A144" s="133" t="str">
        <f t="array" ref="A144">IFERROR(INDEX('03.Muestra'!$B$8:$B$17,SMALL(IF("Documento no web"='03.Muestra'!$D$8:$D$17,ROW('03.Muestra'!$B$8:$B$17)-MIN(ROW('03.Muestra'!$D$8:$D$17))+1,""),ROW()-140)),"")</f>
        <v/>
      </c>
      <c r="B144" s="169" t="str">
        <f t="array" ref="B144">IFERROR(INDEX('03.Muestra'!$C$8:$C$17,SMALL(IF("Documento no web"='03.Muestra'!$D$8:$D$17,ROW('03.Muestra'!$C$8:$C$17)-MIN(ROW('03.Muestra'!$D$8:$D$17))+1,""),ROW()-140)),"")</f>
        <v/>
      </c>
      <c r="C144" s="169" t="str">
        <f t="array" ref="C144">IFERROR(INDEX('03.Muestra'!$F$8:$F$17,SMALL(IF("Documento no web"='03.Muestra'!$D$8:$D$17,ROW('03.Muestra'!$F$8:$F$17)-MIN(ROW('03.Muestra'!$D$8:$D$17))+1,""),ROW()-140)),"")</f>
        <v/>
      </c>
      <c r="D144" s="143" t="str">
        <f t="shared" si="19"/>
        <v/>
      </c>
      <c r="E144" s="95" t="str">
        <f t="shared" si="20"/>
        <v/>
      </c>
      <c r="F144" s="29"/>
      <c r="G144" s="23"/>
      <c r="H144" s="23"/>
      <c r="I144" s="23"/>
      <c r="J144" s="23"/>
      <c r="K144" s="188"/>
      <c r="L144" s="23"/>
      <c r="M144" s="23"/>
      <c r="N144" s="23"/>
      <c r="O144" s="23"/>
      <c r="P144" s="23"/>
      <c r="Q144" s="23"/>
      <c r="R144" s="23"/>
      <c r="S144" s="23"/>
      <c r="T144" s="23"/>
      <c r="U144" s="23"/>
      <c r="V144" s="23"/>
      <c r="W144" s="23"/>
      <c r="X144" s="23"/>
      <c r="Y144" s="23"/>
      <c r="Z144" s="29"/>
      <c r="AA144" s="29"/>
      <c r="AB144" s="29"/>
      <c r="AC144" s="29"/>
      <c r="AD144" s="29"/>
      <c r="AE144" s="29"/>
      <c r="AF144" s="29"/>
      <c r="AG144" s="29"/>
      <c r="AH144" s="29"/>
      <c r="AI144" s="29"/>
    </row>
    <row r="145" ht="12.0" customHeight="1">
      <c r="A145" s="133" t="str">
        <f t="array" ref="A145">IFERROR(INDEX('03.Muestra'!$B$8:$B$17,SMALL(IF("Documento no web"='03.Muestra'!$D$8:$D$17,ROW('03.Muestra'!$B$8:$B$17)-MIN(ROW('03.Muestra'!$D$8:$D$17))+1,""),ROW()-140)),"")</f>
        <v/>
      </c>
      <c r="B145" s="169" t="str">
        <f t="array" ref="B145">IFERROR(INDEX('03.Muestra'!$C$8:$C$17,SMALL(IF("Documento no web"='03.Muestra'!$D$8:$D$17,ROW('03.Muestra'!$C$8:$C$17)-MIN(ROW('03.Muestra'!$D$8:$D$17))+1,""),ROW()-140)),"")</f>
        <v/>
      </c>
      <c r="C145" s="169" t="str">
        <f t="array" ref="C145">IFERROR(INDEX('03.Muestra'!$F$8:$F$17,SMALL(IF("Documento no web"='03.Muestra'!$D$8:$D$17,ROW('03.Muestra'!$F$8:$F$17)-MIN(ROW('03.Muestra'!$D$8:$D$17))+1,""),ROW()-140)),"")</f>
        <v/>
      </c>
      <c r="D145" s="143" t="str">
        <f t="shared" si="19"/>
        <v/>
      </c>
      <c r="E145" s="95" t="str">
        <f t="shared" si="20"/>
        <v/>
      </c>
      <c r="F145" s="29"/>
      <c r="G145" s="23"/>
      <c r="H145" s="23"/>
      <c r="I145" s="23"/>
      <c r="J145" s="23"/>
      <c r="K145" s="188"/>
      <c r="L145" s="23"/>
      <c r="M145" s="23"/>
      <c r="N145" s="23"/>
      <c r="O145" s="23"/>
      <c r="P145" s="23"/>
      <c r="Q145" s="23"/>
      <c r="R145" s="23"/>
      <c r="S145" s="23"/>
      <c r="T145" s="23"/>
      <c r="U145" s="23"/>
      <c r="V145" s="23"/>
      <c r="W145" s="23"/>
      <c r="X145" s="23"/>
      <c r="Y145" s="23"/>
      <c r="Z145" s="29"/>
      <c r="AA145" s="29"/>
      <c r="AB145" s="29"/>
      <c r="AC145" s="29"/>
      <c r="AD145" s="29"/>
      <c r="AE145" s="29"/>
      <c r="AF145" s="29"/>
      <c r="AG145" s="29"/>
      <c r="AH145" s="29"/>
      <c r="AI145" s="29"/>
    </row>
    <row r="146" ht="12.0" customHeight="1">
      <c r="A146" s="133" t="str">
        <f t="array" ref="A146">IFERROR(INDEX('03.Muestra'!$B$8:$B$17,SMALL(IF("Documento no web"='03.Muestra'!$D$8:$D$17,ROW('03.Muestra'!$B$8:$B$17)-MIN(ROW('03.Muestra'!$D$8:$D$17))+1,""),ROW()-140)),"")</f>
        <v/>
      </c>
      <c r="B146" s="169" t="str">
        <f t="array" ref="B146">IFERROR(INDEX('03.Muestra'!$C$8:$C$17,SMALL(IF("Documento no web"='03.Muestra'!$D$8:$D$17,ROW('03.Muestra'!$C$8:$C$17)-MIN(ROW('03.Muestra'!$D$8:$D$17))+1,""),ROW()-140)),"")</f>
        <v/>
      </c>
      <c r="C146" s="169" t="str">
        <f t="array" ref="C146">IFERROR(INDEX('03.Muestra'!$F$8:$F$17,SMALL(IF("Documento no web"='03.Muestra'!$D$8:$D$17,ROW('03.Muestra'!$F$8:$F$17)-MIN(ROW('03.Muestra'!$D$8:$D$17))+1,""),ROW()-140)),"")</f>
        <v/>
      </c>
      <c r="D146" s="143" t="str">
        <f t="shared" si="19"/>
        <v/>
      </c>
      <c r="E146" s="95" t="str">
        <f t="shared" si="20"/>
        <v/>
      </c>
      <c r="F146" s="29"/>
      <c r="G146" s="23"/>
      <c r="H146" s="23"/>
      <c r="I146" s="23"/>
      <c r="J146" s="23"/>
      <c r="K146" s="188"/>
      <c r="L146" s="23"/>
      <c r="M146" s="23"/>
      <c r="N146" s="23"/>
      <c r="O146" s="23"/>
      <c r="P146" s="23"/>
      <c r="Q146" s="23"/>
      <c r="R146" s="23"/>
      <c r="S146" s="23"/>
      <c r="T146" s="23"/>
      <c r="U146" s="23"/>
      <c r="V146" s="23"/>
      <c r="W146" s="23"/>
      <c r="X146" s="23"/>
      <c r="Y146" s="23"/>
      <c r="Z146" s="29"/>
      <c r="AA146" s="29"/>
      <c r="AB146" s="29"/>
      <c r="AC146" s="29"/>
      <c r="AD146" s="29"/>
      <c r="AE146" s="29"/>
      <c r="AF146" s="29"/>
      <c r="AG146" s="29"/>
      <c r="AH146" s="29"/>
      <c r="AI146" s="29"/>
    </row>
    <row r="147" ht="12.0" customHeight="1">
      <c r="A147" s="133" t="str">
        <f t="array" ref="A147">IFERROR(INDEX('03.Muestra'!$B$8:$B$17,SMALL(IF("Documento no web"='03.Muestra'!$D$8:$D$17,ROW('03.Muestra'!$B$8:$B$17)-MIN(ROW('03.Muestra'!$D$8:$D$17))+1,""),ROW()-140)),"")</f>
        <v/>
      </c>
      <c r="B147" s="169" t="str">
        <f t="array" ref="B147">IFERROR(INDEX('03.Muestra'!$C$8:$C$17,SMALL(IF("Documento no web"='03.Muestra'!$D$8:$D$17,ROW('03.Muestra'!$C$8:$C$17)-MIN(ROW('03.Muestra'!$D$8:$D$17))+1,""),ROW()-140)),"")</f>
        <v/>
      </c>
      <c r="C147" s="169" t="str">
        <f t="array" ref="C147">IFERROR(INDEX('03.Muestra'!$F$8:$F$17,SMALL(IF("Documento no web"='03.Muestra'!$D$8:$D$17,ROW('03.Muestra'!$F$8:$F$17)-MIN(ROW('03.Muestra'!$D$8:$D$17))+1,""),ROW()-140)),"")</f>
        <v/>
      </c>
      <c r="D147" s="143" t="str">
        <f t="shared" si="19"/>
        <v/>
      </c>
      <c r="E147" s="95" t="str">
        <f t="shared" si="20"/>
        <v/>
      </c>
      <c r="F147" s="23"/>
      <c r="G147" s="23"/>
      <c r="H147" s="23"/>
      <c r="I147" s="23"/>
      <c r="J147" s="23"/>
      <c r="K147" s="188"/>
      <c r="L147" s="23"/>
      <c r="M147" s="23"/>
      <c r="N147" s="23"/>
      <c r="O147" s="23"/>
      <c r="P147" s="23"/>
      <c r="Q147" s="23"/>
      <c r="R147" s="23"/>
      <c r="S147" s="23"/>
      <c r="T147" s="23"/>
      <c r="U147" s="23"/>
      <c r="V147" s="23"/>
      <c r="W147" s="23"/>
      <c r="X147" s="23"/>
      <c r="Y147" s="23"/>
      <c r="Z147" s="29"/>
      <c r="AA147" s="29"/>
      <c r="AB147" s="29"/>
      <c r="AC147" s="29"/>
      <c r="AD147" s="29"/>
      <c r="AE147" s="29"/>
      <c r="AF147" s="29"/>
      <c r="AG147" s="29"/>
      <c r="AH147" s="29"/>
      <c r="AI147" s="29"/>
    </row>
    <row r="148" ht="12.0" customHeight="1">
      <c r="A148" s="133" t="str">
        <f t="array" ref="A148">IFERROR(INDEX('03.Muestra'!$B$8:$B$17,SMALL(IF("Documento no web"='03.Muestra'!$D$8:$D$17,ROW('03.Muestra'!$B$8:$B$17)-MIN(ROW('03.Muestra'!$D$8:$D$17))+1,""),ROW()-140)),"")</f>
        <v/>
      </c>
      <c r="B148" s="169" t="str">
        <f t="array" ref="B148">IFERROR(INDEX('03.Muestra'!$C$8:$C$17,SMALL(IF("Documento no web"='03.Muestra'!$D$8:$D$17,ROW('03.Muestra'!$C$8:$C$17)-MIN(ROW('03.Muestra'!$D$8:$D$17))+1,""),ROW()-140)),"")</f>
        <v/>
      </c>
      <c r="C148" s="169" t="str">
        <f t="array" ref="C148">IFERROR(INDEX('03.Muestra'!$F$8:$F$17,SMALL(IF("Documento no web"='03.Muestra'!$D$8:$D$17,ROW('03.Muestra'!$F$8:$F$17)-MIN(ROW('03.Muestra'!$D$8:$D$17))+1,""),ROW()-140)),"")</f>
        <v/>
      </c>
      <c r="D148" s="143" t="str">
        <f t="shared" si="19"/>
        <v/>
      </c>
      <c r="E148" s="95" t="str">
        <f t="shared" si="20"/>
        <v/>
      </c>
      <c r="F148" s="23"/>
      <c r="G148" s="23"/>
      <c r="H148" s="23"/>
      <c r="I148" s="23"/>
      <c r="J148" s="23"/>
      <c r="K148" s="188"/>
      <c r="L148" s="23"/>
      <c r="M148" s="23"/>
      <c r="N148" s="23"/>
      <c r="O148" s="23"/>
      <c r="P148" s="23"/>
      <c r="Q148" s="23"/>
      <c r="R148" s="23"/>
      <c r="S148" s="23"/>
      <c r="T148" s="23"/>
      <c r="U148" s="23"/>
      <c r="V148" s="23"/>
      <c r="W148" s="23"/>
      <c r="X148" s="23"/>
      <c r="Y148" s="23"/>
      <c r="Z148" s="29"/>
      <c r="AA148" s="29"/>
      <c r="AB148" s="29"/>
      <c r="AC148" s="29"/>
      <c r="AD148" s="29"/>
      <c r="AE148" s="29"/>
      <c r="AF148" s="29"/>
      <c r="AG148" s="29"/>
      <c r="AH148" s="29"/>
      <c r="AI148" s="29"/>
    </row>
    <row r="149" ht="12.0" customHeight="1">
      <c r="A149" s="133" t="str">
        <f t="array" ref="A149">IFERROR(INDEX('03.Muestra'!$B$8:$B$17,SMALL(IF("Documento no web"='03.Muestra'!$D$8:$D$17,ROW('03.Muestra'!$B$8:$B$17)-MIN(ROW('03.Muestra'!$D$8:$D$17))+1,""),ROW()-140)),"")</f>
        <v/>
      </c>
      <c r="B149" s="169" t="str">
        <f t="array" ref="B149">IFERROR(INDEX('03.Muestra'!$C$8:$C$17,SMALL(IF("Documento no web"='03.Muestra'!$D$8:$D$17,ROW('03.Muestra'!$C$8:$C$17)-MIN(ROW('03.Muestra'!$D$8:$D$17))+1,""),ROW()-140)),"")</f>
        <v/>
      </c>
      <c r="C149" s="169" t="str">
        <f t="array" ref="C149">IFERROR(INDEX('03.Muestra'!$F$8:$F$17,SMALL(IF("Documento no web"='03.Muestra'!$D$8:$D$17,ROW('03.Muestra'!$F$8:$F$17)-MIN(ROW('03.Muestra'!$D$8:$D$17))+1,""),ROW()-140)),"")</f>
        <v/>
      </c>
      <c r="D149" s="143" t="str">
        <f t="shared" si="19"/>
        <v/>
      </c>
      <c r="E149" s="95" t="str">
        <f t="shared" si="20"/>
        <v/>
      </c>
      <c r="F149" s="23"/>
      <c r="G149" s="23"/>
      <c r="H149" s="23"/>
      <c r="I149" s="23"/>
      <c r="J149" s="23"/>
      <c r="K149" s="188"/>
      <c r="L149" s="23"/>
      <c r="M149" s="23"/>
      <c r="N149" s="23"/>
      <c r="O149" s="23"/>
      <c r="P149" s="23"/>
      <c r="Q149" s="23"/>
      <c r="R149" s="23"/>
      <c r="S149" s="23"/>
      <c r="T149" s="23"/>
      <c r="U149" s="23"/>
      <c r="V149" s="23"/>
      <c r="W149" s="23"/>
      <c r="X149" s="23"/>
      <c r="Y149" s="23"/>
      <c r="Z149" s="29"/>
      <c r="AA149" s="29"/>
      <c r="AB149" s="29"/>
      <c r="AC149" s="29"/>
      <c r="AD149" s="29"/>
      <c r="AE149" s="29"/>
      <c r="AF149" s="29"/>
      <c r="AG149" s="29"/>
      <c r="AH149" s="29"/>
      <c r="AI149" s="29"/>
    </row>
    <row r="150" ht="12.0" customHeight="1">
      <c r="A150" s="133" t="str">
        <f t="array" ref="A150">IFERROR(INDEX('03.Muestra'!$B$8:$B$17,SMALL(IF("Documento no web"='03.Muestra'!$D$8:$D$17,ROW('03.Muestra'!$B$8:$B$17)-MIN(ROW('03.Muestra'!$D$8:$D$17))+1,""),ROW()-140)),"")</f>
        <v/>
      </c>
      <c r="B150" s="169" t="str">
        <f t="array" ref="B150">IFERROR(INDEX('03.Muestra'!$C$8:$C$17,SMALL(IF("Documento no web"='03.Muestra'!$D$8:$D$17,ROW('03.Muestra'!$C$8:$C$17)-MIN(ROW('03.Muestra'!$D$8:$D$17))+1,""),ROW()-140)),"")</f>
        <v/>
      </c>
      <c r="C150" s="169" t="str">
        <f t="array" ref="C150">IFERROR(INDEX('03.Muestra'!$F$8:$F$17,SMALL(IF("Documento no web"='03.Muestra'!$D$8:$D$17,ROW('03.Muestra'!$F$8:$F$17)-MIN(ROW('03.Muestra'!$D$8:$D$17))+1,""),ROW()-140)),"")</f>
        <v/>
      </c>
      <c r="D150" s="143" t="str">
        <f t="shared" si="19"/>
        <v/>
      </c>
      <c r="E150" s="95" t="str">
        <f t="shared" si="20"/>
        <v/>
      </c>
      <c r="F150" s="23"/>
      <c r="G150" s="23"/>
      <c r="H150" s="23"/>
      <c r="I150" s="23"/>
      <c r="J150" s="23"/>
      <c r="K150" s="188"/>
      <c r="L150" s="23"/>
      <c r="M150" s="23"/>
      <c r="N150" s="23"/>
      <c r="O150" s="23"/>
      <c r="P150" s="23"/>
      <c r="Q150" s="23"/>
      <c r="R150" s="23"/>
      <c r="S150" s="23"/>
      <c r="T150" s="23"/>
      <c r="U150" s="23"/>
      <c r="V150" s="23"/>
      <c r="W150" s="23"/>
      <c r="X150" s="23"/>
      <c r="Y150" s="23"/>
      <c r="Z150" s="29"/>
      <c r="AA150" s="29"/>
      <c r="AB150" s="29"/>
      <c r="AC150" s="29"/>
      <c r="AD150" s="29"/>
      <c r="AE150" s="29"/>
      <c r="AF150" s="29"/>
      <c r="AG150" s="29"/>
      <c r="AH150" s="29"/>
      <c r="AI150" s="29"/>
    </row>
    <row r="151" ht="12.0" customHeight="1">
      <c r="A151" s="92"/>
      <c r="B151" s="173"/>
      <c r="C151" s="173"/>
      <c r="D151" s="174"/>
      <c r="E151" s="95"/>
      <c r="F151" s="23"/>
      <c r="G151" s="23"/>
      <c r="H151" s="23"/>
      <c r="I151" s="23"/>
      <c r="J151" s="23"/>
      <c r="K151" s="29"/>
      <c r="L151" s="29"/>
      <c r="M151" s="29"/>
      <c r="N151" s="23"/>
      <c r="O151" s="23"/>
      <c r="P151" s="23"/>
      <c r="Q151" s="23"/>
      <c r="R151" s="23"/>
      <c r="S151" s="23"/>
      <c r="T151" s="23"/>
      <c r="U151" s="23"/>
      <c r="V151" s="29"/>
      <c r="W151" s="29"/>
      <c r="X151" s="29"/>
      <c r="Y151" s="29"/>
      <c r="Z151" s="29"/>
      <c r="AA151" s="29"/>
      <c r="AB151" s="29"/>
      <c r="AC151" s="29"/>
      <c r="AD151" s="23"/>
      <c r="AE151" s="29"/>
      <c r="AF151" s="29"/>
      <c r="AG151" s="29"/>
      <c r="AH151" s="29"/>
      <c r="AI151" s="29"/>
    </row>
    <row r="152" ht="12.0" customHeight="1">
      <c r="A152" s="92"/>
      <c r="B152" s="173"/>
      <c r="C152" s="173"/>
      <c r="D152" s="174"/>
      <c r="E152" s="95"/>
      <c r="F152" s="23"/>
      <c r="G152" s="23"/>
      <c r="H152" s="23"/>
      <c r="I152" s="23"/>
      <c r="J152" s="23"/>
      <c r="K152" s="29"/>
      <c r="L152" s="29"/>
      <c r="M152" s="29"/>
      <c r="N152" s="23"/>
      <c r="O152" s="23"/>
      <c r="P152" s="23"/>
      <c r="Q152" s="23"/>
      <c r="R152" s="23"/>
      <c r="S152" s="23"/>
      <c r="T152" s="23"/>
      <c r="U152" s="23"/>
      <c r="V152" s="29"/>
      <c r="W152" s="29"/>
      <c r="X152" s="29"/>
      <c r="Y152" s="29"/>
      <c r="Z152" s="29"/>
      <c r="AA152" s="29"/>
      <c r="AB152" s="29"/>
      <c r="AC152" s="29"/>
      <c r="AD152" s="23"/>
      <c r="AE152" s="29"/>
      <c r="AF152" s="29"/>
      <c r="AG152" s="29"/>
      <c r="AH152" s="29"/>
      <c r="AI152" s="29"/>
    </row>
    <row r="153" ht="12.75" customHeight="1">
      <c r="A153" s="151"/>
      <c r="B153" s="152"/>
      <c r="C153" s="151"/>
      <c r="D153" s="175"/>
      <c r="E153" s="95"/>
      <c r="F153" s="23"/>
      <c r="G153" s="23"/>
      <c r="H153" s="23"/>
      <c r="I153" s="23"/>
      <c r="J153" s="23"/>
      <c r="K153" s="29"/>
      <c r="L153" s="29"/>
      <c r="M153" s="29"/>
      <c r="N153" s="23"/>
      <c r="O153" s="23"/>
      <c r="P153" s="23"/>
      <c r="Q153" s="23"/>
      <c r="R153" s="23"/>
      <c r="S153" s="23"/>
      <c r="T153" s="23"/>
      <c r="U153" s="23"/>
      <c r="V153" s="29"/>
      <c r="W153" s="29"/>
      <c r="X153" s="29"/>
      <c r="Y153" s="29"/>
      <c r="Z153" s="29"/>
      <c r="AA153" s="29"/>
      <c r="AB153" s="29"/>
      <c r="AC153" s="29"/>
      <c r="AD153" s="23"/>
      <c r="AE153" s="29"/>
      <c r="AF153" s="29"/>
      <c r="AG153" s="29"/>
      <c r="AH153" s="29"/>
      <c r="AI153" s="29"/>
    </row>
    <row r="154" ht="14.25" customHeight="1">
      <c r="A154" s="149"/>
      <c r="B154" s="149"/>
      <c r="C154" s="149"/>
      <c r="D154" s="176"/>
      <c r="E154" s="95"/>
      <c r="F154" s="149"/>
      <c r="G154" s="23"/>
      <c r="H154" s="23"/>
      <c r="I154" s="23"/>
      <c r="J154" s="23"/>
      <c r="K154" s="29"/>
      <c r="L154" s="29"/>
      <c r="M154" s="29"/>
      <c r="N154" s="23"/>
      <c r="O154" s="23"/>
      <c r="P154" s="23"/>
      <c r="Q154" s="23"/>
      <c r="R154" s="23"/>
      <c r="S154" s="23"/>
      <c r="T154" s="23"/>
      <c r="U154" s="23"/>
      <c r="V154" s="29"/>
      <c r="W154" s="29"/>
      <c r="X154" s="29"/>
      <c r="Y154" s="29"/>
      <c r="Z154" s="29"/>
      <c r="AA154" s="29"/>
      <c r="AB154" s="29"/>
      <c r="AC154" s="29"/>
      <c r="AD154" s="23"/>
      <c r="AE154" s="29"/>
      <c r="AF154" s="29"/>
      <c r="AG154" s="29"/>
      <c r="AH154" s="29"/>
      <c r="AI154" s="29"/>
    </row>
    <row r="155" ht="12.0" customHeight="1">
      <c r="A155" s="29"/>
      <c r="B155" s="23"/>
      <c r="C155" s="23"/>
      <c r="D155" s="167"/>
      <c r="E155" s="95"/>
      <c r="F155" s="23"/>
      <c r="G155" s="23"/>
      <c r="H155" s="23"/>
      <c r="I155" s="23"/>
      <c r="J155" s="23"/>
      <c r="K155" s="188"/>
      <c r="L155" s="23"/>
      <c r="M155" s="23"/>
      <c r="N155" s="23"/>
      <c r="O155" s="23"/>
      <c r="P155" s="23"/>
      <c r="Q155" s="23"/>
      <c r="R155" s="23"/>
      <c r="S155" s="23"/>
      <c r="T155" s="23"/>
      <c r="U155" s="23"/>
      <c r="V155" s="23"/>
      <c r="W155" s="23"/>
      <c r="X155" s="23"/>
      <c r="Y155" s="23"/>
      <c r="Z155" s="29"/>
      <c r="AA155" s="29"/>
      <c r="AB155" s="29"/>
      <c r="AC155" s="29"/>
      <c r="AD155" s="29"/>
      <c r="AE155" s="29"/>
      <c r="AF155" s="29"/>
      <c r="AG155" s="29"/>
      <c r="AH155" s="29"/>
      <c r="AI155" s="29"/>
    </row>
    <row r="156" ht="12.0" customHeight="1">
      <c r="A156" s="29"/>
      <c r="B156" s="23"/>
      <c r="C156" s="23"/>
      <c r="D156" s="167"/>
      <c r="E156" s="137"/>
      <c r="F156" s="23"/>
      <c r="G156" s="23"/>
      <c r="H156" s="23"/>
      <c r="I156" s="23"/>
      <c r="J156" s="23"/>
      <c r="K156" s="188"/>
      <c r="L156" s="23"/>
      <c r="M156" s="23"/>
      <c r="N156" s="23"/>
      <c r="O156" s="23"/>
      <c r="P156" s="23"/>
      <c r="Q156" s="23"/>
      <c r="R156" s="23"/>
      <c r="S156" s="23"/>
      <c r="T156" s="23"/>
      <c r="U156" s="23"/>
      <c r="V156" s="23"/>
      <c r="W156" s="23"/>
      <c r="X156" s="23"/>
      <c r="Y156" s="23"/>
      <c r="Z156" s="29"/>
      <c r="AA156" s="29"/>
      <c r="AB156" s="29"/>
      <c r="AC156" s="29"/>
      <c r="AD156" s="29"/>
      <c r="AE156" s="29"/>
      <c r="AF156" s="29"/>
      <c r="AG156" s="29"/>
      <c r="AH156" s="29"/>
      <c r="AI156" s="29"/>
    </row>
    <row r="157" ht="32.25" customHeight="1">
      <c r="A157" s="126" t="s">
        <v>106</v>
      </c>
      <c r="B157" s="127" t="s">
        <v>92</v>
      </c>
      <c r="C157" s="128" t="s">
        <v>211</v>
      </c>
      <c r="D157" s="168" t="s">
        <v>112</v>
      </c>
      <c r="E157" s="154"/>
      <c r="F157" s="29"/>
      <c r="G157" s="29"/>
      <c r="H157" s="29"/>
      <c r="I157" s="29"/>
      <c r="J157" s="29"/>
      <c r="K157" s="188"/>
      <c r="L157" s="23"/>
      <c r="M157" s="23"/>
      <c r="N157" s="23"/>
      <c r="O157" s="23"/>
      <c r="P157" s="23"/>
      <c r="Q157" s="23"/>
      <c r="R157" s="23"/>
      <c r="S157" s="23"/>
      <c r="T157" s="23"/>
      <c r="U157" s="23"/>
      <c r="V157" s="23"/>
      <c r="W157" s="23"/>
      <c r="X157" s="23"/>
      <c r="Y157" s="23"/>
      <c r="Z157" s="29"/>
      <c r="AA157" s="29"/>
      <c r="AB157" s="29"/>
      <c r="AC157" s="29"/>
      <c r="AD157" s="29"/>
      <c r="AE157" s="29"/>
      <c r="AF157" s="29"/>
      <c r="AG157" s="29"/>
      <c r="AH157" s="29"/>
      <c r="AI157" s="29"/>
    </row>
    <row r="158" ht="12.0" customHeight="1">
      <c r="A158" s="133" t="str">
        <f t="array" ref="A158">IFERROR(INDEX('03.Muestra'!$B$8:$B$17,SMALL(IF("Documento no web"='03.Muestra'!$D$8:$D$17,ROW('03.Muestra'!$B$8:$B$17)-MIN(ROW('03.Muestra'!$D$8:$D$17))+1,""),ROW()-157)),"")</f>
        <v/>
      </c>
      <c r="B158" s="169" t="str">
        <f t="array" ref="B158">IFERROR(INDEX('03.Muestra'!$C$8:$C$17,SMALL(IF("Documento no web"='03.Muestra'!$D$8:$D$17,ROW('03.Muestra'!$C$8:$C$17)-MIN(ROW('03.Muestra'!$D$8:$D$17))+1,""),ROW()-157)),"")</f>
        <v/>
      </c>
      <c r="C158" s="169" t="str">
        <f t="array" ref="C158">IFERROR(INDEX('03.Muestra'!$F$8:$F$17,SMALL(IF("Documento no web"='03.Muestra'!$D$8:$D$17,ROW('03.Muestra'!$F$8:$F$17)-MIN(ROW('03.Muestra'!$D$8:$D$17))+1,""),ROW()-157)),"")</f>
        <v/>
      </c>
      <c r="D158" s="143" t="str">
        <f t="shared" ref="D158:D167" si="21">IF(C158="","",$D$18)</f>
        <v/>
      </c>
      <c r="E158" s="95" t="str">
        <f t="shared" ref="E158:E167" si="22">IF(D158&lt;&gt;"",IF(AND(B158&lt;&gt;"",C158&lt;&gt;""),"","ERR"),"")</f>
        <v/>
      </c>
      <c r="F158" s="144" t="s">
        <v>95</v>
      </c>
      <c r="G158" s="121" t="s">
        <v>104</v>
      </c>
      <c r="H158" s="116" t="s">
        <v>99</v>
      </c>
      <c r="I158" s="145" t="s">
        <v>97</v>
      </c>
      <c r="J158" s="146" t="s">
        <v>93</v>
      </c>
      <c r="K158" s="171" t="s">
        <v>103</v>
      </c>
      <c r="L158" s="23"/>
      <c r="M158" s="23"/>
      <c r="N158" s="23"/>
      <c r="O158" s="23"/>
      <c r="P158" s="23"/>
      <c r="Q158" s="23"/>
      <c r="R158" s="23"/>
      <c r="S158" s="23"/>
      <c r="T158" s="23"/>
      <c r="U158" s="23"/>
      <c r="V158" s="23"/>
      <c r="W158" s="23"/>
      <c r="X158" s="23"/>
      <c r="Y158" s="23"/>
      <c r="Z158" s="29"/>
      <c r="AA158" s="29"/>
      <c r="AB158" s="29"/>
      <c r="AC158" s="29"/>
      <c r="AD158" s="29"/>
      <c r="AE158" s="29"/>
      <c r="AF158" s="29"/>
      <c r="AG158" s="29"/>
      <c r="AH158" s="29"/>
      <c r="AI158" s="29"/>
    </row>
    <row r="159" ht="12.0" customHeight="1">
      <c r="A159" s="133" t="str">
        <f t="array" ref="A159">IFERROR(INDEX('03.Muestra'!$B$8:$B$17,SMALL(IF("Documento no web"='03.Muestra'!$D$8:$D$17,ROW('03.Muestra'!$B$8:$B$17)-MIN(ROW('03.Muestra'!$D$8:$D$17))+1,""),ROW()-157)),"")</f>
        <v/>
      </c>
      <c r="B159" s="169" t="str">
        <f t="array" ref="B159">IFERROR(INDEX('03.Muestra'!$C$8:$C$17,SMALL(IF("Documento no web"='03.Muestra'!$D$8:$D$17,ROW('03.Muestra'!$C$8:$C$17)-MIN(ROW('03.Muestra'!$D$8:$D$17))+1,""),ROW()-157)),"")</f>
        <v/>
      </c>
      <c r="C159" s="169" t="str">
        <f t="array" ref="C159">IFERROR(INDEX('03.Muestra'!$F$8:$F$17,SMALL(IF("Documento no web"='03.Muestra'!$D$8:$D$17,ROW('03.Muestra'!$F$8:$F$17)-MIN(ROW('03.Muestra'!$D$8:$D$17))+1,""),ROW()-157)),"")</f>
        <v/>
      </c>
      <c r="D159" s="143" t="str">
        <f t="shared" si="21"/>
        <v/>
      </c>
      <c r="E159" s="95" t="str">
        <f t="shared" si="22"/>
        <v/>
      </c>
      <c r="F159" s="147">
        <f>COUNTIF($D158:INDIRECT("$D" &amp;  SUM(ROW()-1,'03.Muestra'!$D$20)-1),F158)</f>
        <v>0</v>
      </c>
      <c r="G159" s="147">
        <f>COUNTIF($D158:INDIRECT("$D" &amp;  SUM(ROW()-1,'03.Muestra'!$D$20)-1),G158)</f>
        <v>0</v>
      </c>
      <c r="H159" s="147">
        <f>COUNTIF($D158:INDIRECT("$D" &amp;  SUM(ROW()-1,'03.Muestra'!$D$20)-1),H158)</f>
        <v>0</v>
      </c>
      <c r="I159" s="147">
        <f>COUNTIF($D158:INDIRECT("$D" &amp;  SUM(ROW()-1,'03.Muestra'!$D$20)-1),I158)</f>
        <v>0</v>
      </c>
      <c r="J159" s="147">
        <f>COUNTIF($D158:INDIRECT("$D" &amp;  SUM(ROW()-1,'03.Muestra'!$D$20)-1),J158)</f>
        <v>0</v>
      </c>
      <c r="K159" s="172">
        <f>IF(COUNTIF('03.Muestra'!$D$8:$D$17,"Documento no web")=0,0,COUNTBLANK($D158:INDIRECT("$D" &amp;  SUM(ROW()-1,COUNTIF('03.Muestra'!$D$8:$D$17,"Documento no web"))-1)))</f>
        <v>0</v>
      </c>
      <c r="L159" s="23"/>
      <c r="M159" s="23"/>
      <c r="N159" s="23"/>
      <c r="O159" s="23"/>
      <c r="P159" s="23"/>
      <c r="Q159" s="23"/>
      <c r="R159" s="23"/>
      <c r="S159" s="23"/>
      <c r="T159" s="23"/>
      <c r="U159" s="23"/>
      <c r="V159" s="23"/>
      <c r="W159" s="23"/>
      <c r="X159" s="23"/>
      <c r="Y159" s="23"/>
      <c r="Z159" s="29"/>
      <c r="AA159" s="29"/>
      <c r="AB159" s="29"/>
      <c r="AC159" s="29"/>
      <c r="AD159" s="29"/>
      <c r="AE159" s="29"/>
      <c r="AF159" s="29"/>
      <c r="AG159" s="29"/>
      <c r="AH159" s="29"/>
      <c r="AI159" s="29"/>
    </row>
    <row r="160" ht="12.0" customHeight="1">
      <c r="A160" s="133" t="str">
        <f t="array" ref="A160">IFERROR(INDEX('03.Muestra'!$B$8:$B$17,SMALL(IF("Documento no web"='03.Muestra'!$D$8:$D$17,ROW('03.Muestra'!$B$8:$B$17)-MIN(ROW('03.Muestra'!$D$8:$D$17))+1,""),ROW()-157)),"")</f>
        <v/>
      </c>
      <c r="B160" s="169" t="str">
        <f t="array" ref="B160">IFERROR(INDEX('03.Muestra'!$C$8:$C$17,SMALL(IF("Documento no web"='03.Muestra'!$D$8:$D$17,ROW('03.Muestra'!$C$8:$C$17)-MIN(ROW('03.Muestra'!$D$8:$D$17))+1,""),ROW()-157)),"")</f>
        <v/>
      </c>
      <c r="C160" s="169" t="str">
        <f t="array" ref="C160">IFERROR(INDEX('03.Muestra'!$F$8:$F$17,SMALL(IF("Documento no web"='03.Muestra'!$D$8:$D$17,ROW('03.Muestra'!$F$8:$F$17)-MIN(ROW('03.Muestra'!$D$8:$D$17))+1,""),ROW()-157)),"")</f>
        <v/>
      </c>
      <c r="D160" s="143" t="str">
        <f t="shared" si="21"/>
        <v/>
      </c>
      <c r="E160" s="95" t="str">
        <f t="shared" si="22"/>
        <v/>
      </c>
      <c r="F160" s="29"/>
      <c r="G160" s="23"/>
      <c r="H160" s="23"/>
      <c r="I160" s="23"/>
      <c r="J160" s="23"/>
      <c r="K160" s="188"/>
      <c r="L160" s="23"/>
      <c r="M160" s="23"/>
      <c r="N160" s="23"/>
      <c r="O160" s="23"/>
      <c r="P160" s="23"/>
      <c r="Q160" s="23"/>
      <c r="R160" s="23"/>
      <c r="S160" s="23"/>
      <c r="T160" s="23"/>
      <c r="U160" s="23"/>
      <c r="V160" s="23"/>
      <c r="W160" s="23"/>
      <c r="X160" s="23"/>
      <c r="Y160" s="23"/>
      <c r="Z160" s="29"/>
      <c r="AA160" s="29"/>
      <c r="AB160" s="29"/>
      <c r="AC160" s="29"/>
      <c r="AD160" s="29"/>
      <c r="AE160" s="29"/>
      <c r="AF160" s="29"/>
      <c r="AG160" s="29"/>
      <c r="AH160" s="29"/>
      <c r="AI160" s="29"/>
    </row>
    <row r="161" ht="12.0" customHeight="1">
      <c r="A161" s="133" t="str">
        <f t="array" ref="A161">IFERROR(INDEX('03.Muestra'!$B$8:$B$17,SMALL(IF("Documento no web"='03.Muestra'!$D$8:$D$17,ROW('03.Muestra'!$B$8:$B$17)-MIN(ROW('03.Muestra'!$D$8:$D$17))+1,""),ROW()-157)),"")</f>
        <v/>
      </c>
      <c r="B161" s="169" t="str">
        <f t="array" ref="B161">IFERROR(INDEX('03.Muestra'!$C$8:$C$17,SMALL(IF("Documento no web"='03.Muestra'!$D$8:$D$17,ROW('03.Muestra'!$C$8:$C$17)-MIN(ROW('03.Muestra'!$D$8:$D$17))+1,""),ROW()-157)),"")</f>
        <v/>
      </c>
      <c r="C161" s="169" t="str">
        <f t="array" ref="C161">IFERROR(INDEX('03.Muestra'!$F$8:$F$17,SMALL(IF("Documento no web"='03.Muestra'!$D$8:$D$17,ROW('03.Muestra'!$F$8:$F$17)-MIN(ROW('03.Muestra'!$D$8:$D$17))+1,""),ROW()-157)),"")</f>
        <v/>
      </c>
      <c r="D161" s="143" t="str">
        <f t="shared" si="21"/>
        <v/>
      </c>
      <c r="E161" s="95" t="str">
        <f t="shared" si="22"/>
        <v/>
      </c>
      <c r="F161" s="29"/>
      <c r="G161" s="23"/>
      <c r="H161" s="23"/>
      <c r="I161" s="23"/>
      <c r="J161" s="23"/>
      <c r="K161" s="188"/>
      <c r="L161" s="23"/>
      <c r="M161" s="23"/>
      <c r="N161" s="23"/>
      <c r="O161" s="23"/>
      <c r="P161" s="23"/>
      <c r="Q161" s="23"/>
      <c r="R161" s="23"/>
      <c r="S161" s="23"/>
      <c r="T161" s="23"/>
      <c r="U161" s="23"/>
      <c r="V161" s="23"/>
      <c r="W161" s="23"/>
      <c r="X161" s="23"/>
      <c r="Y161" s="23"/>
      <c r="Z161" s="29"/>
      <c r="AA161" s="29"/>
      <c r="AB161" s="29"/>
      <c r="AC161" s="29"/>
      <c r="AD161" s="29"/>
      <c r="AE161" s="29"/>
      <c r="AF161" s="29"/>
      <c r="AG161" s="29"/>
      <c r="AH161" s="29"/>
      <c r="AI161" s="29"/>
    </row>
    <row r="162" ht="12.0" customHeight="1">
      <c r="A162" s="133" t="str">
        <f t="array" ref="A162">IFERROR(INDEX('03.Muestra'!$B$8:$B$17,SMALL(IF("Documento no web"='03.Muestra'!$D$8:$D$17,ROW('03.Muestra'!$B$8:$B$17)-MIN(ROW('03.Muestra'!$D$8:$D$17))+1,""),ROW()-157)),"")</f>
        <v/>
      </c>
      <c r="B162" s="169" t="str">
        <f t="array" ref="B162">IFERROR(INDEX('03.Muestra'!$C$8:$C$17,SMALL(IF("Documento no web"='03.Muestra'!$D$8:$D$17,ROW('03.Muestra'!$C$8:$C$17)-MIN(ROW('03.Muestra'!$D$8:$D$17))+1,""),ROW()-157)),"")</f>
        <v/>
      </c>
      <c r="C162" s="169" t="str">
        <f t="array" ref="C162">IFERROR(INDEX('03.Muestra'!$F$8:$F$17,SMALL(IF("Documento no web"='03.Muestra'!$D$8:$D$17,ROW('03.Muestra'!$F$8:$F$17)-MIN(ROW('03.Muestra'!$D$8:$D$17))+1,""),ROW()-157)),"")</f>
        <v/>
      </c>
      <c r="D162" s="143" t="str">
        <f t="shared" si="21"/>
        <v/>
      </c>
      <c r="E162" s="95" t="str">
        <f t="shared" si="22"/>
        <v/>
      </c>
      <c r="F162" s="29"/>
      <c r="G162" s="23"/>
      <c r="H162" s="23"/>
      <c r="I162" s="23"/>
      <c r="J162" s="23"/>
      <c r="K162" s="188"/>
      <c r="L162" s="23"/>
      <c r="M162" s="23"/>
      <c r="N162" s="23"/>
      <c r="O162" s="23"/>
      <c r="P162" s="23"/>
      <c r="Q162" s="23"/>
      <c r="R162" s="23"/>
      <c r="S162" s="23"/>
      <c r="T162" s="23"/>
      <c r="U162" s="23"/>
      <c r="V162" s="23"/>
      <c r="W162" s="23"/>
      <c r="X162" s="23"/>
      <c r="Y162" s="23"/>
      <c r="Z162" s="29"/>
      <c r="AA162" s="29"/>
      <c r="AB162" s="29"/>
      <c r="AC162" s="29"/>
      <c r="AD162" s="29"/>
      <c r="AE162" s="29"/>
      <c r="AF162" s="29"/>
      <c r="AG162" s="29"/>
      <c r="AH162" s="29"/>
      <c r="AI162" s="29"/>
    </row>
    <row r="163" ht="12.0" customHeight="1">
      <c r="A163" s="133" t="str">
        <f t="array" ref="A163">IFERROR(INDEX('03.Muestra'!$B$8:$B$17,SMALL(IF("Documento no web"='03.Muestra'!$D$8:$D$17,ROW('03.Muestra'!$B$8:$B$17)-MIN(ROW('03.Muestra'!$D$8:$D$17))+1,""),ROW()-157)),"")</f>
        <v/>
      </c>
      <c r="B163" s="169" t="str">
        <f t="array" ref="B163">IFERROR(INDEX('03.Muestra'!$C$8:$C$17,SMALL(IF("Documento no web"='03.Muestra'!$D$8:$D$17,ROW('03.Muestra'!$C$8:$C$17)-MIN(ROW('03.Muestra'!$D$8:$D$17))+1,""),ROW()-157)),"")</f>
        <v/>
      </c>
      <c r="C163" s="169" t="str">
        <f t="array" ref="C163">IFERROR(INDEX('03.Muestra'!$F$8:$F$17,SMALL(IF("Documento no web"='03.Muestra'!$D$8:$D$17,ROW('03.Muestra'!$F$8:$F$17)-MIN(ROW('03.Muestra'!$D$8:$D$17))+1,""),ROW()-157)),"")</f>
        <v/>
      </c>
      <c r="D163" s="143" t="str">
        <f t="shared" si="21"/>
        <v/>
      </c>
      <c r="E163" s="95" t="str">
        <f t="shared" si="22"/>
        <v/>
      </c>
      <c r="F163" s="29"/>
      <c r="G163" s="23"/>
      <c r="H163" s="23"/>
      <c r="I163" s="23"/>
      <c r="J163" s="23"/>
      <c r="K163" s="188"/>
      <c r="L163" s="23"/>
      <c r="M163" s="23"/>
      <c r="N163" s="23"/>
      <c r="O163" s="23"/>
      <c r="P163" s="23"/>
      <c r="Q163" s="23"/>
      <c r="R163" s="23"/>
      <c r="S163" s="23"/>
      <c r="T163" s="23"/>
      <c r="U163" s="23"/>
      <c r="V163" s="23"/>
      <c r="W163" s="23"/>
      <c r="X163" s="23"/>
      <c r="Y163" s="23"/>
      <c r="Z163" s="29"/>
      <c r="AA163" s="29"/>
      <c r="AB163" s="29"/>
      <c r="AC163" s="29"/>
      <c r="AD163" s="29"/>
      <c r="AE163" s="29"/>
      <c r="AF163" s="29"/>
      <c r="AG163" s="29"/>
      <c r="AH163" s="29"/>
      <c r="AI163" s="29"/>
    </row>
    <row r="164" ht="12.0" customHeight="1">
      <c r="A164" s="133" t="str">
        <f t="array" ref="A164">IFERROR(INDEX('03.Muestra'!$B$8:$B$17,SMALL(IF("Documento no web"='03.Muestra'!$D$8:$D$17,ROW('03.Muestra'!$B$8:$B$17)-MIN(ROW('03.Muestra'!$D$8:$D$17))+1,""),ROW()-157)),"")</f>
        <v/>
      </c>
      <c r="B164" s="169" t="str">
        <f t="array" ref="B164">IFERROR(INDEX('03.Muestra'!$C$8:$C$17,SMALL(IF("Documento no web"='03.Muestra'!$D$8:$D$17,ROW('03.Muestra'!$C$8:$C$17)-MIN(ROW('03.Muestra'!$D$8:$D$17))+1,""),ROW()-157)),"")</f>
        <v/>
      </c>
      <c r="C164" s="169" t="str">
        <f t="array" ref="C164">IFERROR(INDEX('03.Muestra'!$F$8:$F$17,SMALL(IF("Documento no web"='03.Muestra'!$D$8:$D$17,ROW('03.Muestra'!$F$8:$F$17)-MIN(ROW('03.Muestra'!$D$8:$D$17))+1,""),ROW()-157)),"")</f>
        <v/>
      </c>
      <c r="D164" s="143" t="str">
        <f t="shared" si="21"/>
        <v/>
      </c>
      <c r="E164" s="95" t="str">
        <f t="shared" si="22"/>
        <v/>
      </c>
      <c r="F164" s="23"/>
      <c r="G164" s="23"/>
      <c r="H164" s="23"/>
      <c r="I164" s="23"/>
      <c r="J164" s="23"/>
      <c r="K164" s="188"/>
      <c r="L164" s="23"/>
      <c r="M164" s="23"/>
      <c r="N164" s="23"/>
      <c r="O164" s="23"/>
      <c r="P164" s="23"/>
      <c r="Q164" s="23"/>
      <c r="R164" s="23"/>
      <c r="S164" s="23"/>
      <c r="T164" s="23"/>
      <c r="U164" s="23"/>
      <c r="V164" s="23"/>
      <c r="W164" s="23"/>
      <c r="X164" s="23"/>
      <c r="Y164" s="23"/>
      <c r="Z164" s="29"/>
      <c r="AA164" s="29"/>
      <c r="AB164" s="29"/>
      <c r="AC164" s="29"/>
      <c r="AD164" s="29"/>
      <c r="AE164" s="29"/>
      <c r="AF164" s="29"/>
      <c r="AG164" s="29"/>
      <c r="AH164" s="29"/>
      <c r="AI164" s="29"/>
    </row>
    <row r="165" ht="12.0" customHeight="1">
      <c r="A165" s="133" t="str">
        <f t="array" ref="A165">IFERROR(INDEX('03.Muestra'!$B$8:$B$17,SMALL(IF("Documento no web"='03.Muestra'!$D$8:$D$17,ROW('03.Muestra'!$B$8:$B$17)-MIN(ROW('03.Muestra'!$D$8:$D$17))+1,""),ROW()-157)),"")</f>
        <v/>
      </c>
      <c r="B165" s="169" t="str">
        <f t="array" ref="B165">IFERROR(INDEX('03.Muestra'!$C$8:$C$17,SMALL(IF("Documento no web"='03.Muestra'!$D$8:$D$17,ROW('03.Muestra'!$C$8:$C$17)-MIN(ROW('03.Muestra'!$D$8:$D$17))+1,""),ROW()-157)),"")</f>
        <v/>
      </c>
      <c r="C165" s="169" t="str">
        <f t="array" ref="C165">IFERROR(INDEX('03.Muestra'!$F$8:$F$17,SMALL(IF("Documento no web"='03.Muestra'!$D$8:$D$17,ROW('03.Muestra'!$F$8:$F$17)-MIN(ROW('03.Muestra'!$D$8:$D$17))+1,""),ROW()-157)),"")</f>
        <v/>
      </c>
      <c r="D165" s="143" t="str">
        <f t="shared" si="21"/>
        <v/>
      </c>
      <c r="E165" s="95" t="str">
        <f t="shared" si="22"/>
        <v/>
      </c>
      <c r="F165" s="23"/>
      <c r="G165" s="23"/>
      <c r="H165" s="23"/>
      <c r="I165" s="23"/>
      <c r="J165" s="23"/>
      <c r="K165" s="188"/>
      <c r="L165" s="23"/>
      <c r="M165" s="23"/>
      <c r="N165" s="23"/>
      <c r="O165" s="23"/>
      <c r="P165" s="23"/>
      <c r="Q165" s="23"/>
      <c r="R165" s="23"/>
      <c r="S165" s="23"/>
      <c r="T165" s="23"/>
      <c r="U165" s="23"/>
      <c r="V165" s="23"/>
      <c r="W165" s="23"/>
      <c r="X165" s="23"/>
      <c r="Y165" s="23"/>
      <c r="Z165" s="29"/>
      <c r="AA165" s="29"/>
      <c r="AB165" s="29"/>
      <c r="AC165" s="29"/>
      <c r="AD165" s="29"/>
      <c r="AE165" s="29"/>
      <c r="AF165" s="29"/>
      <c r="AG165" s="29"/>
      <c r="AH165" s="29"/>
      <c r="AI165" s="29"/>
    </row>
    <row r="166" ht="12.0" customHeight="1">
      <c r="A166" s="133" t="str">
        <f t="array" ref="A166">IFERROR(INDEX('03.Muestra'!$B$8:$B$17,SMALL(IF("Documento no web"='03.Muestra'!$D$8:$D$17,ROW('03.Muestra'!$B$8:$B$17)-MIN(ROW('03.Muestra'!$D$8:$D$17))+1,""),ROW()-157)),"")</f>
        <v/>
      </c>
      <c r="B166" s="169" t="str">
        <f t="array" ref="B166">IFERROR(INDEX('03.Muestra'!$C$8:$C$17,SMALL(IF("Documento no web"='03.Muestra'!$D$8:$D$17,ROW('03.Muestra'!$C$8:$C$17)-MIN(ROW('03.Muestra'!$D$8:$D$17))+1,""),ROW()-157)),"")</f>
        <v/>
      </c>
      <c r="C166" s="169" t="str">
        <f t="array" ref="C166">IFERROR(INDEX('03.Muestra'!$F$8:$F$17,SMALL(IF("Documento no web"='03.Muestra'!$D$8:$D$17,ROW('03.Muestra'!$F$8:$F$17)-MIN(ROW('03.Muestra'!$D$8:$D$17))+1,""),ROW()-157)),"")</f>
        <v/>
      </c>
      <c r="D166" s="143" t="str">
        <f t="shared" si="21"/>
        <v/>
      </c>
      <c r="E166" s="95" t="str">
        <f t="shared" si="22"/>
        <v/>
      </c>
      <c r="F166" s="23"/>
      <c r="G166" s="23"/>
      <c r="H166" s="23"/>
      <c r="I166" s="23"/>
      <c r="J166" s="23"/>
      <c r="K166" s="188"/>
      <c r="L166" s="23"/>
      <c r="M166" s="23"/>
      <c r="N166" s="23"/>
      <c r="O166" s="23"/>
      <c r="P166" s="23"/>
      <c r="Q166" s="23"/>
      <c r="R166" s="23"/>
      <c r="S166" s="23"/>
      <c r="T166" s="23"/>
      <c r="U166" s="23"/>
      <c r="V166" s="23"/>
      <c r="W166" s="23"/>
      <c r="X166" s="23"/>
      <c r="Y166" s="23"/>
      <c r="Z166" s="29"/>
      <c r="AA166" s="29"/>
      <c r="AB166" s="29"/>
      <c r="AC166" s="29"/>
      <c r="AD166" s="29"/>
      <c r="AE166" s="29"/>
      <c r="AF166" s="29"/>
      <c r="AG166" s="29"/>
      <c r="AH166" s="29"/>
      <c r="AI166" s="29"/>
    </row>
    <row r="167" ht="12.0" customHeight="1">
      <c r="A167" s="133" t="str">
        <f t="array" ref="A167">IFERROR(INDEX('03.Muestra'!$B$8:$B$17,SMALL(IF("Documento no web"='03.Muestra'!$D$8:$D$17,ROW('03.Muestra'!$B$8:$B$17)-MIN(ROW('03.Muestra'!$D$8:$D$17))+1,""),ROW()-157)),"")</f>
        <v/>
      </c>
      <c r="B167" s="169" t="str">
        <f t="array" ref="B167">IFERROR(INDEX('03.Muestra'!$C$8:$C$17,SMALL(IF("Documento no web"='03.Muestra'!$D$8:$D$17,ROW('03.Muestra'!$C$8:$C$17)-MIN(ROW('03.Muestra'!$D$8:$D$17))+1,""),ROW()-157)),"")</f>
        <v/>
      </c>
      <c r="C167" s="169" t="str">
        <f t="array" ref="C167">IFERROR(INDEX('03.Muestra'!$F$8:$F$17,SMALL(IF("Documento no web"='03.Muestra'!$D$8:$D$17,ROW('03.Muestra'!$F$8:$F$17)-MIN(ROW('03.Muestra'!$D$8:$D$17))+1,""),ROW()-157)),"")</f>
        <v/>
      </c>
      <c r="D167" s="143" t="str">
        <f t="shared" si="21"/>
        <v/>
      </c>
      <c r="E167" s="95" t="str">
        <f t="shared" si="22"/>
        <v/>
      </c>
      <c r="F167" s="23"/>
      <c r="G167" s="23"/>
      <c r="H167" s="23"/>
      <c r="I167" s="23"/>
      <c r="J167" s="23"/>
      <c r="K167" s="188"/>
      <c r="L167" s="23"/>
      <c r="M167" s="23"/>
      <c r="N167" s="23"/>
      <c r="O167" s="23"/>
      <c r="P167" s="23"/>
      <c r="Q167" s="23"/>
      <c r="R167" s="23"/>
      <c r="S167" s="23"/>
      <c r="T167" s="23"/>
      <c r="U167" s="23"/>
      <c r="V167" s="23"/>
      <c r="W167" s="23"/>
      <c r="X167" s="23"/>
      <c r="Y167" s="23"/>
      <c r="Z167" s="29"/>
      <c r="AA167" s="29"/>
      <c r="AB167" s="29"/>
      <c r="AC167" s="29"/>
      <c r="AD167" s="29"/>
      <c r="AE167" s="29"/>
      <c r="AF167" s="29"/>
      <c r="AG167" s="29"/>
      <c r="AH167" s="29"/>
      <c r="AI167" s="29"/>
    </row>
    <row r="168" ht="12.0" customHeight="1">
      <c r="A168" s="92"/>
      <c r="B168" s="173"/>
      <c r="C168" s="173"/>
      <c r="D168" s="174"/>
      <c r="E168" s="95"/>
      <c r="F168" s="23"/>
      <c r="G168" s="23"/>
      <c r="H168" s="23"/>
      <c r="I168" s="23"/>
      <c r="J168" s="23"/>
      <c r="K168" s="29"/>
      <c r="L168" s="29"/>
      <c r="M168" s="29"/>
      <c r="N168" s="23"/>
      <c r="O168" s="23"/>
      <c r="P168" s="23"/>
      <c r="Q168" s="23"/>
      <c r="R168" s="23"/>
      <c r="S168" s="23"/>
      <c r="T168" s="23"/>
      <c r="U168" s="23"/>
      <c r="V168" s="29"/>
      <c r="W168" s="29"/>
      <c r="X168" s="29"/>
      <c r="Y168" s="29"/>
      <c r="Z168" s="29"/>
      <c r="AA168" s="29"/>
      <c r="AB168" s="29"/>
      <c r="AC168" s="29"/>
      <c r="AD168" s="23"/>
      <c r="AE168" s="29"/>
      <c r="AF168" s="29"/>
      <c r="AG168" s="29"/>
      <c r="AH168" s="29"/>
      <c r="AI168" s="29"/>
    </row>
    <row r="169" ht="12.0" customHeight="1">
      <c r="A169" s="92"/>
      <c r="B169" s="173"/>
      <c r="C169" s="173"/>
      <c r="D169" s="174"/>
      <c r="E169" s="95"/>
      <c r="F169" s="23"/>
      <c r="G169" s="23"/>
      <c r="H169" s="23"/>
      <c r="I169" s="23"/>
      <c r="J169" s="23"/>
      <c r="K169" s="29"/>
      <c r="L169" s="29"/>
      <c r="M169" s="29"/>
      <c r="N169" s="23"/>
      <c r="O169" s="23"/>
      <c r="P169" s="23"/>
      <c r="Q169" s="23"/>
      <c r="R169" s="23"/>
      <c r="S169" s="23"/>
      <c r="T169" s="23"/>
      <c r="U169" s="23"/>
      <c r="V169" s="29"/>
      <c r="W169" s="29"/>
      <c r="X169" s="29"/>
      <c r="Y169" s="29"/>
      <c r="Z169" s="29"/>
      <c r="AA169" s="29"/>
      <c r="AB169" s="29"/>
      <c r="AC169" s="29"/>
      <c r="AD169" s="23"/>
      <c r="AE169" s="29"/>
      <c r="AF169" s="29"/>
      <c r="AG169" s="29"/>
      <c r="AH169" s="29"/>
      <c r="AI169" s="29"/>
    </row>
    <row r="170" ht="12.75" customHeight="1">
      <c r="A170" s="151"/>
      <c r="B170" s="152"/>
      <c r="C170" s="151"/>
      <c r="D170" s="175"/>
      <c r="E170" s="95"/>
      <c r="F170" s="23"/>
      <c r="G170" s="23"/>
      <c r="H170" s="23"/>
      <c r="I170" s="23"/>
      <c r="J170" s="23"/>
      <c r="K170" s="29"/>
      <c r="L170" s="29"/>
      <c r="M170" s="29"/>
      <c r="N170" s="23"/>
      <c r="O170" s="23"/>
      <c r="P170" s="23"/>
      <c r="Q170" s="23"/>
      <c r="R170" s="23"/>
      <c r="S170" s="23"/>
      <c r="T170" s="23"/>
      <c r="U170" s="23"/>
      <c r="V170" s="29"/>
      <c r="W170" s="29"/>
      <c r="X170" s="29"/>
      <c r="Y170" s="29"/>
      <c r="Z170" s="29"/>
      <c r="AA170" s="29"/>
      <c r="AB170" s="29"/>
      <c r="AC170" s="29"/>
      <c r="AD170" s="23"/>
      <c r="AE170" s="29"/>
      <c r="AF170" s="29"/>
      <c r="AG170" s="29"/>
      <c r="AH170" s="29"/>
      <c r="AI170" s="29"/>
    </row>
    <row r="171" ht="14.25" customHeight="1">
      <c r="A171" s="149"/>
      <c r="B171" s="149"/>
      <c r="C171" s="149"/>
      <c r="D171" s="176"/>
      <c r="E171" s="95"/>
      <c r="F171" s="149"/>
      <c r="G171" s="23"/>
      <c r="H171" s="23"/>
      <c r="I171" s="23"/>
      <c r="J171" s="23"/>
      <c r="K171" s="29"/>
      <c r="L171" s="29"/>
      <c r="M171" s="29"/>
      <c r="N171" s="23"/>
      <c r="O171" s="23"/>
      <c r="P171" s="23"/>
      <c r="Q171" s="23"/>
      <c r="R171" s="23"/>
      <c r="S171" s="23"/>
      <c r="T171" s="23"/>
      <c r="U171" s="23"/>
      <c r="V171" s="29"/>
      <c r="W171" s="29"/>
      <c r="X171" s="29"/>
      <c r="Y171" s="29"/>
      <c r="Z171" s="29"/>
      <c r="AA171" s="29"/>
      <c r="AB171" s="29"/>
      <c r="AC171" s="29"/>
      <c r="AD171" s="23"/>
      <c r="AE171" s="29"/>
      <c r="AF171" s="29"/>
      <c r="AG171" s="29"/>
      <c r="AH171" s="29"/>
      <c r="AI171" s="29"/>
    </row>
    <row r="172" ht="12.0" customHeight="1">
      <c r="A172" s="29"/>
      <c r="B172" s="23"/>
      <c r="C172" s="23"/>
      <c r="D172" s="167"/>
      <c r="E172" s="95"/>
      <c r="F172" s="23"/>
      <c r="G172" s="23"/>
      <c r="H172" s="23"/>
      <c r="I172" s="23"/>
      <c r="J172" s="23"/>
      <c r="K172" s="188"/>
      <c r="L172" s="23"/>
      <c r="M172" s="23"/>
      <c r="N172" s="23"/>
      <c r="O172" s="23"/>
      <c r="P172" s="23"/>
      <c r="Q172" s="23"/>
      <c r="R172" s="23"/>
      <c r="S172" s="23"/>
      <c r="T172" s="23"/>
      <c r="U172" s="23"/>
      <c r="V172" s="23"/>
      <c r="W172" s="23"/>
      <c r="X172" s="23"/>
      <c r="Y172" s="23"/>
      <c r="Z172" s="29"/>
      <c r="AA172" s="29"/>
      <c r="AB172" s="29"/>
      <c r="AC172" s="29"/>
      <c r="AD172" s="29"/>
      <c r="AE172" s="29"/>
      <c r="AF172" s="29"/>
      <c r="AG172" s="29"/>
      <c r="AH172" s="29"/>
      <c r="AI172" s="29"/>
    </row>
    <row r="173" ht="12.0" customHeight="1">
      <c r="A173" s="29"/>
      <c r="B173" s="23"/>
      <c r="C173" s="23"/>
      <c r="D173" s="167"/>
      <c r="E173" s="137"/>
      <c r="F173" s="23"/>
      <c r="G173" s="23"/>
      <c r="H173" s="23"/>
      <c r="I173" s="23"/>
      <c r="J173" s="23"/>
      <c r="K173" s="188"/>
      <c r="L173" s="23"/>
      <c r="M173" s="23"/>
      <c r="N173" s="23"/>
      <c r="O173" s="23"/>
      <c r="P173" s="23"/>
      <c r="Q173" s="23"/>
      <c r="R173" s="23"/>
      <c r="S173" s="23"/>
      <c r="T173" s="23"/>
      <c r="U173" s="23"/>
      <c r="V173" s="23"/>
      <c r="W173" s="23"/>
      <c r="X173" s="23"/>
      <c r="Y173" s="23"/>
      <c r="Z173" s="29"/>
      <c r="AA173" s="29"/>
      <c r="AB173" s="29"/>
      <c r="AC173" s="29"/>
      <c r="AD173" s="29"/>
      <c r="AE173" s="29"/>
      <c r="AF173" s="29"/>
      <c r="AG173" s="29"/>
      <c r="AH173" s="29"/>
      <c r="AI173" s="29"/>
    </row>
    <row r="174" ht="32.25" customHeight="1">
      <c r="A174" s="126" t="s">
        <v>106</v>
      </c>
      <c r="B174" s="127" t="s">
        <v>92</v>
      </c>
      <c r="C174" s="128" t="s">
        <v>212</v>
      </c>
      <c r="D174" s="168" t="s">
        <v>112</v>
      </c>
      <c r="E174" s="154"/>
      <c r="F174" s="29"/>
      <c r="G174" s="29"/>
      <c r="H174" s="29"/>
      <c r="I174" s="29"/>
      <c r="J174" s="29"/>
      <c r="K174" s="188"/>
      <c r="L174" s="23"/>
      <c r="M174" s="23"/>
      <c r="N174" s="23"/>
      <c r="O174" s="23"/>
      <c r="P174" s="23"/>
      <c r="Q174" s="23"/>
      <c r="R174" s="23"/>
      <c r="S174" s="23"/>
      <c r="T174" s="23"/>
      <c r="U174" s="23"/>
      <c r="V174" s="23"/>
      <c r="W174" s="23"/>
      <c r="X174" s="23"/>
      <c r="Y174" s="23"/>
      <c r="Z174" s="29"/>
      <c r="AA174" s="29"/>
      <c r="AB174" s="29"/>
      <c r="AC174" s="29"/>
      <c r="AD174" s="29"/>
      <c r="AE174" s="29"/>
      <c r="AF174" s="29"/>
      <c r="AG174" s="29"/>
      <c r="AH174" s="29"/>
      <c r="AI174" s="29"/>
    </row>
    <row r="175" ht="12.0" customHeight="1">
      <c r="A175" s="133" t="str">
        <f t="array" ref="A175">IFERROR(INDEX('03.Muestra'!$B$8:$B$17,SMALL(IF("Documento no web"='03.Muestra'!$D$8:$D$17,ROW('03.Muestra'!$B$8:$B$17)-MIN(ROW('03.Muestra'!$D$8:$D$17))+1,""),ROW()-174)),"")</f>
        <v/>
      </c>
      <c r="B175" s="169" t="str">
        <f t="array" ref="B175">IFERROR(INDEX('03.Muestra'!$C$8:$C$17,SMALL(IF("Documento no web"='03.Muestra'!$D$8:$D$17,ROW('03.Muestra'!$C$8:$C$17)-MIN(ROW('03.Muestra'!$D$8:$D$17))+1,""),ROW()-174)),"")</f>
        <v/>
      </c>
      <c r="C175" s="169" t="str">
        <f t="array" ref="C175">IFERROR(INDEX('03.Muestra'!$F$8:$F$17,SMALL(IF("Documento no web"='03.Muestra'!$D$8:$D$17,ROW('03.Muestra'!$F$8:$F$17)-MIN(ROW('03.Muestra'!$D$8:$D$17))+1,""),ROW()-174)),"")</f>
        <v/>
      </c>
      <c r="D175" s="143" t="str">
        <f t="shared" ref="D175:D184" si="23">IF(C175="","",$D$18)</f>
        <v/>
      </c>
      <c r="E175" s="95" t="str">
        <f t="shared" ref="E175:E184" si="24">IF(D175&lt;&gt;"",IF(AND(B175&lt;&gt;"",C175&lt;&gt;""),"","ERR"),"")</f>
        <v/>
      </c>
      <c r="F175" s="144" t="s">
        <v>95</v>
      </c>
      <c r="G175" s="121" t="s">
        <v>104</v>
      </c>
      <c r="H175" s="116" t="s">
        <v>99</v>
      </c>
      <c r="I175" s="145" t="s">
        <v>97</v>
      </c>
      <c r="J175" s="146" t="s">
        <v>93</v>
      </c>
      <c r="K175" s="171" t="s">
        <v>103</v>
      </c>
      <c r="L175" s="23"/>
      <c r="M175" s="23"/>
      <c r="N175" s="23"/>
      <c r="O175" s="23"/>
      <c r="P175" s="23"/>
      <c r="Q175" s="23"/>
      <c r="R175" s="23"/>
      <c r="S175" s="23"/>
      <c r="T175" s="23"/>
      <c r="U175" s="23"/>
      <c r="V175" s="23"/>
      <c r="W175" s="23"/>
      <c r="X175" s="23"/>
      <c r="Y175" s="23"/>
      <c r="Z175" s="29"/>
      <c r="AA175" s="29"/>
      <c r="AB175" s="29"/>
      <c r="AC175" s="29"/>
      <c r="AD175" s="29"/>
      <c r="AE175" s="29"/>
      <c r="AF175" s="29"/>
      <c r="AG175" s="29"/>
      <c r="AH175" s="29"/>
      <c r="AI175" s="29"/>
    </row>
    <row r="176" ht="12.0" customHeight="1">
      <c r="A176" s="133" t="str">
        <f t="array" ref="A176">IFERROR(INDEX('03.Muestra'!$B$8:$B$17,SMALL(IF("Documento no web"='03.Muestra'!$D$8:$D$17,ROW('03.Muestra'!$B$8:$B$17)-MIN(ROW('03.Muestra'!$D$8:$D$17))+1,""),ROW()-174)),"")</f>
        <v/>
      </c>
      <c r="B176" s="169" t="str">
        <f t="array" ref="B176">IFERROR(INDEX('03.Muestra'!$C$8:$C$17,SMALL(IF("Documento no web"='03.Muestra'!$D$8:$D$17,ROW('03.Muestra'!$C$8:$C$17)-MIN(ROW('03.Muestra'!$D$8:$D$17))+1,""),ROW()-174)),"")</f>
        <v/>
      </c>
      <c r="C176" s="169" t="str">
        <f t="array" ref="C176">IFERROR(INDEX('03.Muestra'!$F$8:$F$17,SMALL(IF("Documento no web"='03.Muestra'!$D$8:$D$17,ROW('03.Muestra'!$F$8:$F$17)-MIN(ROW('03.Muestra'!$D$8:$D$17))+1,""),ROW()-174)),"")</f>
        <v/>
      </c>
      <c r="D176" s="143" t="str">
        <f t="shared" si="23"/>
        <v/>
      </c>
      <c r="E176" s="95" t="str">
        <f t="shared" si="24"/>
        <v/>
      </c>
      <c r="F176" s="147">
        <f>COUNTIF($D175:INDIRECT("$D" &amp;  SUM(ROW()-1,'03.Muestra'!$D$20)-1),F175)</f>
        <v>0</v>
      </c>
      <c r="G176" s="147">
        <f>COUNTIF($D175:INDIRECT("$D" &amp;  SUM(ROW()-1,'03.Muestra'!$D$20)-1),G175)</f>
        <v>0</v>
      </c>
      <c r="H176" s="147">
        <f>COUNTIF($D175:INDIRECT("$D" &amp;  SUM(ROW()-1,'03.Muestra'!$D$20)-1),H175)</f>
        <v>0</v>
      </c>
      <c r="I176" s="147">
        <f>COUNTIF($D175:INDIRECT("$D" &amp;  SUM(ROW()-1,'03.Muestra'!$D$20)-1),I175)</f>
        <v>0</v>
      </c>
      <c r="J176" s="147">
        <f>COUNTIF($D175:INDIRECT("$D" &amp;  SUM(ROW()-1,'03.Muestra'!$D$20)-1),J175)</f>
        <v>0</v>
      </c>
      <c r="K176" s="172">
        <f>IF(COUNTIF('03.Muestra'!$D$8:$D$17,"Documento no web")=0,0,COUNTBLANK($D175:INDIRECT("$D" &amp;  SUM(ROW()-1,COUNTIF('03.Muestra'!$D$8:$D$17,"Documento no web"))-1)))</f>
        <v>0</v>
      </c>
      <c r="L176" s="23"/>
      <c r="M176" s="23"/>
      <c r="N176" s="23"/>
      <c r="O176" s="23"/>
      <c r="P176" s="23"/>
      <c r="Q176" s="23"/>
      <c r="R176" s="23"/>
      <c r="S176" s="23"/>
      <c r="T176" s="23"/>
      <c r="U176" s="23"/>
      <c r="V176" s="23"/>
      <c r="W176" s="23"/>
      <c r="X176" s="23"/>
      <c r="Y176" s="23"/>
      <c r="Z176" s="29"/>
      <c r="AA176" s="29"/>
      <c r="AB176" s="29"/>
      <c r="AC176" s="29"/>
      <c r="AD176" s="29"/>
      <c r="AE176" s="29"/>
      <c r="AF176" s="29"/>
      <c r="AG176" s="29"/>
      <c r="AH176" s="29"/>
      <c r="AI176" s="29"/>
    </row>
    <row r="177" ht="12.0" customHeight="1">
      <c r="A177" s="133" t="str">
        <f t="array" ref="A177">IFERROR(INDEX('03.Muestra'!$B$8:$B$17,SMALL(IF("Documento no web"='03.Muestra'!$D$8:$D$17,ROW('03.Muestra'!$B$8:$B$17)-MIN(ROW('03.Muestra'!$D$8:$D$17))+1,""),ROW()-174)),"")</f>
        <v/>
      </c>
      <c r="B177" s="169" t="str">
        <f t="array" ref="B177">IFERROR(INDEX('03.Muestra'!$C$8:$C$17,SMALL(IF("Documento no web"='03.Muestra'!$D$8:$D$17,ROW('03.Muestra'!$C$8:$C$17)-MIN(ROW('03.Muestra'!$D$8:$D$17))+1,""),ROW()-174)),"")</f>
        <v/>
      </c>
      <c r="C177" s="169" t="str">
        <f t="array" ref="C177">IFERROR(INDEX('03.Muestra'!$F$8:$F$17,SMALL(IF("Documento no web"='03.Muestra'!$D$8:$D$17,ROW('03.Muestra'!$F$8:$F$17)-MIN(ROW('03.Muestra'!$D$8:$D$17))+1,""),ROW()-174)),"")</f>
        <v/>
      </c>
      <c r="D177" s="143" t="str">
        <f t="shared" si="23"/>
        <v/>
      </c>
      <c r="E177" s="95" t="str">
        <f t="shared" si="24"/>
        <v/>
      </c>
      <c r="F177" s="29"/>
      <c r="G177" s="23"/>
      <c r="H177" s="23"/>
      <c r="I177" s="23"/>
      <c r="J177" s="23"/>
      <c r="K177" s="188"/>
      <c r="L177" s="23"/>
      <c r="M177" s="23"/>
      <c r="N177" s="23"/>
      <c r="O177" s="23"/>
      <c r="P177" s="23"/>
      <c r="Q177" s="23"/>
      <c r="R177" s="23"/>
      <c r="S177" s="23"/>
      <c r="T177" s="23"/>
      <c r="U177" s="23"/>
      <c r="V177" s="23"/>
      <c r="W177" s="23"/>
      <c r="X177" s="23"/>
      <c r="Y177" s="23"/>
      <c r="Z177" s="29"/>
      <c r="AA177" s="29"/>
      <c r="AB177" s="29"/>
      <c r="AC177" s="29"/>
      <c r="AD177" s="29"/>
      <c r="AE177" s="29"/>
      <c r="AF177" s="29"/>
      <c r="AG177" s="29"/>
      <c r="AH177" s="29"/>
      <c r="AI177" s="29"/>
    </row>
    <row r="178" ht="12.0" customHeight="1">
      <c r="A178" s="133" t="str">
        <f t="array" ref="A178">IFERROR(INDEX('03.Muestra'!$B$8:$B$17,SMALL(IF("Documento no web"='03.Muestra'!$D$8:$D$17,ROW('03.Muestra'!$B$8:$B$17)-MIN(ROW('03.Muestra'!$D$8:$D$17))+1,""),ROW()-174)),"")</f>
        <v/>
      </c>
      <c r="B178" s="169" t="str">
        <f t="array" ref="B178">IFERROR(INDEX('03.Muestra'!$C$8:$C$17,SMALL(IF("Documento no web"='03.Muestra'!$D$8:$D$17,ROW('03.Muestra'!$C$8:$C$17)-MIN(ROW('03.Muestra'!$D$8:$D$17))+1,""),ROW()-174)),"")</f>
        <v/>
      </c>
      <c r="C178" s="169" t="str">
        <f t="array" ref="C178">IFERROR(INDEX('03.Muestra'!$F$8:$F$17,SMALL(IF("Documento no web"='03.Muestra'!$D$8:$D$17,ROW('03.Muestra'!$F$8:$F$17)-MIN(ROW('03.Muestra'!$D$8:$D$17))+1,""),ROW()-174)),"")</f>
        <v/>
      </c>
      <c r="D178" s="143" t="str">
        <f t="shared" si="23"/>
        <v/>
      </c>
      <c r="E178" s="95" t="str">
        <f t="shared" si="24"/>
        <v/>
      </c>
      <c r="F178" s="29"/>
      <c r="G178" s="23"/>
      <c r="H178" s="23"/>
      <c r="I178" s="23"/>
      <c r="J178" s="23"/>
      <c r="K178" s="188"/>
      <c r="L178" s="23"/>
      <c r="M178" s="23"/>
      <c r="N178" s="23"/>
      <c r="O178" s="23"/>
      <c r="P178" s="23"/>
      <c r="Q178" s="23"/>
      <c r="R178" s="23"/>
      <c r="S178" s="23"/>
      <c r="T178" s="23"/>
      <c r="U178" s="23"/>
      <c r="V178" s="23"/>
      <c r="W178" s="23"/>
      <c r="X178" s="23"/>
      <c r="Y178" s="23"/>
      <c r="Z178" s="29"/>
      <c r="AA178" s="29"/>
      <c r="AB178" s="29"/>
      <c r="AC178" s="29"/>
      <c r="AD178" s="29"/>
      <c r="AE178" s="29"/>
      <c r="AF178" s="29"/>
      <c r="AG178" s="29"/>
      <c r="AH178" s="29"/>
      <c r="AI178" s="29"/>
    </row>
    <row r="179" ht="12.0" customHeight="1">
      <c r="A179" s="133" t="str">
        <f t="array" ref="A179">IFERROR(INDEX('03.Muestra'!$B$8:$B$17,SMALL(IF("Documento no web"='03.Muestra'!$D$8:$D$17,ROW('03.Muestra'!$B$8:$B$17)-MIN(ROW('03.Muestra'!$D$8:$D$17))+1,""),ROW()-174)),"")</f>
        <v/>
      </c>
      <c r="B179" s="169" t="str">
        <f t="array" ref="B179">IFERROR(INDEX('03.Muestra'!$C$8:$C$17,SMALL(IF("Documento no web"='03.Muestra'!$D$8:$D$17,ROW('03.Muestra'!$C$8:$C$17)-MIN(ROW('03.Muestra'!$D$8:$D$17))+1,""),ROW()-174)),"")</f>
        <v/>
      </c>
      <c r="C179" s="169" t="str">
        <f t="array" ref="C179">IFERROR(INDEX('03.Muestra'!$F$8:$F$17,SMALL(IF("Documento no web"='03.Muestra'!$D$8:$D$17,ROW('03.Muestra'!$F$8:$F$17)-MIN(ROW('03.Muestra'!$D$8:$D$17))+1,""),ROW()-174)),"")</f>
        <v/>
      </c>
      <c r="D179" s="143" t="str">
        <f t="shared" si="23"/>
        <v/>
      </c>
      <c r="E179" s="95" t="str">
        <f t="shared" si="24"/>
        <v/>
      </c>
      <c r="F179" s="29"/>
      <c r="G179" s="23"/>
      <c r="H179" s="23"/>
      <c r="I179" s="23"/>
      <c r="J179" s="23"/>
      <c r="K179" s="188"/>
      <c r="L179" s="23"/>
      <c r="M179" s="23"/>
      <c r="N179" s="23"/>
      <c r="O179" s="23"/>
      <c r="P179" s="23"/>
      <c r="Q179" s="23"/>
      <c r="R179" s="23"/>
      <c r="S179" s="23"/>
      <c r="T179" s="23"/>
      <c r="U179" s="23"/>
      <c r="V179" s="23"/>
      <c r="W179" s="23"/>
      <c r="X179" s="23"/>
      <c r="Y179" s="23"/>
      <c r="Z179" s="29"/>
      <c r="AA179" s="29"/>
      <c r="AB179" s="29"/>
      <c r="AC179" s="29"/>
      <c r="AD179" s="29"/>
      <c r="AE179" s="29"/>
      <c r="AF179" s="29"/>
      <c r="AG179" s="29"/>
      <c r="AH179" s="29"/>
      <c r="AI179" s="29"/>
    </row>
    <row r="180" ht="12.0" customHeight="1">
      <c r="A180" s="133" t="str">
        <f t="array" ref="A180">IFERROR(INDEX('03.Muestra'!$B$8:$B$17,SMALL(IF("Documento no web"='03.Muestra'!$D$8:$D$17,ROW('03.Muestra'!$B$8:$B$17)-MIN(ROW('03.Muestra'!$D$8:$D$17))+1,""),ROW()-174)),"")</f>
        <v/>
      </c>
      <c r="B180" s="169" t="str">
        <f t="array" ref="B180">IFERROR(INDEX('03.Muestra'!$C$8:$C$17,SMALL(IF("Documento no web"='03.Muestra'!$D$8:$D$17,ROW('03.Muestra'!$C$8:$C$17)-MIN(ROW('03.Muestra'!$D$8:$D$17))+1,""),ROW()-174)),"")</f>
        <v/>
      </c>
      <c r="C180" s="169" t="str">
        <f t="array" ref="C180">IFERROR(INDEX('03.Muestra'!$F$8:$F$17,SMALL(IF("Documento no web"='03.Muestra'!$D$8:$D$17,ROW('03.Muestra'!$F$8:$F$17)-MIN(ROW('03.Muestra'!$D$8:$D$17))+1,""),ROW()-174)),"")</f>
        <v/>
      </c>
      <c r="D180" s="143" t="str">
        <f t="shared" si="23"/>
        <v/>
      </c>
      <c r="E180" s="95" t="str">
        <f t="shared" si="24"/>
        <v/>
      </c>
      <c r="F180" s="29"/>
      <c r="G180" s="23"/>
      <c r="H180" s="23"/>
      <c r="I180" s="23"/>
      <c r="J180" s="23"/>
      <c r="K180" s="188"/>
      <c r="L180" s="23"/>
      <c r="M180" s="23"/>
      <c r="N180" s="23"/>
      <c r="O180" s="23"/>
      <c r="P180" s="23"/>
      <c r="Q180" s="23"/>
      <c r="R180" s="23"/>
      <c r="S180" s="23"/>
      <c r="T180" s="23"/>
      <c r="U180" s="23"/>
      <c r="V180" s="23"/>
      <c r="W180" s="23"/>
      <c r="X180" s="23"/>
      <c r="Y180" s="23"/>
      <c r="Z180" s="29"/>
      <c r="AA180" s="29"/>
      <c r="AB180" s="29"/>
      <c r="AC180" s="29"/>
      <c r="AD180" s="29"/>
      <c r="AE180" s="29"/>
      <c r="AF180" s="29"/>
      <c r="AG180" s="29"/>
      <c r="AH180" s="29"/>
      <c r="AI180" s="29"/>
    </row>
    <row r="181" ht="12.0" customHeight="1">
      <c r="A181" s="133" t="str">
        <f t="array" ref="A181">IFERROR(INDEX('03.Muestra'!$B$8:$B$17,SMALL(IF("Documento no web"='03.Muestra'!$D$8:$D$17,ROW('03.Muestra'!$B$8:$B$17)-MIN(ROW('03.Muestra'!$D$8:$D$17))+1,""),ROW()-174)),"")</f>
        <v/>
      </c>
      <c r="B181" s="169" t="str">
        <f t="array" ref="B181">IFERROR(INDEX('03.Muestra'!$C$8:$C$17,SMALL(IF("Documento no web"='03.Muestra'!$D$8:$D$17,ROW('03.Muestra'!$C$8:$C$17)-MIN(ROW('03.Muestra'!$D$8:$D$17))+1,""),ROW()-174)),"")</f>
        <v/>
      </c>
      <c r="C181" s="169" t="str">
        <f t="array" ref="C181">IFERROR(INDEX('03.Muestra'!$F$8:$F$17,SMALL(IF("Documento no web"='03.Muestra'!$D$8:$D$17,ROW('03.Muestra'!$F$8:$F$17)-MIN(ROW('03.Muestra'!$D$8:$D$17))+1,""),ROW()-174)),"")</f>
        <v/>
      </c>
      <c r="D181" s="143" t="str">
        <f t="shared" si="23"/>
        <v/>
      </c>
      <c r="E181" s="95" t="str">
        <f t="shared" si="24"/>
        <v/>
      </c>
      <c r="F181" s="23"/>
      <c r="G181" s="23"/>
      <c r="H181" s="23"/>
      <c r="I181" s="23"/>
      <c r="J181" s="23"/>
      <c r="K181" s="188"/>
      <c r="L181" s="23"/>
      <c r="M181" s="23"/>
      <c r="N181" s="23"/>
      <c r="O181" s="23"/>
      <c r="P181" s="23"/>
      <c r="Q181" s="23"/>
      <c r="R181" s="23"/>
      <c r="S181" s="23"/>
      <c r="T181" s="23"/>
      <c r="U181" s="23"/>
      <c r="V181" s="23"/>
      <c r="W181" s="23"/>
      <c r="X181" s="23"/>
      <c r="Y181" s="23"/>
      <c r="Z181" s="29"/>
      <c r="AA181" s="29"/>
      <c r="AB181" s="29"/>
      <c r="AC181" s="29"/>
      <c r="AD181" s="29"/>
      <c r="AE181" s="29"/>
      <c r="AF181" s="29"/>
      <c r="AG181" s="29"/>
      <c r="AH181" s="29"/>
      <c r="AI181" s="29"/>
    </row>
    <row r="182" ht="12.0" customHeight="1">
      <c r="A182" s="133" t="str">
        <f t="array" ref="A182">IFERROR(INDEX('03.Muestra'!$B$8:$B$17,SMALL(IF("Documento no web"='03.Muestra'!$D$8:$D$17,ROW('03.Muestra'!$B$8:$B$17)-MIN(ROW('03.Muestra'!$D$8:$D$17))+1,""),ROW()-174)),"")</f>
        <v/>
      </c>
      <c r="B182" s="169" t="str">
        <f t="array" ref="B182">IFERROR(INDEX('03.Muestra'!$C$8:$C$17,SMALL(IF("Documento no web"='03.Muestra'!$D$8:$D$17,ROW('03.Muestra'!$C$8:$C$17)-MIN(ROW('03.Muestra'!$D$8:$D$17))+1,""),ROW()-174)),"")</f>
        <v/>
      </c>
      <c r="C182" s="169" t="str">
        <f t="array" ref="C182">IFERROR(INDEX('03.Muestra'!$F$8:$F$17,SMALL(IF("Documento no web"='03.Muestra'!$D$8:$D$17,ROW('03.Muestra'!$F$8:$F$17)-MIN(ROW('03.Muestra'!$D$8:$D$17))+1,""),ROW()-174)),"")</f>
        <v/>
      </c>
      <c r="D182" s="143" t="str">
        <f t="shared" si="23"/>
        <v/>
      </c>
      <c r="E182" s="95" t="str">
        <f t="shared" si="24"/>
        <v/>
      </c>
      <c r="F182" s="23"/>
      <c r="G182" s="23"/>
      <c r="H182" s="23"/>
      <c r="I182" s="23"/>
      <c r="J182" s="23"/>
      <c r="K182" s="188"/>
      <c r="L182" s="23"/>
      <c r="M182" s="23"/>
      <c r="N182" s="23"/>
      <c r="O182" s="23"/>
      <c r="P182" s="23"/>
      <c r="Q182" s="23"/>
      <c r="R182" s="23"/>
      <c r="S182" s="23"/>
      <c r="T182" s="23"/>
      <c r="U182" s="23"/>
      <c r="V182" s="23"/>
      <c r="W182" s="23"/>
      <c r="X182" s="23"/>
      <c r="Y182" s="23"/>
      <c r="Z182" s="29"/>
      <c r="AA182" s="29"/>
      <c r="AB182" s="29"/>
      <c r="AC182" s="29"/>
      <c r="AD182" s="29"/>
      <c r="AE182" s="29"/>
      <c r="AF182" s="29"/>
      <c r="AG182" s="29"/>
      <c r="AH182" s="29"/>
      <c r="AI182" s="29"/>
    </row>
    <row r="183" ht="12.0" customHeight="1">
      <c r="A183" s="133" t="str">
        <f t="array" ref="A183">IFERROR(INDEX('03.Muestra'!$B$8:$B$17,SMALL(IF("Documento no web"='03.Muestra'!$D$8:$D$17,ROW('03.Muestra'!$B$8:$B$17)-MIN(ROW('03.Muestra'!$D$8:$D$17))+1,""),ROW()-174)),"")</f>
        <v/>
      </c>
      <c r="B183" s="169" t="str">
        <f t="array" ref="B183">IFERROR(INDEX('03.Muestra'!$C$8:$C$17,SMALL(IF("Documento no web"='03.Muestra'!$D$8:$D$17,ROW('03.Muestra'!$C$8:$C$17)-MIN(ROW('03.Muestra'!$D$8:$D$17))+1,""),ROW()-174)),"")</f>
        <v/>
      </c>
      <c r="C183" s="169" t="str">
        <f t="array" ref="C183">IFERROR(INDEX('03.Muestra'!$F$8:$F$17,SMALL(IF("Documento no web"='03.Muestra'!$D$8:$D$17,ROW('03.Muestra'!$F$8:$F$17)-MIN(ROW('03.Muestra'!$D$8:$D$17))+1,""),ROW()-174)),"")</f>
        <v/>
      </c>
      <c r="D183" s="143" t="str">
        <f t="shared" si="23"/>
        <v/>
      </c>
      <c r="E183" s="95" t="str">
        <f t="shared" si="24"/>
        <v/>
      </c>
      <c r="F183" s="23"/>
      <c r="G183" s="23"/>
      <c r="H183" s="23"/>
      <c r="I183" s="23"/>
      <c r="J183" s="23"/>
      <c r="K183" s="188"/>
      <c r="L183" s="23"/>
      <c r="M183" s="23"/>
      <c r="N183" s="23"/>
      <c r="O183" s="23"/>
      <c r="P183" s="23"/>
      <c r="Q183" s="23"/>
      <c r="R183" s="23"/>
      <c r="S183" s="23"/>
      <c r="T183" s="23"/>
      <c r="U183" s="23"/>
      <c r="V183" s="23"/>
      <c r="W183" s="23"/>
      <c r="X183" s="23"/>
      <c r="Y183" s="23"/>
      <c r="Z183" s="29"/>
      <c r="AA183" s="29"/>
      <c r="AB183" s="29"/>
      <c r="AC183" s="29"/>
      <c r="AD183" s="29"/>
      <c r="AE183" s="29"/>
      <c r="AF183" s="29"/>
      <c r="AG183" s="29"/>
      <c r="AH183" s="29"/>
      <c r="AI183" s="29"/>
    </row>
    <row r="184" ht="12.0" customHeight="1">
      <c r="A184" s="133" t="str">
        <f t="array" ref="A184">IFERROR(INDEX('03.Muestra'!$B$8:$B$17,SMALL(IF("Documento no web"='03.Muestra'!$D$8:$D$17,ROW('03.Muestra'!$B$8:$B$17)-MIN(ROW('03.Muestra'!$D$8:$D$17))+1,""),ROW()-174)),"")</f>
        <v/>
      </c>
      <c r="B184" s="169" t="str">
        <f t="array" ref="B184">IFERROR(INDEX('03.Muestra'!$C$8:$C$17,SMALL(IF("Documento no web"='03.Muestra'!$D$8:$D$17,ROW('03.Muestra'!$C$8:$C$17)-MIN(ROW('03.Muestra'!$D$8:$D$17))+1,""),ROW()-174)),"")</f>
        <v/>
      </c>
      <c r="C184" s="169" t="str">
        <f t="array" ref="C184">IFERROR(INDEX('03.Muestra'!$F$8:$F$17,SMALL(IF("Documento no web"='03.Muestra'!$D$8:$D$17,ROW('03.Muestra'!$F$8:$F$17)-MIN(ROW('03.Muestra'!$D$8:$D$17))+1,""),ROW()-174)),"")</f>
        <v/>
      </c>
      <c r="D184" s="143" t="str">
        <f t="shared" si="23"/>
        <v/>
      </c>
      <c r="E184" s="95" t="str">
        <f t="shared" si="24"/>
        <v/>
      </c>
      <c r="F184" s="23"/>
      <c r="G184" s="23"/>
      <c r="H184" s="23"/>
      <c r="I184" s="23"/>
      <c r="J184" s="23"/>
      <c r="K184" s="188"/>
      <c r="L184" s="23"/>
      <c r="M184" s="23"/>
      <c r="N184" s="23"/>
      <c r="O184" s="23"/>
      <c r="P184" s="23"/>
      <c r="Q184" s="23"/>
      <c r="R184" s="23"/>
      <c r="S184" s="23"/>
      <c r="T184" s="23"/>
      <c r="U184" s="23"/>
      <c r="V184" s="23"/>
      <c r="W184" s="23"/>
      <c r="X184" s="23"/>
      <c r="Y184" s="23"/>
      <c r="Z184" s="29"/>
      <c r="AA184" s="29"/>
      <c r="AB184" s="29"/>
      <c r="AC184" s="29"/>
      <c r="AD184" s="29"/>
      <c r="AE184" s="29"/>
      <c r="AF184" s="29"/>
      <c r="AG184" s="29"/>
      <c r="AH184" s="29"/>
      <c r="AI184" s="29"/>
    </row>
    <row r="185" ht="12.0" customHeight="1">
      <c r="A185" s="92"/>
      <c r="B185" s="173"/>
      <c r="C185" s="173"/>
      <c r="D185" s="174"/>
      <c r="E185" s="95"/>
      <c r="F185" s="23"/>
      <c r="G185" s="23"/>
      <c r="H185" s="23"/>
      <c r="I185" s="23"/>
      <c r="J185" s="23"/>
      <c r="K185" s="29"/>
      <c r="L185" s="29"/>
      <c r="M185" s="29"/>
      <c r="N185" s="23"/>
      <c r="O185" s="23"/>
      <c r="P185" s="23"/>
      <c r="Q185" s="23"/>
      <c r="R185" s="23"/>
      <c r="S185" s="23"/>
      <c r="T185" s="23"/>
      <c r="U185" s="23"/>
      <c r="V185" s="29"/>
      <c r="W185" s="29"/>
      <c r="X185" s="29"/>
      <c r="Y185" s="29"/>
      <c r="Z185" s="29"/>
      <c r="AA185" s="29"/>
      <c r="AB185" s="29"/>
      <c r="AC185" s="29"/>
      <c r="AD185" s="23"/>
      <c r="AE185" s="29"/>
      <c r="AF185" s="29"/>
      <c r="AG185" s="29"/>
      <c r="AH185" s="29"/>
      <c r="AI185" s="29"/>
    </row>
    <row r="186" ht="12.0" customHeight="1">
      <c r="A186" s="92"/>
      <c r="B186" s="173"/>
      <c r="C186" s="173"/>
      <c r="D186" s="174"/>
      <c r="E186" s="95"/>
      <c r="F186" s="23"/>
      <c r="G186" s="23"/>
      <c r="H186" s="23"/>
      <c r="I186" s="23"/>
      <c r="J186" s="23"/>
      <c r="K186" s="29"/>
      <c r="L186" s="29"/>
      <c r="M186" s="29"/>
      <c r="N186" s="23"/>
      <c r="O186" s="23"/>
      <c r="P186" s="23"/>
      <c r="Q186" s="23"/>
      <c r="R186" s="23"/>
      <c r="S186" s="23"/>
      <c r="T186" s="23"/>
      <c r="U186" s="23"/>
      <c r="V186" s="29"/>
      <c r="W186" s="29"/>
      <c r="X186" s="29"/>
      <c r="Y186" s="29"/>
      <c r="Z186" s="29"/>
      <c r="AA186" s="29"/>
      <c r="AB186" s="29"/>
      <c r="AC186" s="29"/>
      <c r="AD186" s="23"/>
      <c r="AE186" s="29"/>
      <c r="AF186" s="29"/>
      <c r="AG186" s="29"/>
      <c r="AH186" s="29"/>
      <c r="AI186" s="29"/>
    </row>
    <row r="187" ht="12.75" customHeight="1">
      <c r="A187" s="151"/>
      <c r="B187" s="152"/>
      <c r="C187" s="151"/>
      <c r="D187" s="175"/>
      <c r="E187" s="95"/>
      <c r="F187" s="23"/>
      <c r="G187" s="23"/>
      <c r="H187" s="23"/>
      <c r="I187" s="23"/>
      <c r="J187" s="23"/>
      <c r="K187" s="29"/>
      <c r="L187" s="29"/>
      <c r="M187" s="29"/>
      <c r="N187" s="23"/>
      <c r="O187" s="23"/>
      <c r="P187" s="23"/>
      <c r="Q187" s="23"/>
      <c r="R187" s="23"/>
      <c r="S187" s="23"/>
      <c r="T187" s="23"/>
      <c r="U187" s="23"/>
      <c r="V187" s="29"/>
      <c r="W187" s="29"/>
      <c r="X187" s="29"/>
      <c r="Y187" s="29"/>
      <c r="Z187" s="29"/>
      <c r="AA187" s="29"/>
      <c r="AB187" s="29"/>
      <c r="AC187" s="29"/>
      <c r="AD187" s="23"/>
      <c r="AE187" s="29"/>
      <c r="AF187" s="29"/>
      <c r="AG187" s="29"/>
      <c r="AH187" s="29"/>
      <c r="AI187" s="29"/>
    </row>
    <row r="188" ht="14.25" customHeight="1">
      <c r="A188" s="149"/>
      <c r="B188" s="149"/>
      <c r="C188" s="149"/>
      <c r="D188" s="176"/>
      <c r="E188" s="95"/>
      <c r="F188" s="124"/>
      <c r="G188" s="23"/>
      <c r="H188" s="23"/>
      <c r="I188" s="23"/>
      <c r="J188" s="23"/>
      <c r="K188" s="29"/>
      <c r="L188" s="29"/>
      <c r="M188" s="29"/>
      <c r="N188" s="23"/>
      <c r="O188" s="23"/>
      <c r="P188" s="23"/>
      <c r="Q188" s="23"/>
      <c r="R188" s="23"/>
      <c r="S188" s="23"/>
      <c r="T188" s="23"/>
      <c r="U188" s="23"/>
      <c r="V188" s="29"/>
      <c r="W188" s="29"/>
      <c r="X188" s="29"/>
      <c r="Y188" s="29"/>
      <c r="Z188" s="29"/>
      <c r="AA188" s="29"/>
      <c r="AB188" s="29"/>
      <c r="AC188" s="29"/>
      <c r="AD188" s="23"/>
      <c r="AE188" s="29"/>
      <c r="AF188" s="29"/>
      <c r="AG188" s="29"/>
      <c r="AH188" s="29"/>
      <c r="AI188" s="29"/>
    </row>
    <row r="189" ht="12.0" customHeight="1">
      <c r="A189" s="29"/>
      <c r="B189" s="23"/>
      <c r="C189" s="23"/>
      <c r="D189" s="167"/>
      <c r="E189" s="95"/>
      <c r="F189" s="23"/>
      <c r="G189" s="23"/>
      <c r="H189" s="23"/>
      <c r="I189" s="23"/>
      <c r="J189" s="23"/>
      <c r="K189" s="188"/>
      <c r="L189" s="23"/>
      <c r="M189" s="23"/>
      <c r="N189" s="23"/>
      <c r="O189" s="23"/>
      <c r="P189" s="23"/>
      <c r="Q189" s="23"/>
      <c r="R189" s="23"/>
      <c r="S189" s="23"/>
      <c r="T189" s="23"/>
      <c r="U189" s="23"/>
      <c r="V189" s="23"/>
      <c r="W189" s="23"/>
      <c r="X189" s="23"/>
      <c r="Y189" s="23"/>
      <c r="Z189" s="29"/>
      <c r="AA189" s="29"/>
      <c r="AB189" s="29"/>
      <c r="AC189" s="29"/>
      <c r="AD189" s="29"/>
      <c r="AE189" s="29"/>
      <c r="AF189" s="29"/>
      <c r="AG189" s="29"/>
      <c r="AH189" s="29"/>
      <c r="AI189" s="29"/>
    </row>
    <row r="190" ht="12.0" customHeight="1">
      <c r="A190" s="29"/>
      <c r="B190" s="23"/>
      <c r="C190" s="23"/>
      <c r="D190" s="167"/>
      <c r="E190" s="137"/>
      <c r="F190" s="23"/>
      <c r="G190" s="23"/>
      <c r="H190" s="23"/>
      <c r="I190" s="23"/>
      <c r="J190" s="23"/>
      <c r="K190" s="188"/>
      <c r="L190" s="23"/>
      <c r="M190" s="23"/>
      <c r="N190" s="23"/>
      <c r="O190" s="23"/>
      <c r="P190" s="23"/>
      <c r="Q190" s="23"/>
      <c r="R190" s="23"/>
      <c r="S190" s="23"/>
      <c r="T190" s="23"/>
      <c r="U190" s="23"/>
      <c r="V190" s="23"/>
      <c r="W190" s="23"/>
      <c r="X190" s="23"/>
      <c r="Y190" s="23"/>
      <c r="Z190" s="29"/>
      <c r="AA190" s="29"/>
      <c r="AB190" s="29"/>
      <c r="AC190" s="29"/>
      <c r="AD190" s="29"/>
      <c r="AE190" s="29"/>
      <c r="AF190" s="29"/>
      <c r="AG190" s="29"/>
      <c r="AH190" s="29"/>
      <c r="AI190" s="29"/>
    </row>
    <row r="191" ht="32.25" customHeight="1">
      <c r="A191" s="126" t="s">
        <v>106</v>
      </c>
      <c r="B191" s="127" t="s">
        <v>92</v>
      </c>
      <c r="C191" s="128" t="s">
        <v>213</v>
      </c>
      <c r="D191" s="168" t="s">
        <v>112</v>
      </c>
      <c r="E191" s="154"/>
      <c r="F191" s="29"/>
      <c r="G191" s="29"/>
      <c r="H191" s="29"/>
      <c r="I191" s="29"/>
      <c r="J191" s="29"/>
      <c r="K191" s="188"/>
      <c r="L191" s="23"/>
      <c r="M191" s="23"/>
      <c r="N191" s="23"/>
      <c r="O191" s="23"/>
      <c r="P191" s="23"/>
      <c r="Q191" s="23"/>
      <c r="R191" s="23"/>
      <c r="S191" s="23"/>
      <c r="T191" s="23"/>
      <c r="U191" s="23"/>
      <c r="V191" s="23"/>
      <c r="W191" s="23"/>
      <c r="X191" s="23"/>
      <c r="Y191" s="23"/>
      <c r="Z191" s="29"/>
      <c r="AA191" s="29"/>
      <c r="AB191" s="29"/>
      <c r="AC191" s="29"/>
      <c r="AD191" s="29"/>
      <c r="AE191" s="29"/>
      <c r="AF191" s="29"/>
      <c r="AG191" s="29"/>
      <c r="AH191" s="29"/>
      <c r="AI191" s="29"/>
    </row>
    <row r="192" ht="12.0" customHeight="1">
      <c r="A192" s="133" t="str">
        <f t="array" ref="A192">IFERROR(INDEX('03.Muestra'!$B$8:$B$17,SMALL(IF("Documento no web"='03.Muestra'!$D$8:$D$17,ROW('03.Muestra'!$B$8:$B$17)-MIN(ROW('03.Muestra'!$D$8:$D$17))+1,""),ROW()-191)),"")</f>
        <v/>
      </c>
      <c r="B192" s="169" t="str">
        <f t="array" ref="B192">IFERROR(INDEX('03.Muestra'!$C$8:$C$17,SMALL(IF("Documento no web"='03.Muestra'!$D$8:$D$17,ROW('03.Muestra'!$C$8:$C$17)-MIN(ROW('03.Muestra'!$D$8:$D$17))+1,""),ROW()-191)),"")</f>
        <v/>
      </c>
      <c r="C192" s="169" t="str">
        <f t="array" ref="C192">IFERROR(INDEX('03.Muestra'!$F$8:$F$17,SMALL(IF("Documento no web"='03.Muestra'!$D$8:$D$17,ROW('03.Muestra'!$F$8:$F$17)-MIN(ROW('03.Muestra'!$D$8:$D$17))+1,""),ROW()-191)),"")</f>
        <v/>
      </c>
      <c r="D192" s="143" t="str">
        <f t="shared" ref="D192:D201" si="25">IF(C192="","",$D$18)</f>
        <v/>
      </c>
      <c r="E192" s="95" t="str">
        <f t="shared" ref="E192:E201" si="26">IF(D192&lt;&gt;"",IF(AND(B192&lt;&gt;"",C192&lt;&gt;""),"","ERR"),"")</f>
        <v/>
      </c>
      <c r="F192" s="144" t="s">
        <v>95</v>
      </c>
      <c r="G192" s="121" t="s">
        <v>104</v>
      </c>
      <c r="H192" s="116" t="s">
        <v>99</v>
      </c>
      <c r="I192" s="145" t="s">
        <v>97</v>
      </c>
      <c r="J192" s="146" t="s">
        <v>93</v>
      </c>
      <c r="K192" s="171" t="s">
        <v>103</v>
      </c>
      <c r="L192" s="23"/>
      <c r="M192" s="23"/>
      <c r="N192" s="23"/>
      <c r="O192" s="23"/>
      <c r="P192" s="23"/>
      <c r="Q192" s="23"/>
      <c r="R192" s="23"/>
      <c r="S192" s="23"/>
      <c r="T192" s="23"/>
      <c r="U192" s="23"/>
      <c r="V192" s="23"/>
      <c r="W192" s="23"/>
      <c r="X192" s="23"/>
      <c r="Y192" s="23"/>
      <c r="Z192" s="29"/>
      <c r="AA192" s="29"/>
      <c r="AB192" s="29"/>
      <c r="AC192" s="29"/>
      <c r="AD192" s="29"/>
      <c r="AE192" s="29"/>
      <c r="AF192" s="29"/>
      <c r="AG192" s="29"/>
      <c r="AH192" s="29"/>
      <c r="AI192" s="29"/>
    </row>
    <row r="193" ht="12.0" customHeight="1">
      <c r="A193" s="133" t="str">
        <f t="array" ref="A193">IFERROR(INDEX('03.Muestra'!$B$8:$B$17,SMALL(IF("Documento no web"='03.Muestra'!$D$8:$D$17,ROW('03.Muestra'!$B$8:$B$17)-MIN(ROW('03.Muestra'!$D$8:$D$17))+1,""),ROW()-191)),"")</f>
        <v/>
      </c>
      <c r="B193" s="169" t="str">
        <f t="array" ref="B193">IFERROR(INDEX('03.Muestra'!$C$8:$C$17,SMALL(IF("Documento no web"='03.Muestra'!$D$8:$D$17,ROW('03.Muestra'!$C$8:$C$17)-MIN(ROW('03.Muestra'!$D$8:$D$17))+1,""),ROW()-191)),"")</f>
        <v/>
      </c>
      <c r="C193" s="169" t="str">
        <f t="array" ref="C193">IFERROR(INDEX('03.Muestra'!$F$8:$F$17,SMALL(IF("Documento no web"='03.Muestra'!$D$8:$D$17,ROW('03.Muestra'!$F$8:$F$17)-MIN(ROW('03.Muestra'!$D$8:$D$17))+1,""),ROW()-191)),"")</f>
        <v/>
      </c>
      <c r="D193" s="143" t="str">
        <f t="shared" si="25"/>
        <v/>
      </c>
      <c r="E193" s="95" t="str">
        <f t="shared" si="26"/>
        <v/>
      </c>
      <c r="F193" s="147">
        <f>COUNTIF($D192:INDIRECT("$D" &amp;  SUM(ROW()-1,'03.Muestra'!$D$20)-1),F192)</f>
        <v>0</v>
      </c>
      <c r="G193" s="147">
        <f>COUNTIF($D192:INDIRECT("$D" &amp;  SUM(ROW()-1,'03.Muestra'!$D$20)-1),G192)</f>
        <v>0</v>
      </c>
      <c r="H193" s="147">
        <f>COUNTIF($D192:INDIRECT("$D" &amp;  SUM(ROW()-1,'03.Muestra'!$D$20)-1),H192)</f>
        <v>0</v>
      </c>
      <c r="I193" s="147">
        <f>COUNTIF($D192:INDIRECT("$D" &amp;  SUM(ROW()-1,'03.Muestra'!$D$20)-1),I192)</f>
        <v>0</v>
      </c>
      <c r="J193" s="147">
        <f>COUNTIF($D192:INDIRECT("$D" &amp;  SUM(ROW()-1,'03.Muestra'!$D$20)-1),J192)</f>
        <v>0</v>
      </c>
      <c r="K193" s="172">
        <f>IF(COUNTIF('03.Muestra'!$D$8:$D$17,"Documento no web")=0,0,COUNTBLANK($D192:INDIRECT("$D" &amp;  SUM(ROW()-1,COUNTIF('03.Muestra'!$D$8:$D$17,"Documento no web"))-1)))</f>
        <v>0</v>
      </c>
      <c r="L193" s="23"/>
      <c r="M193" s="23"/>
      <c r="N193" s="23"/>
      <c r="O193" s="23"/>
      <c r="P193" s="23"/>
      <c r="Q193" s="23"/>
      <c r="R193" s="23"/>
      <c r="S193" s="23"/>
      <c r="T193" s="23"/>
      <c r="U193" s="23"/>
      <c r="V193" s="23"/>
      <c r="W193" s="23"/>
      <c r="X193" s="23"/>
      <c r="Y193" s="23"/>
      <c r="Z193" s="29"/>
      <c r="AA193" s="29"/>
      <c r="AB193" s="29"/>
      <c r="AC193" s="29"/>
      <c r="AD193" s="29"/>
      <c r="AE193" s="29"/>
      <c r="AF193" s="29"/>
      <c r="AG193" s="29"/>
      <c r="AH193" s="29"/>
      <c r="AI193" s="29"/>
    </row>
    <row r="194" ht="12.0" customHeight="1">
      <c r="A194" s="133" t="str">
        <f t="array" ref="A194">IFERROR(INDEX('03.Muestra'!$B$8:$B$17,SMALL(IF("Documento no web"='03.Muestra'!$D$8:$D$17,ROW('03.Muestra'!$B$8:$B$17)-MIN(ROW('03.Muestra'!$D$8:$D$17))+1,""),ROW()-191)),"")</f>
        <v/>
      </c>
      <c r="B194" s="169" t="str">
        <f t="array" ref="B194">IFERROR(INDEX('03.Muestra'!$C$8:$C$17,SMALL(IF("Documento no web"='03.Muestra'!$D$8:$D$17,ROW('03.Muestra'!$C$8:$C$17)-MIN(ROW('03.Muestra'!$D$8:$D$17))+1,""),ROW()-191)),"")</f>
        <v/>
      </c>
      <c r="C194" s="169" t="str">
        <f t="array" ref="C194">IFERROR(INDEX('03.Muestra'!$F$8:$F$17,SMALL(IF("Documento no web"='03.Muestra'!$D$8:$D$17,ROW('03.Muestra'!$F$8:$F$17)-MIN(ROW('03.Muestra'!$D$8:$D$17))+1,""),ROW()-191)),"")</f>
        <v/>
      </c>
      <c r="D194" s="143" t="str">
        <f t="shared" si="25"/>
        <v/>
      </c>
      <c r="E194" s="95" t="str">
        <f t="shared" si="26"/>
        <v/>
      </c>
      <c r="F194" s="29"/>
      <c r="G194" s="23"/>
      <c r="H194" s="23"/>
      <c r="I194" s="23"/>
      <c r="J194" s="23"/>
      <c r="K194" s="188"/>
      <c r="L194" s="23"/>
      <c r="M194" s="23"/>
      <c r="N194" s="23"/>
      <c r="O194" s="23"/>
      <c r="P194" s="23"/>
      <c r="Q194" s="23"/>
      <c r="R194" s="23"/>
      <c r="S194" s="23"/>
      <c r="T194" s="23"/>
      <c r="U194" s="23"/>
      <c r="V194" s="23"/>
      <c r="W194" s="23"/>
      <c r="X194" s="23"/>
      <c r="Y194" s="23"/>
      <c r="Z194" s="29"/>
      <c r="AA194" s="29"/>
      <c r="AB194" s="29"/>
      <c r="AC194" s="29"/>
      <c r="AD194" s="29"/>
      <c r="AE194" s="29"/>
      <c r="AF194" s="29"/>
      <c r="AG194" s="29"/>
      <c r="AH194" s="29"/>
      <c r="AI194" s="29"/>
    </row>
    <row r="195" ht="12.0" customHeight="1">
      <c r="A195" s="133" t="str">
        <f t="array" ref="A195">IFERROR(INDEX('03.Muestra'!$B$8:$B$17,SMALL(IF("Documento no web"='03.Muestra'!$D$8:$D$17,ROW('03.Muestra'!$B$8:$B$17)-MIN(ROW('03.Muestra'!$D$8:$D$17))+1,""),ROW()-191)),"")</f>
        <v/>
      </c>
      <c r="B195" s="169" t="str">
        <f t="array" ref="B195">IFERROR(INDEX('03.Muestra'!$C$8:$C$17,SMALL(IF("Documento no web"='03.Muestra'!$D$8:$D$17,ROW('03.Muestra'!$C$8:$C$17)-MIN(ROW('03.Muestra'!$D$8:$D$17))+1,""),ROW()-191)),"")</f>
        <v/>
      </c>
      <c r="C195" s="169" t="str">
        <f t="array" ref="C195">IFERROR(INDEX('03.Muestra'!$F$8:$F$17,SMALL(IF("Documento no web"='03.Muestra'!$D$8:$D$17,ROW('03.Muestra'!$F$8:$F$17)-MIN(ROW('03.Muestra'!$D$8:$D$17))+1,""),ROW()-191)),"")</f>
        <v/>
      </c>
      <c r="D195" s="143" t="str">
        <f t="shared" si="25"/>
        <v/>
      </c>
      <c r="E195" s="95" t="str">
        <f t="shared" si="26"/>
        <v/>
      </c>
      <c r="F195" s="29"/>
      <c r="G195" s="23"/>
      <c r="H195" s="23"/>
      <c r="I195" s="23"/>
      <c r="J195" s="23"/>
      <c r="K195" s="188"/>
      <c r="L195" s="23"/>
      <c r="M195" s="23"/>
      <c r="N195" s="23"/>
      <c r="O195" s="23"/>
      <c r="P195" s="23"/>
      <c r="Q195" s="23"/>
      <c r="R195" s="23"/>
      <c r="S195" s="23"/>
      <c r="T195" s="23"/>
      <c r="U195" s="23"/>
      <c r="V195" s="23"/>
      <c r="W195" s="23"/>
      <c r="X195" s="23"/>
      <c r="Y195" s="23"/>
      <c r="Z195" s="29"/>
      <c r="AA195" s="29"/>
      <c r="AB195" s="29"/>
      <c r="AC195" s="29"/>
      <c r="AD195" s="29"/>
      <c r="AE195" s="29"/>
      <c r="AF195" s="29"/>
      <c r="AG195" s="29"/>
      <c r="AH195" s="29"/>
      <c r="AI195" s="29"/>
    </row>
    <row r="196" ht="12.0" customHeight="1">
      <c r="A196" s="133" t="str">
        <f t="array" ref="A196">IFERROR(INDEX('03.Muestra'!$B$8:$B$17,SMALL(IF("Documento no web"='03.Muestra'!$D$8:$D$17,ROW('03.Muestra'!$B$8:$B$17)-MIN(ROW('03.Muestra'!$D$8:$D$17))+1,""),ROW()-191)),"")</f>
        <v/>
      </c>
      <c r="B196" s="169" t="str">
        <f t="array" ref="B196">IFERROR(INDEX('03.Muestra'!$C$8:$C$17,SMALL(IF("Documento no web"='03.Muestra'!$D$8:$D$17,ROW('03.Muestra'!$C$8:$C$17)-MIN(ROW('03.Muestra'!$D$8:$D$17))+1,""),ROW()-191)),"")</f>
        <v/>
      </c>
      <c r="C196" s="169" t="str">
        <f t="array" ref="C196">IFERROR(INDEX('03.Muestra'!$F$8:$F$17,SMALL(IF("Documento no web"='03.Muestra'!$D$8:$D$17,ROW('03.Muestra'!$F$8:$F$17)-MIN(ROW('03.Muestra'!$D$8:$D$17))+1,""),ROW()-191)),"")</f>
        <v/>
      </c>
      <c r="D196" s="143" t="str">
        <f t="shared" si="25"/>
        <v/>
      </c>
      <c r="E196" s="95" t="str">
        <f t="shared" si="26"/>
        <v/>
      </c>
      <c r="F196" s="29"/>
      <c r="G196" s="23"/>
      <c r="H196" s="23"/>
      <c r="I196" s="23"/>
      <c r="J196" s="23"/>
      <c r="K196" s="188"/>
      <c r="L196" s="23"/>
      <c r="M196" s="23"/>
      <c r="N196" s="23"/>
      <c r="O196" s="23"/>
      <c r="P196" s="23"/>
      <c r="Q196" s="23"/>
      <c r="R196" s="23"/>
      <c r="S196" s="23"/>
      <c r="T196" s="23"/>
      <c r="U196" s="23"/>
      <c r="V196" s="23"/>
      <c r="W196" s="23"/>
      <c r="X196" s="23"/>
      <c r="Y196" s="23"/>
      <c r="Z196" s="29"/>
      <c r="AA196" s="29"/>
      <c r="AB196" s="29"/>
      <c r="AC196" s="29"/>
      <c r="AD196" s="29"/>
      <c r="AE196" s="29"/>
      <c r="AF196" s="29"/>
      <c r="AG196" s="29"/>
      <c r="AH196" s="29"/>
      <c r="AI196" s="29"/>
    </row>
    <row r="197" ht="12.0" customHeight="1">
      <c r="A197" s="133" t="str">
        <f t="array" ref="A197">IFERROR(INDEX('03.Muestra'!$B$8:$B$17,SMALL(IF("Documento no web"='03.Muestra'!$D$8:$D$17,ROW('03.Muestra'!$B$8:$B$17)-MIN(ROW('03.Muestra'!$D$8:$D$17))+1,""),ROW()-191)),"")</f>
        <v/>
      </c>
      <c r="B197" s="169" t="str">
        <f t="array" ref="B197">IFERROR(INDEX('03.Muestra'!$C$8:$C$17,SMALL(IF("Documento no web"='03.Muestra'!$D$8:$D$17,ROW('03.Muestra'!$C$8:$C$17)-MIN(ROW('03.Muestra'!$D$8:$D$17))+1,""),ROW()-191)),"")</f>
        <v/>
      </c>
      <c r="C197" s="169" t="str">
        <f t="array" ref="C197">IFERROR(INDEX('03.Muestra'!$F$8:$F$17,SMALL(IF("Documento no web"='03.Muestra'!$D$8:$D$17,ROW('03.Muestra'!$F$8:$F$17)-MIN(ROW('03.Muestra'!$D$8:$D$17))+1,""),ROW()-191)),"")</f>
        <v/>
      </c>
      <c r="D197" s="143" t="str">
        <f t="shared" si="25"/>
        <v/>
      </c>
      <c r="E197" s="95" t="str">
        <f t="shared" si="26"/>
        <v/>
      </c>
      <c r="F197" s="29"/>
      <c r="G197" s="23"/>
      <c r="H197" s="23"/>
      <c r="I197" s="23"/>
      <c r="J197" s="23"/>
      <c r="K197" s="188"/>
      <c r="L197" s="23"/>
      <c r="M197" s="23"/>
      <c r="N197" s="23"/>
      <c r="O197" s="23"/>
      <c r="P197" s="23"/>
      <c r="Q197" s="23"/>
      <c r="R197" s="23"/>
      <c r="S197" s="23"/>
      <c r="T197" s="23"/>
      <c r="U197" s="23"/>
      <c r="V197" s="23"/>
      <c r="W197" s="23"/>
      <c r="X197" s="23"/>
      <c r="Y197" s="23"/>
      <c r="Z197" s="29"/>
      <c r="AA197" s="29"/>
      <c r="AB197" s="29"/>
      <c r="AC197" s="29"/>
      <c r="AD197" s="29"/>
      <c r="AE197" s="29"/>
      <c r="AF197" s="29"/>
      <c r="AG197" s="29"/>
      <c r="AH197" s="29"/>
      <c r="AI197" s="29"/>
    </row>
    <row r="198" ht="12.0" customHeight="1">
      <c r="A198" s="133" t="str">
        <f t="array" ref="A198">IFERROR(INDEX('03.Muestra'!$B$8:$B$17,SMALL(IF("Documento no web"='03.Muestra'!$D$8:$D$17,ROW('03.Muestra'!$B$8:$B$17)-MIN(ROW('03.Muestra'!$D$8:$D$17))+1,""),ROW()-191)),"")</f>
        <v/>
      </c>
      <c r="B198" s="169" t="str">
        <f t="array" ref="B198">IFERROR(INDEX('03.Muestra'!$C$8:$C$17,SMALL(IF("Documento no web"='03.Muestra'!$D$8:$D$17,ROW('03.Muestra'!$C$8:$C$17)-MIN(ROW('03.Muestra'!$D$8:$D$17))+1,""),ROW()-191)),"")</f>
        <v/>
      </c>
      <c r="C198" s="169" t="str">
        <f t="array" ref="C198">IFERROR(INDEX('03.Muestra'!$F$8:$F$17,SMALL(IF("Documento no web"='03.Muestra'!$D$8:$D$17,ROW('03.Muestra'!$F$8:$F$17)-MIN(ROW('03.Muestra'!$D$8:$D$17))+1,""),ROW()-191)),"")</f>
        <v/>
      </c>
      <c r="D198" s="143" t="str">
        <f t="shared" si="25"/>
        <v/>
      </c>
      <c r="E198" s="95" t="str">
        <f t="shared" si="26"/>
        <v/>
      </c>
      <c r="F198" s="23"/>
      <c r="G198" s="23"/>
      <c r="H198" s="23"/>
      <c r="I198" s="23"/>
      <c r="J198" s="23"/>
      <c r="K198" s="188"/>
      <c r="L198" s="23"/>
      <c r="M198" s="23"/>
      <c r="N198" s="23"/>
      <c r="O198" s="23"/>
      <c r="P198" s="23"/>
      <c r="Q198" s="23"/>
      <c r="R198" s="23"/>
      <c r="S198" s="23"/>
      <c r="T198" s="23"/>
      <c r="U198" s="23"/>
      <c r="V198" s="23"/>
      <c r="W198" s="23"/>
      <c r="X198" s="23"/>
      <c r="Y198" s="23"/>
      <c r="Z198" s="29"/>
      <c r="AA198" s="29"/>
      <c r="AB198" s="29"/>
      <c r="AC198" s="29"/>
      <c r="AD198" s="29"/>
      <c r="AE198" s="29"/>
      <c r="AF198" s="29"/>
      <c r="AG198" s="29"/>
      <c r="AH198" s="29"/>
      <c r="AI198" s="29"/>
    </row>
    <row r="199" ht="12.0" customHeight="1">
      <c r="A199" s="133" t="str">
        <f t="array" ref="A199">IFERROR(INDEX('03.Muestra'!$B$8:$B$17,SMALL(IF("Documento no web"='03.Muestra'!$D$8:$D$17,ROW('03.Muestra'!$B$8:$B$17)-MIN(ROW('03.Muestra'!$D$8:$D$17))+1,""),ROW()-191)),"")</f>
        <v/>
      </c>
      <c r="B199" s="169" t="str">
        <f t="array" ref="B199">IFERROR(INDEX('03.Muestra'!$C$8:$C$17,SMALL(IF("Documento no web"='03.Muestra'!$D$8:$D$17,ROW('03.Muestra'!$C$8:$C$17)-MIN(ROW('03.Muestra'!$D$8:$D$17))+1,""),ROW()-191)),"")</f>
        <v/>
      </c>
      <c r="C199" s="169" t="str">
        <f t="array" ref="C199">IFERROR(INDEX('03.Muestra'!$F$8:$F$17,SMALL(IF("Documento no web"='03.Muestra'!$D$8:$D$17,ROW('03.Muestra'!$F$8:$F$17)-MIN(ROW('03.Muestra'!$D$8:$D$17))+1,""),ROW()-191)),"")</f>
        <v/>
      </c>
      <c r="D199" s="143" t="str">
        <f t="shared" si="25"/>
        <v/>
      </c>
      <c r="E199" s="95" t="str">
        <f t="shared" si="26"/>
        <v/>
      </c>
      <c r="F199" s="23"/>
      <c r="G199" s="23"/>
      <c r="H199" s="23"/>
      <c r="I199" s="23"/>
      <c r="J199" s="23"/>
      <c r="K199" s="188"/>
      <c r="L199" s="23"/>
      <c r="M199" s="23"/>
      <c r="N199" s="23"/>
      <c r="O199" s="23"/>
      <c r="P199" s="23"/>
      <c r="Q199" s="23"/>
      <c r="R199" s="23"/>
      <c r="S199" s="23"/>
      <c r="T199" s="23"/>
      <c r="U199" s="23"/>
      <c r="V199" s="23"/>
      <c r="W199" s="23"/>
      <c r="X199" s="23"/>
      <c r="Y199" s="23"/>
      <c r="Z199" s="29"/>
      <c r="AA199" s="29"/>
      <c r="AB199" s="29"/>
      <c r="AC199" s="29"/>
      <c r="AD199" s="29"/>
      <c r="AE199" s="29"/>
      <c r="AF199" s="29"/>
      <c r="AG199" s="29"/>
      <c r="AH199" s="29"/>
      <c r="AI199" s="29"/>
    </row>
    <row r="200" ht="12.0" customHeight="1">
      <c r="A200" s="133" t="str">
        <f t="array" ref="A200">IFERROR(INDEX('03.Muestra'!$B$8:$B$17,SMALL(IF("Documento no web"='03.Muestra'!$D$8:$D$17,ROW('03.Muestra'!$B$8:$B$17)-MIN(ROW('03.Muestra'!$D$8:$D$17))+1,""),ROW()-191)),"")</f>
        <v/>
      </c>
      <c r="B200" s="169" t="str">
        <f t="array" ref="B200">IFERROR(INDEX('03.Muestra'!$C$8:$C$17,SMALL(IF("Documento no web"='03.Muestra'!$D$8:$D$17,ROW('03.Muestra'!$C$8:$C$17)-MIN(ROW('03.Muestra'!$D$8:$D$17))+1,""),ROW()-191)),"")</f>
        <v/>
      </c>
      <c r="C200" s="169" t="str">
        <f t="array" ref="C200">IFERROR(INDEX('03.Muestra'!$F$8:$F$17,SMALL(IF("Documento no web"='03.Muestra'!$D$8:$D$17,ROW('03.Muestra'!$F$8:$F$17)-MIN(ROW('03.Muestra'!$D$8:$D$17))+1,""),ROW()-191)),"")</f>
        <v/>
      </c>
      <c r="D200" s="143" t="str">
        <f t="shared" si="25"/>
        <v/>
      </c>
      <c r="E200" s="95" t="str">
        <f t="shared" si="26"/>
        <v/>
      </c>
      <c r="F200" s="23"/>
      <c r="G200" s="23"/>
      <c r="H200" s="23"/>
      <c r="I200" s="23"/>
      <c r="J200" s="23"/>
      <c r="K200" s="188"/>
      <c r="L200" s="23"/>
      <c r="M200" s="23"/>
      <c r="N200" s="23"/>
      <c r="O200" s="23"/>
      <c r="P200" s="23"/>
      <c r="Q200" s="23"/>
      <c r="R200" s="23"/>
      <c r="S200" s="23"/>
      <c r="T200" s="23"/>
      <c r="U200" s="23"/>
      <c r="V200" s="23"/>
      <c r="W200" s="23"/>
      <c r="X200" s="23"/>
      <c r="Y200" s="23"/>
      <c r="Z200" s="29"/>
      <c r="AA200" s="29"/>
      <c r="AB200" s="29"/>
      <c r="AC200" s="29"/>
      <c r="AD200" s="29"/>
      <c r="AE200" s="29"/>
      <c r="AF200" s="29"/>
      <c r="AG200" s="29"/>
      <c r="AH200" s="29"/>
      <c r="AI200" s="29"/>
    </row>
    <row r="201" ht="12.0" customHeight="1">
      <c r="A201" s="133" t="str">
        <f t="array" ref="A201">IFERROR(INDEX('03.Muestra'!$B$8:$B$17,SMALL(IF("Documento no web"='03.Muestra'!$D$8:$D$17,ROW('03.Muestra'!$B$8:$B$17)-MIN(ROW('03.Muestra'!$D$8:$D$17))+1,""),ROW()-191)),"")</f>
        <v/>
      </c>
      <c r="B201" s="169" t="str">
        <f t="array" ref="B201">IFERROR(INDEX('03.Muestra'!$C$8:$C$17,SMALL(IF("Documento no web"='03.Muestra'!$D$8:$D$17,ROW('03.Muestra'!$C$8:$C$17)-MIN(ROW('03.Muestra'!$D$8:$D$17))+1,""),ROW()-191)),"")</f>
        <v/>
      </c>
      <c r="C201" s="169" t="str">
        <f t="array" ref="C201">IFERROR(INDEX('03.Muestra'!$F$8:$F$17,SMALL(IF("Documento no web"='03.Muestra'!$D$8:$D$17,ROW('03.Muestra'!$F$8:$F$17)-MIN(ROW('03.Muestra'!$D$8:$D$17))+1,""),ROW()-191)),"")</f>
        <v/>
      </c>
      <c r="D201" s="143" t="str">
        <f t="shared" si="25"/>
        <v/>
      </c>
      <c r="E201" s="95" t="str">
        <f t="shared" si="26"/>
        <v/>
      </c>
      <c r="F201" s="23"/>
      <c r="G201" s="23"/>
      <c r="H201" s="23"/>
      <c r="I201" s="23"/>
      <c r="J201" s="23"/>
      <c r="K201" s="188"/>
      <c r="L201" s="23"/>
      <c r="M201" s="23"/>
      <c r="N201" s="23"/>
      <c r="O201" s="23"/>
      <c r="P201" s="23"/>
      <c r="Q201" s="23"/>
      <c r="R201" s="23"/>
      <c r="S201" s="23"/>
      <c r="T201" s="23"/>
      <c r="U201" s="23"/>
      <c r="V201" s="23"/>
      <c r="W201" s="23"/>
      <c r="X201" s="23"/>
      <c r="Y201" s="23"/>
      <c r="Z201" s="29"/>
      <c r="AA201" s="29"/>
      <c r="AB201" s="29"/>
      <c r="AC201" s="29"/>
      <c r="AD201" s="29"/>
      <c r="AE201" s="29"/>
      <c r="AF201" s="29"/>
      <c r="AG201" s="29"/>
      <c r="AH201" s="29"/>
      <c r="AI201" s="29"/>
    </row>
    <row r="202" ht="12.0" customHeight="1">
      <c r="A202" s="92"/>
      <c r="B202" s="173"/>
      <c r="C202" s="173"/>
      <c r="D202" s="174"/>
      <c r="E202" s="95"/>
      <c r="F202" s="23"/>
      <c r="G202" s="23"/>
      <c r="H202" s="23"/>
      <c r="I202" s="23"/>
      <c r="J202" s="23"/>
      <c r="K202" s="29"/>
      <c r="L202" s="29"/>
      <c r="M202" s="29"/>
      <c r="N202" s="23"/>
      <c r="O202" s="23"/>
      <c r="P202" s="23"/>
      <c r="Q202" s="23"/>
      <c r="R202" s="23"/>
      <c r="S202" s="23"/>
      <c r="T202" s="23"/>
      <c r="U202" s="23"/>
      <c r="V202" s="29"/>
      <c r="W202" s="29"/>
      <c r="X202" s="29"/>
      <c r="Y202" s="29"/>
      <c r="Z202" s="29"/>
      <c r="AA202" s="29"/>
      <c r="AB202" s="29"/>
      <c r="AC202" s="29"/>
      <c r="AD202" s="23"/>
      <c r="AE202" s="29"/>
      <c r="AF202" s="29"/>
      <c r="AG202" s="29"/>
      <c r="AH202" s="29"/>
      <c r="AI202" s="29"/>
    </row>
    <row r="203" ht="12.0" customHeight="1">
      <c r="A203" s="92"/>
      <c r="B203" s="173"/>
      <c r="C203" s="173"/>
      <c r="D203" s="174"/>
      <c r="E203" s="95"/>
      <c r="F203" s="23"/>
      <c r="G203" s="23"/>
      <c r="H203" s="23"/>
      <c r="I203" s="23"/>
      <c r="J203" s="23"/>
      <c r="K203" s="29"/>
      <c r="L203" s="29"/>
      <c r="M203" s="29"/>
      <c r="N203" s="23"/>
      <c r="O203" s="23"/>
      <c r="P203" s="23"/>
      <c r="Q203" s="23"/>
      <c r="R203" s="23"/>
      <c r="S203" s="23"/>
      <c r="T203" s="23"/>
      <c r="U203" s="23"/>
      <c r="V203" s="29"/>
      <c r="W203" s="29"/>
      <c r="X203" s="29"/>
      <c r="Y203" s="29"/>
      <c r="Z203" s="29"/>
      <c r="AA203" s="29"/>
      <c r="AB203" s="29"/>
      <c r="AC203" s="29"/>
      <c r="AD203" s="23"/>
      <c r="AE203" s="29"/>
      <c r="AF203" s="29"/>
      <c r="AG203" s="29"/>
      <c r="AH203" s="29"/>
      <c r="AI203" s="29"/>
    </row>
    <row r="204" ht="12.75" customHeight="1">
      <c r="A204" s="151"/>
      <c r="B204" s="152"/>
      <c r="C204" s="151"/>
      <c r="D204" s="175"/>
      <c r="E204" s="95"/>
      <c r="F204" s="23"/>
      <c r="G204" s="23"/>
      <c r="H204" s="23"/>
      <c r="I204" s="23"/>
      <c r="J204" s="23"/>
      <c r="K204" s="29"/>
      <c r="L204" s="29"/>
      <c r="M204" s="29"/>
      <c r="N204" s="23"/>
      <c r="O204" s="23"/>
      <c r="P204" s="23"/>
      <c r="Q204" s="23"/>
      <c r="R204" s="23"/>
      <c r="S204" s="23"/>
      <c r="T204" s="23"/>
      <c r="U204" s="23"/>
      <c r="V204" s="29"/>
      <c r="W204" s="29"/>
      <c r="X204" s="29"/>
      <c r="Y204" s="29"/>
      <c r="Z204" s="29"/>
      <c r="AA204" s="29"/>
      <c r="AB204" s="29"/>
      <c r="AC204" s="29"/>
      <c r="AD204" s="23"/>
      <c r="AE204" s="29"/>
      <c r="AF204" s="29"/>
      <c r="AG204" s="29"/>
      <c r="AH204" s="29"/>
      <c r="AI204" s="29"/>
    </row>
    <row r="205" ht="14.25" customHeight="1">
      <c r="A205" s="149"/>
      <c r="B205" s="149"/>
      <c r="C205" s="149"/>
      <c r="D205" s="176"/>
      <c r="E205" s="95"/>
      <c r="F205" s="124"/>
      <c r="G205" s="23"/>
      <c r="H205" s="23"/>
      <c r="I205" s="23"/>
      <c r="J205" s="23"/>
      <c r="K205" s="29"/>
      <c r="L205" s="29"/>
      <c r="M205" s="29"/>
      <c r="N205" s="23"/>
      <c r="O205" s="23"/>
      <c r="P205" s="23"/>
      <c r="Q205" s="23"/>
      <c r="R205" s="23"/>
      <c r="S205" s="23"/>
      <c r="T205" s="23"/>
      <c r="U205" s="23"/>
      <c r="V205" s="29"/>
      <c r="W205" s="29"/>
      <c r="X205" s="29"/>
      <c r="Y205" s="29"/>
      <c r="Z205" s="29"/>
      <c r="AA205" s="29"/>
      <c r="AB205" s="29"/>
      <c r="AC205" s="29"/>
      <c r="AD205" s="23"/>
      <c r="AE205" s="29"/>
      <c r="AF205" s="29"/>
      <c r="AG205" s="29"/>
      <c r="AH205" s="29"/>
      <c r="AI205" s="29"/>
    </row>
    <row r="206" ht="12.0" customHeight="1">
      <c r="A206" s="29"/>
      <c r="B206" s="23"/>
      <c r="C206" s="137"/>
      <c r="D206" s="192"/>
      <c r="E206" s="137"/>
      <c r="F206" s="23"/>
      <c r="G206" s="23"/>
      <c r="H206" s="23"/>
      <c r="I206" s="23"/>
      <c r="J206" s="23"/>
      <c r="K206" s="188"/>
      <c r="L206" s="23"/>
      <c r="M206" s="23"/>
      <c r="N206" s="23"/>
      <c r="O206" s="23"/>
      <c r="P206" s="23"/>
      <c r="Q206" s="23"/>
      <c r="R206" s="23"/>
      <c r="S206" s="23"/>
      <c r="T206" s="23"/>
      <c r="U206" s="23"/>
      <c r="V206" s="23"/>
      <c r="W206" s="23"/>
      <c r="X206" s="23"/>
      <c r="Y206" s="23"/>
      <c r="Z206" s="29"/>
      <c r="AA206" s="29"/>
      <c r="AB206" s="29"/>
      <c r="AC206" s="29"/>
      <c r="AD206" s="29"/>
      <c r="AE206" s="29"/>
      <c r="AF206" s="29"/>
      <c r="AG206" s="29"/>
      <c r="AH206" s="29"/>
      <c r="AI206" s="29"/>
    </row>
    <row r="207" ht="12.0" customHeight="1">
      <c r="A207" s="29"/>
      <c r="B207" s="23"/>
      <c r="C207" s="23"/>
      <c r="D207" s="192"/>
      <c r="E207" s="137"/>
      <c r="F207" s="23"/>
      <c r="G207" s="23"/>
      <c r="H207" s="23"/>
      <c r="I207" s="23"/>
      <c r="J207" s="23"/>
      <c r="K207" s="188"/>
      <c r="L207" s="23"/>
      <c r="M207" s="23"/>
      <c r="N207" s="23"/>
      <c r="O207" s="23"/>
      <c r="P207" s="23"/>
      <c r="Q207" s="23"/>
      <c r="R207" s="23"/>
      <c r="S207" s="23"/>
      <c r="T207" s="23"/>
      <c r="U207" s="23"/>
      <c r="V207" s="23"/>
      <c r="W207" s="23"/>
      <c r="X207" s="23"/>
      <c r="Y207" s="23"/>
      <c r="Z207" s="29"/>
      <c r="AA207" s="29"/>
      <c r="AB207" s="29"/>
      <c r="AC207" s="29"/>
      <c r="AD207" s="29"/>
      <c r="AE207" s="29"/>
      <c r="AF207" s="29"/>
      <c r="AG207" s="29"/>
      <c r="AH207" s="29"/>
      <c r="AI207" s="29"/>
    </row>
    <row r="208" ht="32.25" customHeight="1">
      <c r="A208" s="126" t="s">
        <v>106</v>
      </c>
      <c r="B208" s="127" t="s">
        <v>92</v>
      </c>
      <c r="C208" s="128" t="s">
        <v>214</v>
      </c>
      <c r="D208" s="168" t="s">
        <v>112</v>
      </c>
      <c r="E208" s="154"/>
      <c r="F208" s="29"/>
      <c r="G208" s="29"/>
      <c r="H208" s="29"/>
      <c r="I208" s="29"/>
      <c r="J208" s="29"/>
      <c r="K208" s="188"/>
      <c r="L208" s="23"/>
      <c r="M208" s="23"/>
      <c r="N208" s="23"/>
      <c r="O208" s="23"/>
      <c r="P208" s="23"/>
      <c r="Q208" s="23"/>
      <c r="R208" s="23"/>
      <c r="S208" s="23"/>
      <c r="T208" s="23"/>
      <c r="U208" s="23"/>
      <c r="V208" s="23"/>
      <c r="W208" s="23"/>
      <c r="X208" s="23"/>
      <c r="Y208" s="23"/>
      <c r="Z208" s="29"/>
      <c r="AA208" s="29"/>
      <c r="AB208" s="29"/>
      <c r="AC208" s="29"/>
      <c r="AD208" s="29"/>
      <c r="AE208" s="29"/>
      <c r="AF208" s="29"/>
      <c r="AG208" s="29"/>
      <c r="AH208" s="29"/>
      <c r="AI208" s="29"/>
    </row>
    <row r="209" ht="12.0" customHeight="1">
      <c r="A209" s="133" t="str">
        <f t="array" ref="A209">IFERROR(INDEX('03.Muestra'!$B$8:$B$17,SMALL(IF("Documento no web"='03.Muestra'!$D$8:$D$17,ROW('03.Muestra'!$B$8:$B$17)-MIN(ROW('03.Muestra'!$D$8:$D$17))+1,""),ROW()-208)),"")</f>
        <v/>
      </c>
      <c r="B209" s="169" t="str">
        <f t="array" ref="B209">IFERROR(INDEX('03.Muestra'!$C$8:$C$17,SMALL(IF("Documento no web"='03.Muestra'!$D$8:$D$17,ROW('03.Muestra'!$C$8:$C$17)-MIN(ROW('03.Muestra'!$D$8:$D$17))+1,""),ROW()-208)),"")</f>
        <v/>
      </c>
      <c r="C209" s="169" t="str">
        <f t="array" ref="C209">IFERROR(INDEX('03.Muestra'!$F$8:$F$17,SMALL(IF("Documento no web"='03.Muestra'!$D$8:$D$17,ROW('03.Muestra'!$F$8:$F$17)-MIN(ROW('03.Muestra'!$D$8:$D$17))+1,""),ROW()-208)),"")</f>
        <v/>
      </c>
      <c r="D209" s="143" t="str">
        <f t="shared" ref="D209:D218" si="27">IF(C209="","",$D$18)</f>
        <v/>
      </c>
      <c r="E209" s="95" t="str">
        <f t="shared" ref="E209:E218" si="28">IF(D209&lt;&gt;"",IF(AND(B209&lt;&gt;"",C209&lt;&gt;""),"","ERR"),"")</f>
        <v/>
      </c>
      <c r="F209" s="144" t="s">
        <v>95</v>
      </c>
      <c r="G209" s="121" t="s">
        <v>104</v>
      </c>
      <c r="H209" s="116" t="s">
        <v>99</v>
      </c>
      <c r="I209" s="145" t="s">
        <v>97</v>
      </c>
      <c r="J209" s="146" t="s">
        <v>93</v>
      </c>
      <c r="K209" s="171" t="s">
        <v>103</v>
      </c>
      <c r="L209" s="23"/>
      <c r="M209" s="23"/>
      <c r="N209" s="23"/>
      <c r="O209" s="23"/>
      <c r="P209" s="23"/>
      <c r="Q209" s="23"/>
      <c r="R209" s="23"/>
      <c r="S209" s="23"/>
      <c r="T209" s="23"/>
      <c r="U209" s="23"/>
      <c r="V209" s="23"/>
      <c r="W209" s="23"/>
      <c r="X209" s="23"/>
      <c r="Y209" s="23"/>
      <c r="Z209" s="29"/>
      <c r="AA209" s="29"/>
      <c r="AB209" s="29"/>
      <c r="AC209" s="29"/>
      <c r="AD209" s="29"/>
      <c r="AE209" s="29"/>
      <c r="AF209" s="29"/>
      <c r="AG209" s="29"/>
      <c r="AH209" s="29"/>
      <c r="AI209" s="29"/>
    </row>
    <row r="210" ht="12.0" customHeight="1">
      <c r="A210" s="133" t="str">
        <f t="array" ref="A210">IFERROR(INDEX('03.Muestra'!$B$8:$B$17,SMALL(IF("Documento no web"='03.Muestra'!$D$8:$D$17,ROW('03.Muestra'!$B$8:$B$17)-MIN(ROW('03.Muestra'!$D$8:$D$17))+1,""),ROW()-208)),"")</f>
        <v/>
      </c>
      <c r="B210" s="169" t="str">
        <f t="array" ref="B210">IFERROR(INDEX('03.Muestra'!$C$8:$C$17,SMALL(IF("Documento no web"='03.Muestra'!$D$8:$D$17,ROW('03.Muestra'!$C$8:$C$17)-MIN(ROW('03.Muestra'!$D$8:$D$17))+1,""),ROW()-208)),"")</f>
        <v/>
      </c>
      <c r="C210" s="169" t="str">
        <f t="array" ref="C210">IFERROR(INDEX('03.Muestra'!$F$8:$F$17,SMALL(IF("Documento no web"='03.Muestra'!$D$8:$D$17,ROW('03.Muestra'!$F$8:$F$17)-MIN(ROW('03.Muestra'!$D$8:$D$17))+1,""),ROW()-208)),"")</f>
        <v/>
      </c>
      <c r="D210" s="143" t="str">
        <f t="shared" si="27"/>
        <v/>
      </c>
      <c r="E210" s="95" t="str">
        <f t="shared" si="28"/>
        <v/>
      </c>
      <c r="F210" s="147">
        <f>COUNTIF($D209:INDIRECT("$D" &amp;  SUM(ROW()-1,'03.Muestra'!$D$20)-1),F209)</f>
        <v>0</v>
      </c>
      <c r="G210" s="147">
        <f>COUNTIF($D209:INDIRECT("$D" &amp;  SUM(ROW()-1,'03.Muestra'!$D$20)-1),G209)</f>
        <v>0</v>
      </c>
      <c r="H210" s="147">
        <f>COUNTIF($D209:INDIRECT("$D" &amp;  SUM(ROW()-1,'03.Muestra'!$D$20)-1),H209)</f>
        <v>0</v>
      </c>
      <c r="I210" s="147">
        <f>COUNTIF($D209:INDIRECT("$D" &amp;  SUM(ROW()-1,'03.Muestra'!$D$20)-1),I209)</f>
        <v>0</v>
      </c>
      <c r="J210" s="147">
        <f>COUNTIF($D209:INDIRECT("$D" &amp;  SUM(ROW()-1,'03.Muestra'!$D$20)-1),J209)</f>
        <v>0</v>
      </c>
      <c r="K210" s="172">
        <f>IF(COUNTIF('03.Muestra'!$D$8:$D$17,"Documento no web")=0,0,COUNTBLANK($D209:INDIRECT("$D" &amp;  SUM(ROW()-1,COUNTIF('03.Muestra'!$D$8:$D$17,"Documento no web"))-1)))</f>
        <v>0</v>
      </c>
      <c r="L210" s="23"/>
      <c r="M210" s="23"/>
      <c r="N210" s="23"/>
      <c r="O210" s="23"/>
      <c r="P210" s="23"/>
      <c r="Q210" s="23"/>
      <c r="R210" s="23"/>
      <c r="S210" s="23"/>
      <c r="T210" s="23"/>
      <c r="U210" s="23"/>
      <c r="V210" s="23"/>
      <c r="W210" s="23"/>
      <c r="X210" s="23"/>
      <c r="Y210" s="23"/>
      <c r="Z210" s="29"/>
      <c r="AA210" s="29"/>
      <c r="AB210" s="29"/>
      <c r="AC210" s="29"/>
      <c r="AD210" s="29"/>
      <c r="AE210" s="29"/>
      <c r="AF210" s="29"/>
      <c r="AG210" s="29"/>
      <c r="AH210" s="29"/>
      <c r="AI210" s="29"/>
    </row>
    <row r="211" ht="12.0" customHeight="1">
      <c r="A211" s="133" t="str">
        <f t="array" ref="A211">IFERROR(INDEX('03.Muestra'!$B$8:$B$17,SMALL(IF("Documento no web"='03.Muestra'!$D$8:$D$17,ROW('03.Muestra'!$B$8:$B$17)-MIN(ROW('03.Muestra'!$D$8:$D$17))+1,""),ROW()-208)),"")</f>
        <v/>
      </c>
      <c r="B211" s="169" t="str">
        <f t="array" ref="B211">IFERROR(INDEX('03.Muestra'!$C$8:$C$17,SMALL(IF("Documento no web"='03.Muestra'!$D$8:$D$17,ROW('03.Muestra'!$C$8:$C$17)-MIN(ROW('03.Muestra'!$D$8:$D$17))+1,""),ROW()-208)),"")</f>
        <v/>
      </c>
      <c r="C211" s="169" t="str">
        <f t="array" ref="C211">IFERROR(INDEX('03.Muestra'!$F$8:$F$17,SMALL(IF("Documento no web"='03.Muestra'!$D$8:$D$17,ROW('03.Muestra'!$F$8:$F$17)-MIN(ROW('03.Muestra'!$D$8:$D$17))+1,""),ROW()-208)),"")</f>
        <v/>
      </c>
      <c r="D211" s="143" t="str">
        <f t="shared" si="27"/>
        <v/>
      </c>
      <c r="E211" s="95" t="str">
        <f t="shared" si="28"/>
        <v/>
      </c>
      <c r="F211" s="29"/>
      <c r="G211" s="23"/>
      <c r="H211" s="23"/>
      <c r="I211" s="23"/>
      <c r="J211" s="23"/>
      <c r="K211" s="188"/>
      <c r="L211" s="23"/>
      <c r="M211" s="23"/>
      <c r="N211" s="23"/>
      <c r="O211" s="23"/>
      <c r="P211" s="23"/>
      <c r="Q211" s="23"/>
      <c r="R211" s="23"/>
      <c r="S211" s="23"/>
      <c r="T211" s="23"/>
      <c r="U211" s="23"/>
      <c r="V211" s="23"/>
      <c r="W211" s="23"/>
      <c r="X211" s="23"/>
      <c r="Y211" s="23"/>
      <c r="Z211" s="29"/>
      <c r="AA211" s="29"/>
      <c r="AB211" s="29"/>
      <c r="AC211" s="29"/>
      <c r="AD211" s="29"/>
      <c r="AE211" s="29"/>
      <c r="AF211" s="29"/>
      <c r="AG211" s="29"/>
      <c r="AH211" s="29"/>
      <c r="AI211" s="29"/>
    </row>
    <row r="212" ht="12.0" customHeight="1">
      <c r="A212" s="133" t="str">
        <f t="array" ref="A212">IFERROR(INDEX('03.Muestra'!$B$8:$B$17,SMALL(IF("Documento no web"='03.Muestra'!$D$8:$D$17,ROW('03.Muestra'!$B$8:$B$17)-MIN(ROW('03.Muestra'!$D$8:$D$17))+1,""),ROW()-208)),"")</f>
        <v/>
      </c>
      <c r="B212" s="169" t="str">
        <f t="array" ref="B212">IFERROR(INDEX('03.Muestra'!$C$8:$C$17,SMALL(IF("Documento no web"='03.Muestra'!$D$8:$D$17,ROW('03.Muestra'!$C$8:$C$17)-MIN(ROW('03.Muestra'!$D$8:$D$17))+1,""),ROW()-208)),"")</f>
        <v/>
      </c>
      <c r="C212" s="169" t="str">
        <f t="array" ref="C212">IFERROR(INDEX('03.Muestra'!$F$8:$F$17,SMALL(IF("Documento no web"='03.Muestra'!$D$8:$D$17,ROW('03.Muestra'!$F$8:$F$17)-MIN(ROW('03.Muestra'!$D$8:$D$17))+1,""),ROW()-208)),"")</f>
        <v/>
      </c>
      <c r="D212" s="143" t="str">
        <f t="shared" si="27"/>
        <v/>
      </c>
      <c r="E212" s="95" t="str">
        <f t="shared" si="28"/>
        <v/>
      </c>
      <c r="F212" s="29"/>
      <c r="G212" s="23"/>
      <c r="H212" s="23"/>
      <c r="I212" s="23"/>
      <c r="J212" s="23"/>
      <c r="K212" s="188"/>
      <c r="L212" s="23"/>
      <c r="M212" s="23"/>
      <c r="N212" s="23"/>
      <c r="O212" s="23"/>
      <c r="P212" s="23"/>
      <c r="Q212" s="23"/>
      <c r="R212" s="23"/>
      <c r="S212" s="23"/>
      <c r="T212" s="23"/>
      <c r="U212" s="23"/>
      <c r="V212" s="23"/>
      <c r="W212" s="23"/>
      <c r="X212" s="23"/>
      <c r="Y212" s="23"/>
      <c r="Z212" s="29"/>
      <c r="AA212" s="29"/>
      <c r="AB212" s="29"/>
      <c r="AC212" s="29"/>
      <c r="AD212" s="29"/>
      <c r="AE212" s="29"/>
      <c r="AF212" s="29"/>
      <c r="AG212" s="29"/>
      <c r="AH212" s="29"/>
      <c r="AI212" s="29"/>
    </row>
    <row r="213" ht="12.0" customHeight="1">
      <c r="A213" s="133" t="str">
        <f t="array" ref="A213">IFERROR(INDEX('03.Muestra'!$B$8:$B$17,SMALL(IF("Documento no web"='03.Muestra'!$D$8:$D$17,ROW('03.Muestra'!$B$8:$B$17)-MIN(ROW('03.Muestra'!$D$8:$D$17))+1,""),ROW()-208)),"")</f>
        <v/>
      </c>
      <c r="B213" s="169" t="str">
        <f t="array" ref="B213">IFERROR(INDEX('03.Muestra'!$C$8:$C$17,SMALL(IF("Documento no web"='03.Muestra'!$D$8:$D$17,ROW('03.Muestra'!$C$8:$C$17)-MIN(ROW('03.Muestra'!$D$8:$D$17))+1,""),ROW()-208)),"")</f>
        <v/>
      </c>
      <c r="C213" s="169" t="str">
        <f t="array" ref="C213">IFERROR(INDEX('03.Muestra'!$F$8:$F$17,SMALL(IF("Documento no web"='03.Muestra'!$D$8:$D$17,ROW('03.Muestra'!$F$8:$F$17)-MIN(ROW('03.Muestra'!$D$8:$D$17))+1,""),ROW()-208)),"")</f>
        <v/>
      </c>
      <c r="D213" s="143" t="str">
        <f t="shared" si="27"/>
        <v/>
      </c>
      <c r="E213" s="95" t="str">
        <f t="shared" si="28"/>
        <v/>
      </c>
      <c r="F213" s="29"/>
      <c r="G213" s="23"/>
      <c r="H213" s="23"/>
      <c r="I213" s="23"/>
      <c r="J213" s="23"/>
      <c r="K213" s="188"/>
      <c r="L213" s="23"/>
      <c r="M213" s="23"/>
      <c r="N213" s="23"/>
      <c r="O213" s="23"/>
      <c r="P213" s="23"/>
      <c r="Q213" s="23"/>
      <c r="R213" s="23"/>
      <c r="S213" s="23"/>
      <c r="T213" s="23"/>
      <c r="U213" s="23"/>
      <c r="V213" s="23"/>
      <c r="W213" s="23"/>
      <c r="X213" s="23"/>
      <c r="Y213" s="23"/>
      <c r="Z213" s="29"/>
      <c r="AA213" s="29"/>
      <c r="AB213" s="29"/>
      <c r="AC213" s="29"/>
      <c r="AD213" s="29"/>
      <c r="AE213" s="29"/>
      <c r="AF213" s="29"/>
      <c r="AG213" s="29"/>
      <c r="AH213" s="29"/>
      <c r="AI213" s="29"/>
    </row>
    <row r="214" ht="12.0" customHeight="1">
      <c r="A214" s="133" t="str">
        <f t="array" ref="A214">IFERROR(INDEX('03.Muestra'!$B$8:$B$17,SMALL(IF("Documento no web"='03.Muestra'!$D$8:$D$17,ROW('03.Muestra'!$B$8:$B$17)-MIN(ROW('03.Muestra'!$D$8:$D$17))+1,""),ROW()-208)),"")</f>
        <v/>
      </c>
      <c r="B214" s="169" t="str">
        <f t="array" ref="B214">IFERROR(INDEX('03.Muestra'!$C$8:$C$17,SMALL(IF("Documento no web"='03.Muestra'!$D$8:$D$17,ROW('03.Muestra'!$C$8:$C$17)-MIN(ROW('03.Muestra'!$D$8:$D$17))+1,""),ROW()-208)),"")</f>
        <v/>
      </c>
      <c r="C214" s="169" t="str">
        <f t="array" ref="C214">IFERROR(INDEX('03.Muestra'!$F$8:$F$17,SMALL(IF("Documento no web"='03.Muestra'!$D$8:$D$17,ROW('03.Muestra'!$F$8:$F$17)-MIN(ROW('03.Muestra'!$D$8:$D$17))+1,""),ROW()-208)),"")</f>
        <v/>
      </c>
      <c r="D214" s="143" t="str">
        <f t="shared" si="27"/>
        <v/>
      </c>
      <c r="E214" s="95" t="str">
        <f t="shared" si="28"/>
        <v/>
      </c>
      <c r="F214" s="29"/>
      <c r="G214" s="23"/>
      <c r="H214" s="23"/>
      <c r="I214" s="23"/>
      <c r="J214" s="23"/>
      <c r="K214" s="188"/>
      <c r="L214" s="23"/>
      <c r="M214" s="23"/>
      <c r="N214" s="23"/>
      <c r="O214" s="23"/>
      <c r="P214" s="23"/>
      <c r="Q214" s="23"/>
      <c r="R214" s="23"/>
      <c r="S214" s="23"/>
      <c r="T214" s="23"/>
      <c r="U214" s="23"/>
      <c r="V214" s="23"/>
      <c r="W214" s="23"/>
      <c r="X214" s="23"/>
      <c r="Y214" s="23"/>
      <c r="Z214" s="29"/>
      <c r="AA214" s="29"/>
      <c r="AB214" s="29"/>
      <c r="AC214" s="29"/>
      <c r="AD214" s="29"/>
      <c r="AE214" s="29"/>
      <c r="AF214" s="29"/>
      <c r="AG214" s="29"/>
      <c r="AH214" s="29"/>
      <c r="AI214" s="29"/>
    </row>
    <row r="215" ht="12.0" customHeight="1">
      <c r="A215" s="133" t="str">
        <f t="array" ref="A215">IFERROR(INDEX('03.Muestra'!$B$8:$B$17,SMALL(IF("Documento no web"='03.Muestra'!$D$8:$D$17,ROW('03.Muestra'!$B$8:$B$17)-MIN(ROW('03.Muestra'!$D$8:$D$17))+1,""),ROW()-208)),"")</f>
        <v/>
      </c>
      <c r="B215" s="169" t="str">
        <f t="array" ref="B215">IFERROR(INDEX('03.Muestra'!$C$8:$C$17,SMALL(IF("Documento no web"='03.Muestra'!$D$8:$D$17,ROW('03.Muestra'!$C$8:$C$17)-MIN(ROW('03.Muestra'!$D$8:$D$17))+1,""),ROW()-208)),"")</f>
        <v/>
      </c>
      <c r="C215" s="169" t="str">
        <f t="array" ref="C215">IFERROR(INDEX('03.Muestra'!$F$8:$F$17,SMALL(IF("Documento no web"='03.Muestra'!$D$8:$D$17,ROW('03.Muestra'!$F$8:$F$17)-MIN(ROW('03.Muestra'!$D$8:$D$17))+1,""),ROW()-208)),"")</f>
        <v/>
      </c>
      <c r="D215" s="143" t="str">
        <f t="shared" si="27"/>
        <v/>
      </c>
      <c r="E215" s="95" t="str">
        <f t="shared" si="28"/>
        <v/>
      </c>
      <c r="F215" s="23"/>
      <c r="G215" s="23"/>
      <c r="H215" s="23"/>
      <c r="I215" s="23"/>
      <c r="J215" s="23"/>
      <c r="K215" s="188"/>
      <c r="L215" s="23"/>
      <c r="M215" s="23"/>
      <c r="N215" s="23"/>
      <c r="O215" s="23"/>
      <c r="P215" s="23"/>
      <c r="Q215" s="23"/>
      <c r="R215" s="23"/>
      <c r="S215" s="23"/>
      <c r="T215" s="23"/>
      <c r="U215" s="23"/>
      <c r="V215" s="23"/>
      <c r="W215" s="23"/>
      <c r="X215" s="23"/>
      <c r="Y215" s="23"/>
      <c r="Z215" s="29"/>
      <c r="AA215" s="29"/>
      <c r="AB215" s="29"/>
      <c r="AC215" s="29"/>
      <c r="AD215" s="29"/>
      <c r="AE215" s="29"/>
      <c r="AF215" s="29"/>
      <c r="AG215" s="29"/>
      <c r="AH215" s="29"/>
      <c r="AI215" s="29"/>
    </row>
    <row r="216" ht="12.0" customHeight="1">
      <c r="A216" s="133" t="str">
        <f t="array" ref="A216">IFERROR(INDEX('03.Muestra'!$B$8:$B$17,SMALL(IF("Documento no web"='03.Muestra'!$D$8:$D$17,ROW('03.Muestra'!$B$8:$B$17)-MIN(ROW('03.Muestra'!$D$8:$D$17))+1,""),ROW()-208)),"")</f>
        <v/>
      </c>
      <c r="B216" s="169" t="str">
        <f t="array" ref="B216">IFERROR(INDEX('03.Muestra'!$C$8:$C$17,SMALL(IF("Documento no web"='03.Muestra'!$D$8:$D$17,ROW('03.Muestra'!$C$8:$C$17)-MIN(ROW('03.Muestra'!$D$8:$D$17))+1,""),ROW()-208)),"")</f>
        <v/>
      </c>
      <c r="C216" s="169" t="str">
        <f t="array" ref="C216">IFERROR(INDEX('03.Muestra'!$F$8:$F$17,SMALL(IF("Documento no web"='03.Muestra'!$D$8:$D$17,ROW('03.Muestra'!$F$8:$F$17)-MIN(ROW('03.Muestra'!$D$8:$D$17))+1,""),ROW()-208)),"")</f>
        <v/>
      </c>
      <c r="D216" s="143" t="str">
        <f t="shared" si="27"/>
        <v/>
      </c>
      <c r="E216" s="95" t="str">
        <f t="shared" si="28"/>
        <v/>
      </c>
      <c r="F216" s="23"/>
      <c r="G216" s="23"/>
      <c r="H216" s="23"/>
      <c r="I216" s="23"/>
      <c r="J216" s="23"/>
      <c r="K216" s="188"/>
      <c r="L216" s="23"/>
      <c r="M216" s="23"/>
      <c r="N216" s="23"/>
      <c r="O216" s="23"/>
      <c r="P216" s="23"/>
      <c r="Q216" s="23"/>
      <c r="R216" s="23"/>
      <c r="S216" s="23"/>
      <c r="T216" s="23"/>
      <c r="U216" s="23"/>
      <c r="V216" s="23"/>
      <c r="W216" s="23"/>
      <c r="X216" s="23"/>
      <c r="Y216" s="23"/>
      <c r="Z216" s="29"/>
      <c r="AA216" s="29"/>
      <c r="AB216" s="29"/>
      <c r="AC216" s="29"/>
      <c r="AD216" s="29"/>
      <c r="AE216" s="29"/>
      <c r="AF216" s="29"/>
      <c r="AG216" s="29"/>
      <c r="AH216" s="29"/>
      <c r="AI216" s="29"/>
    </row>
    <row r="217" ht="12.0" customHeight="1">
      <c r="A217" s="133" t="str">
        <f t="array" ref="A217">IFERROR(INDEX('03.Muestra'!$B$8:$B$17,SMALL(IF("Documento no web"='03.Muestra'!$D$8:$D$17,ROW('03.Muestra'!$B$8:$B$17)-MIN(ROW('03.Muestra'!$D$8:$D$17))+1,""),ROW()-208)),"")</f>
        <v/>
      </c>
      <c r="B217" s="169" t="str">
        <f t="array" ref="B217">IFERROR(INDEX('03.Muestra'!$C$8:$C$17,SMALL(IF("Documento no web"='03.Muestra'!$D$8:$D$17,ROW('03.Muestra'!$C$8:$C$17)-MIN(ROW('03.Muestra'!$D$8:$D$17))+1,""),ROW()-208)),"")</f>
        <v/>
      </c>
      <c r="C217" s="169" t="str">
        <f t="array" ref="C217">IFERROR(INDEX('03.Muestra'!$F$8:$F$17,SMALL(IF("Documento no web"='03.Muestra'!$D$8:$D$17,ROW('03.Muestra'!$F$8:$F$17)-MIN(ROW('03.Muestra'!$D$8:$D$17))+1,""),ROW()-208)),"")</f>
        <v/>
      </c>
      <c r="D217" s="143" t="str">
        <f t="shared" si="27"/>
        <v/>
      </c>
      <c r="E217" s="95" t="str">
        <f t="shared" si="28"/>
        <v/>
      </c>
      <c r="F217" s="23"/>
      <c r="G217" s="23"/>
      <c r="H217" s="23"/>
      <c r="I217" s="23"/>
      <c r="J217" s="23"/>
      <c r="K217" s="188"/>
      <c r="L217" s="23"/>
      <c r="M217" s="23"/>
      <c r="N217" s="23"/>
      <c r="O217" s="23"/>
      <c r="P217" s="23"/>
      <c r="Q217" s="23"/>
      <c r="R217" s="23"/>
      <c r="S217" s="23"/>
      <c r="T217" s="23"/>
      <c r="U217" s="23"/>
      <c r="V217" s="23"/>
      <c r="W217" s="23"/>
      <c r="X217" s="23"/>
      <c r="Y217" s="23"/>
      <c r="Z217" s="29"/>
      <c r="AA217" s="29"/>
      <c r="AB217" s="29"/>
      <c r="AC217" s="29"/>
      <c r="AD217" s="29"/>
      <c r="AE217" s="29"/>
      <c r="AF217" s="29"/>
      <c r="AG217" s="29"/>
      <c r="AH217" s="29"/>
      <c r="AI217" s="29"/>
    </row>
    <row r="218" ht="12.0" customHeight="1">
      <c r="A218" s="133" t="str">
        <f t="array" ref="A218">IFERROR(INDEX('03.Muestra'!$B$8:$B$17,SMALL(IF("Documento no web"='03.Muestra'!$D$8:$D$17,ROW('03.Muestra'!$B$8:$B$17)-MIN(ROW('03.Muestra'!$D$8:$D$17))+1,""),ROW()-208)),"")</f>
        <v/>
      </c>
      <c r="B218" s="169" t="str">
        <f t="array" ref="B218">IFERROR(INDEX('03.Muestra'!$C$8:$C$17,SMALL(IF("Documento no web"='03.Muestra'!$D$8:$D$17,ROW('03.Muestra'!$C$8:$C$17)-MIN(ROW('03.Muestra'!$D$8:$D$17))+1,""),ROW()-208)),"")</f>
        <v/>
      </c>
      <c r="C218" s="169" t="str">
        <f t="array" ref="C218">IFERROR(INDEX('03.Muestra'!$F$8:$F$17,SMALL(IF("Documento no web"='03.Muestra'!$D$8:$D$17,ROW('03.Muestra'!$F$8:$F$17)-MIN(ROW('03.Muestra'!$D$8:$D$17))+1,""),ROW()-208)),"")</f>
        <v/>
      </c>
      <c r="D218" s="143" t="str">
        <f t="shared" si="27"/>
        <v/>
      </c>
      <c r="E218" s="95" t="str">
        <f t="shared" si="28"/>
        <v/>
      </c>
      <c r="F218" s="23"/>
      <c r="G218" s="23"/>
      <c r="H218" s="23"/>
      <c r="I218" s="23"/>
      <c r="J218" s="23"/>
      <c r="K218" s="188"/>
      <c r="L218" s="23"/>
      <c r="M218" s="23"/>
      <c r="N218" s="23"/>
      <c r="O218" s="23"/>
      <c r="P218" s="23"/>
      <c r="Q218" s="23"/>
      <c r="R218" s="23"/>
      <c r="S218" s="23"/>
      <c r="T218" s="23"/>
      <c r="U218" s="23"/>
      <c r="V218" s="23"/>
      <c r="W218" s="23"/>
      <c r="X218" s="23"/>
      <c r="Y218" s="23"/>
      <c r="Z218" s="29"/>
      <c r="AA218" s="29"/>
      <c r="AB218" s="29"/>
      <c r="AC218" s="29"/>
      <c r="AD218" s="29"/>
      <c r="AE218" s="29"/>
      <c r="AF218" s="29"/>
      <c r="AG218" s="29"/>
      <c r="AH218" s="29"/>
      <c r="AI218" s="29"/>
    </row>
    <row r="219" ht="12.0" customHeight="1">
      <c r="A219" s="92"/>
      <c r="B219" s="173"/>
      <c r="C219" s="173"/>
      <c r="D219" s="174"/>
      <c r="E219" s="95"/>
      <c r="F219" s="23"/>
      <c r="G219" s="23"/>
      <c r="H219" s="23"/>
      <c r="I219" s="23"/>
      <c r="J219" s="23"/>
      <c r="K219" s="29"/>
      <c r="L219" s="29"/>
      <c r="M219" s="29"/>
      <c r="N219" s="23"/>
      <c r="O219" s="23"/>
      <c r="P219" s="23"/>
      <c r="Q219" s="23"/>
      <c r="R219" s="23"/>
      <c r="S219" s="23"/>
      <c r="T219" s="23"/>
      <c r="U219" s="23"/>
      <c r="V219" s="29"/>
      <c r="W219" s="29"/>
      <c r="X219" s="29"/>
      <c r="Y219" s="29"/>
      <c r="Z219" s="29"/>
      <c r="AA219" s="29"/>
      <c r="AB219" s="29"/>
      <c r="AC219" s="29"/>
      <c r="AD219" s="23"/>
      <c r="AE219" s="29"/>
      <c r="AF219" s="29"/>
      <c r="AG219" s="29"/>
      <c r="AH219" s="29"/>
      <c r="AI219" s="29"/>
    </row>
    <row r="220" ht="12.0" customHeight="1">
      <c r="A220" s="92"/>
      <c r="B220" s="173"/>
      <c r="C220" s="173"/>
      <c r="D220" s="174"/>
      <c r="E220" s="95"/>
      <c r="F220" s="23"/>
      <c r="G220" s="23"/>
      <c r="H220" s="23"/>
      <c r="I220" s="23"/>
      <c r="J220" s="23"/>
      <c r="K220" s="29"/>
      <c r="L220" s="29"/>
      <c r="M220" s="29"/>
      <c r="N220" s="23"/>
      <c r="O220" s="23"/>
      <c r="P220" s="23"/>
      <c r="Q220" s="23"/>
      <c r="R220" s="23"/>
      <c r="S220" s="23"/>
      <c r="T220" s="23"/>
      <c r="U220" s="23"/>
      <c r="V220" s="29"/>
      <c r="W220" s="29"/>
      <c r="X220" s="29"/>
      <c r="Y220" s="29"/>
      <c r="Z220" s="29"/>
      <c r="AA220" s="29"/>
      <c r="AB220" s="29"/>
      <c r="AC220" s="29"/>
      <c r="AD220" s="23"/>
      <c r="AE220" s="29"/>
      <c r="AF220" s="29"/>
      <c r="AG220" s="29"/>
      <c r="AH220" s="29"/>
      <c r="AI220" s="29"/>
    </row>
    <row r="221" ht="12.75" customHeight="1">
      <c r="A221" s="151"/>
      <c r="B221" s="152"/>
      <c r="C221" s="151"/>
      <c r="D221" s="175"/>
      <c r="E221" s="95"/>
      <c r="F221" s="23"/>
      <c r="G221" s="23"/>
      <c r="H221" s="23"/>
      <c r="I221" s="23"/>
      <c r="J221" s="23"/>
      <c r="K221" s="29"/>
      <c r="L221" s="29"/>
      <c r="M221" s="29"/>
      <c r="N221" s="23"/>
      <c r="O221" s="23"/>
      <c r="P221" s="23"/>
      <c r="Q221" s="23"/>
      <c r="R221" s="23"/>
      <c r="S221" s="23"/>
      <c r="T221" s="23"/>
      <c r="U221" s="23"/>
      <c r="V221" s="29"/>
      <c r="W221" s="29"/>
      <c r="X221" s="29"/>
      <c r="Y221" s="29"/>
      <c r="Z221" s="29"/>
      <c r="AA221" s="29"/>
      <c r="AB221" s="29"/>
      <c r="AC221" s="29"/>
      <c r="AD221" s="23"/>
      <c r="AE221" s="29"/>
      <c r="AF221" s="29"/>
      <c r="AG221" s="29"/>
      <c r="AH221" s="29"/>
      <c r="AI221" s="29"/>
    </row>
    <row r="222" ht="14.25" customHeight="1">
      <c r="A222" s="149"/>
      <c r="B222" s="149"/>
      <c r="C222" s="149"/>
      <c r="D222" s="176"/>
      <c r="E222" s="95"/>
      <c r="F222" s="124"/>
      <c r="G222" s="23"/>
      <c r="H222" s="23"/>
      <c r="I222" s="23"/>
      <c r="J222" s="23"/>
      <c r="K222" s="29"/>
      <c r="L222" s="29"/>
      <c r="M222" s="29"/>
      <c r="N222" s="23"/>
      <c r="O222" s="23"/>
      <c r="P222" s="23"/>
      <c r="Q222" s="23"/>
      <c r="R222" s="23"/>
      <c r="S222" s="23"/>
      <c r="T222" s="23"/>
      <c r="U222" s="23"/>
      <c r="V222" s="29"/>
      <c r="W222" s="29"/>
      <c r="X222" s="29"/>
      <c r="Y222" s="29"/>
      <c r="Z222" s="29"/>
      <c r="AA222" s="29"/>
      <c r="AB222" s="29"/>
      <c r="AC222" s="29"/>
      <c r="AD222" s="23"/>
      <c r="AE222" s="29"/>
      <c r="AF222" s="29"/>
      <c r="AG222" s="29"/>
      <c r="AH222" s="29"/>
      <c r="AI222" s="29"/>
    </row>
    <row r="223" ht="12.0" customHeight="1">
      <c r="A223" s="29"/>
      <c r="B223" s="23"/>
      <c r="C223" s="23"/>
      <c r="D223" s="166"/>
      <c r="E223" s="95"/>
      <c r="F223" s="23"/>
      <c r="G223" s="23"/>
      <c r="H223" s="23"/>
      <c r="I223" s="23"/>
      <c r="J223" s="23"/>
      <c r="K223" s="188"/>
      <c r="L223" s="23"/>
      <c r="M223" s="23"/>
      <c r="N223" s="23"/>
      <c r="O223" s="23"/>
      <c r="P223" s="23"/>
      <c r="Q223" s="23"/>
      <c r="R223" s="23"/>
      <c r="S223" s="23"/>
      <c r="T223" s="23"/>
      <c r="U223" s="23"/>
      <c r="V223" s="23"/>
      <c r="W223" s="23"/>
      <c r="X223" s="23"/>
      <c r="Y223" s="23"/>
      <c r="Z223" s="29"/>
      <c r="AA223" s="29"/>
      <c r="AB223" s="29"/>
      <c r="AC223" s="29"/>
      <c r="AD223" s="29"/>
      <c r="AE223" s="29"/>
      <c r="AF223" s="29"/>
      <c r="AG223" s="29"/>
      <c r="AH223" s="29"/>
      <c r="AI223" s="29"/>
    </row>
    <row r="224" ht="12.0" customHeight="1">
      <c r="A224" s="29"/>
      <c r="B224" s="23"/>
      <c r="C224" s="23"/>
      <c r="D224" s="167"/>
      <c r="E224" s="137"/>
      <c r="F224" s="23"/>
      <c r="G224" s="23"/>
      <c r="H224" s="23"/>
      <c r="I224" s="23"/>
      <c r="J224" s="23"/>
      <c r="K224" s="188"/>
      <c r="L224" s="23"/>
      <c r="M224" s="23"/>
      <c r="N224" s="23"/>
      <c r="O224" s="23"/>
      <c r="P224" s="23"/>
      <c r="Q224" s="23"/>
      <c r="R224" s="23"/>
      <c r="S224" s="23"/>
      <c r="T224" s="23"/>
      <c r="U224" s="23"/>
      <c r="V224" s="23"/>
      <c r="W224" s="23"/>
      <c r="X224" s="23"/>
      <c r="Y224" s="23"/>
      <c r="Z224" s="29"/>
      <c r="AA224" s="29"/>
      <c r="AB224" s="29"/>
      <c r="AC224" s="29"/>
      <c r="AD224" s="29"/>
      <c r="AE224" s="29"/>
      <c r="AF224" s="29"/>
      <c r="AG224" s="29"/>
      <c r="AH224" s="29"/>
      <c r="AI224" s="29"/>
    </row>
    <row r="225" ht="32.25" customHeight="1">
      <c r="A225" s="126" t="s">
        <v>106</v>
      </c>
      <c r="B225" s="127" t="s">
        <v>92</v>
      </c>
      <c r="C225" s="128" t="s">
        <v>215</v>
      </c>
      <c r="D225" s="168" t="s">
        <v>112</v>
      </c>
      <c r="E225" s="154"/>
      <c r="F225" s="29"/>
      <c r="G225" s="29"/>
      <c r="H225" s="29"/>
      <c r="I225" s="29"/>
      <c r="J225" s="29"/>
      <c r="K225" s="188"/>
      <c r="L225" s="23"/>
      <c r="M225" s="23"/>
      <c r="N225" s="23"/>
      <c r="O225" s="23"/>
      <c r="P225" s="23"/>
      <c r="Q225" s="23"/>
      <c r="R225" s="23"/>
      <c r="S225" s="23"/>
      <c r="T225" s="23"/>
      <c r="U225" s="23"/>
      <c r="V225" s="23"/>
      <c r="W225" s="23"/>
      <c r="X225" s="23"/>
      <c r="Y225" s="23"/>
      <c r="Z225" s="29"/>
      <c r="AA225" s="29"/>
      <c r="AB225" s="29"/>
      <c r="AC225" s="29"/>
      <c r="AD225" s="29"/>
      <c r="AE225" s="29"/>
      <c r="AF225" s="29"/>
      <c r="AG225" s="29"/>
      <c r="AH225" s="29"/>
      <c r="AI225" s="29"/>
    </row>
    <row r="226" ht="12.0" customHeight="1">
      <c r="A226" s="133" t="str">
        <f t="array" ref="A226">IFERROR(INDEX('03.Muestra'!$B$8:$B$17,SMALL(IF("Documento no web"='03.Muestra'!$D$8:$D$17,ROW('03.Muestra'!$B$8:$B$17)-MIN(ROW('03.Muestra'!$D$8:$D$17))+1,""),ROW()-225)),"")</f>
        <v/>
      </c>
      <c r="B226" s="169" t="str">
        <f t="array" ref="B226">IFERROR(INDEX('03.Muestra'!$C$8:$C$17,SMALL(IF("Documento no web"='03.Muestra'!$D$8:$D$17,ROW('03.Muestra'!$C$8:$C$17)-MIN(ROW('03.Muestra'!$D$8:$D$17))+1,""),ROW()-225)),"")</f>
        <v/>
      </c>
      <c r="C226" s="169" t="str">
        <f t="array" ref="C226">IFERROR(INDEX('03.Muestra'!$F$8:$F$17,SMALL(IF("Documento no web"='03.Muestra'!$D$8:$D$17,ROW('03.Muestra'!$F$8:$F$17)-MIN(ROW('03.Muestra'!$D$8:$D$17))+1,""),ROW()-225)),"")</f>
        <v/>
      </c>
      <c r="D226" s="143" t="str">
        <f t="shared" ref="D226:D235" si="29">IF(C226="","",$D$18)</f>
        <v/>
      </c>
      <c r="E226" s="95" t="str">
        <f t="shared" ref="E226:E235" si="30">IF(D226&lt;&gt;"",IF(AND(B226&lt;&gt;"",C226&lt;&gt;""),"","ERR"),"")</f>
        <v/>
      </c>
      <c r="F226" s="144" t="s">
        <v>95</v>
      </c>
      <c r="G226" s="121" t="s">
        <v>104</v>
      </c>
      <c r="H226" s="116" t="s">
        <v>99</v>
      </c>
      <c r="I226" s="145" t="s">
        <v>97</v>
      </c>
      <c r="J226" s="146" t="s">
        <v>93</v>
      </c>
      <c r="K226" s="171" t="s">
        <v>103</v>
      </c>
      <c r="L226" s="23"/>
      <c r="M226" s="23"/>
      <c r="N226" s="23"/>
      <c r="O226" s="23"/>
      <c r="P226" s="23"/>
      <c r="Q226" s="23"/>
      <c r="R226" s="23"/>
      <c r="S226" s="23"/>
      <c r="T226" s="23"/>
      <c r="U226" s="23"/>
      <c r="V226" s="23"/>
      <c r="W226" s="23"/>
      <c r="X226" s="23"/>
      <c r="Y226" s="23"/>
      <c r="Z226" s="29"/>
      <c r="AA226" s="29"/>
      <c r="AB226" s="29"/>
      <c r="AC226" s="29"/>
      <c r="AD226" s="29"/>
      <c r="AE226" s="29"/>
      <c r="AF226" s="29"/>
      <c r="AG226" s="29"/>
      <c r="AH226" s="29"/>
      <c r="AI226" s="29"/>
    </row>
    <row r="227" ht="12.0" customHeight="1">
      <c r="A227" s="133" t="str">
        <f t="array" ref="A227">IFERROR(INDEX('03.Muestra'!$B$8:$B$17,SMALL(IF("Documento no web"='03.Muestra'!$D$8:$D$17,ROW('03.Muestra'!$B$8:$B$17)-MIN(ROW('03.Muestra'!$D$8:$D$17))+1,""),ROW()-225)),"")</f>
        <v/>
      </c>
      <c r="B227" s="169" t="str">
        <f t="array" ref="B227">IFERROR(INDEX('03.Muestra'!$C$8:$C$17,SMALL(IF("Documento no web"='03.Muestra'!$D$8:$D$17,ROW('03.Muestra'!$C$8:$C$17)-MIN(ROW('03.Muestra'!$D$8:$D$17))+1,""),ROW()-225)),"")</f>
        <v/>
      </c>
      <c r="C227" s="169" t="str">
        <f t="array" ref="C227">IFERROR(INDEX('03.Muestra'!$F$8:$F$17,SMALL(IF("Documento no web"='03.Muestra'!$D$8:$D$17,ROW('03.Muestra'!$F$8:$F$17)-MIN(ROW('03.Muestra'!$D$8:$D$17))+1,""),ROW()-225)),"")</f>
        <v/>
      </c>
      <c r="D227" s="143" t="str">
        <f t="shared" si="29"/>
        <v/>
      </c>
      <c r="E227" s="95" t="str">
        <f t="shared" si="30"/>
        <v/>
      </c>
      <c r="F227" s="147">
        <f>COUNTIF($D226:INDIRECT("$D" &amp;  SUM(ROW()-1,'03.Muestra'!$D$20)-1),F226)</f>
        <v>0</v>
      </c>
      <c r="G227" s="147">
        <f>COUNTIF($D226:INDIRECT("$D" &amp;  SUM(ROW()-1,'03.Muestra'!$D$20)-1),G226)</f>
        <v>0</v>
      </c>
      <c r="H227" s="147">
        <f>COUNTIF($D226:INDIRECT("$D" &amp;  SUM(ROW()-1,'03.Muestra'!$D$20)-1),H226)</f>
        <v>0</v>
      </c>
      <c r="I227" s="147">
        <f>COUNTIF($D226:INDIRECT("$D" &amp;  SUM(ROW()-1,'03.Muestra'!$D$20)-1),I226)</f>
        <v>0</v>
      </c>
      <c r="J227" s="147">
        <f>COUNTIF($D226:INDIRECT("$D" &amp;  SUM(ROW()-1,'03.Muestra'!$D$20)-1),J226)</f>
        <v>0</v>
      </c>
      <c r="K227" s="172">
        <f>IF(COUNTIF('03.Muestra'!$D$8:$D$17,"Documento no web")=0,0,COUNTBLANK($D226:INDIRECT("$D" &amp;  SUM(ROW()-1,COUNTIF('03.Muestra'!$D$8:$D$17,"Documento no web"))-1)))</f>
        <v>0</v>
      </c>
      <c r="L227" s="23"/>
      <c r="M227" s="23"/>
      <c r="N227" s="23"/>
      <c r="O227" s="23"/>
      <c r="P227" s="23"/>
      <c r="Q227" s="23"/>
      <c r="R227" s="23"/>
      <c r="S227" s="23"/>
      <c r="T227" s="23"/>
      <c r="U227" s="23"/>
      <c r="V227" s="23"/>
      <c r="W227" s="23"/>
      <c r="X227" s="23"/>
      <c r="Y227" s="23"/>
      <c r="Z227" s="29"/>
      <c r="AA227" s="29"/>
      <c r="AB227" s="29"/>
      <c r="AC227" s="29"/>
      <c r="AD227" s="29"/>
      <c r="AE227" s="29"/>
      <c r="AF227" s="29"/>
      <c r="AG227" s="29"/>
      <c r="AH227" s="29"/>
      <c r="AI227" s="29"/>
    </row>
    <row r="228" ht="12.0" customHeight="1">
      <c r="A228" s="133" t="str">
        <f t="array" ref="A228">IFERROR(INDEX('03.Muestra'!$B$8:$B$17,SMALL(IF("Documento no web"='03.Muestra'!$D$8:$D$17,ROW('03.Muestra'!$B$8:$B$17)-MIN(ROW('03.Muestra'!$D$8:$D$17))+1,""),ROW()-225)),"")</f>
        <v/>
      </c>
      <c r="B228" s="169" t="str">
        <f t="array" ref="B228">IFERROR(INDEX('03.Muestra'!$C$8:$C$17,SMALL(IF("Documento no web"='03.Muestra'!$D$8:$D$17,ROW('03.Muestra'!$C$8:$C$17)-MIN(ROW('03.Muestra'!$D$8:$D$17))+1,""),ROW()-225)),"")</f>
        <v/>
      </c>
      <c r="C228" s="169" t="str">
        <f t="array" ref="C228">IFERROR(INDEX('03.Muestra'!$F$8:$F$17,SMALL(IF("Documento no web"='03.Muestra'!$D$8:$D$17,ROW('03.Muestra'!$F$8:$F$17)-MIN(ROW('03.Muestra'!$D$8:$D$17))+1,""),ROW()-225)),"")</f>
        <v/>
      </c>
      <c r="D228" s="143" t="str">
        <f t="shared" si="29"/>
        <v/>
      </c>
      <c r="E228" s="95" t="str">
        <f t="shared" si="30"/>
        <v/>
      </c>
      <c r="F228" s="29"/>
      <c r="G228" s="23"/>
      <c r="H228" s="23"/>
      <c r="I228" s="23"/>
      <c r="J228" s="23"/>
      <c r="K228" s="188"/>
      <c r="L228" s="23"/>
      <c r="M228" s="23"/>
      <c r="N228" s="23"/>
      <c r="O228" s="23"/>
      <c r="P228" s="23"/>
      <c r="Q228" s="23"/>
      <c r="R228" s="23"/>
      <c r="S228" s="23"/>
      <c r="T228" s="23"/>
      <c r="U228" s="23"/>
      <c r="V228" s="23"/>
      <c r="W228" s="23"/>
      <c r="X228" s="23"/>
      <c r="Y228" s="23"/>
      <c r="Z228" s="29"/>
      <c r="AA228" s="29"/>
      <c r="AB228" s="29"/>
      <c r="AC228" s="29"/>
      <c r="AD228" s="29"/>
      <c r="AE228" s="29"/>
      <c r="AF228" s="29"/>
      <c r="AG228" s="29"/>
      <c r="AH228" s="29"/>
      <c r="AI228" s="29"/>
    </row>
    <row r="229" ht="12.0" customHeight="1">
      <c r="A229" s="133" t="str">
        <f t="array" ref="A229">IFERROR(INDEX('03.Muestra'!$B$8:$B$17,SMALL(IF("Documento no web"='03.Muestra'!$D$8:$D$17,ROW('03.Muestra'!$B$8:$B$17)-MIN(ROW('03.Muestra'!$D$8:$D$17))+1,""),ROW()-225)),"")</f>
        <v/>
      </c>
      <c r="B229" s="169" t="str">
        <f t="array" ref="B229">IFERROR(INDEX('03.Muestra'!$C$8:$C$17,SMALL(IF("Documento no web"='03.Muestra'!$D$8:$D$17,ROW('03.Muestra'!$C$8:$C$17)-MIN(ROW('03.Muestra'!$D$8:$D$17))+1,""),ROW()-225)),"")</f>
        <v/>
      </c>
      <c r="C229" s="169" t="str">
        <f t="array" ref="C229">IFERROR(INDEX('03.Muestra'!$F$8:$F$17,SMALL(IF("Documento no web"='03.Muestra'!$D$8:$D$17,ROW('03.Muestra'!$F$8:$F$17)-MIN(ROW('03.Muestra'!$D$8:$D$17))+1,""),ROW()-225)),"")</f>
        <v/>
      </c>
      <c r="D229" s="143" t="str">
        <f t="shared" si="29"/>
        <v/>
      </c>
      <c r="E229" s="95" t="str">
        <f t="shared" si="30"/>
        <v/>
      </c>
      <c r="F229" s="29"/>
      <c r="G229" s="23"/>
      <c r="H229" s="23"/>
      <c r="I229" s="23"/>
      <c r="J229" s="23"/>
      <c r="K229" s="188"/>
      <c r="L229" s="23"/>
      <c r="M229" s="23"/>
      <c r="N229" s="23"/>
      <c r="O229" s="23"/>
      <c r="P229" s="23"/>
      <c r="Q229" s="23"/>
      <c r="R229" s="23"/>
      <c r="S229" s="23"/>
      <c r="T229" s="23"/>
      <c r="U229" s="23"/>
      <c r="V229" s="23"/>
      <c r="W229" s="23"/>
      <c r="X229" s="23"/>
      <c r="Y229" s="23"/>
      <c r="Z229" s="29"/>
      <c r="AA229" s="29"/>
      <c r="AB229" s="29"/>
      <c r="AC229" s="29"/>
      <c r="AD229" s="29"/>
      <c r="AE229" s="29"/>
      <c r="AF229" s="29"/>
      <c r="AG229" s="29"/>
      <c r="AH229" s="29"/>
      <c r="AI229" s="29"/>
    </row>
    <row r="230" ht="12.0" customHeight="1">
      <c r="A230" s="133" t="str">
        <f t="array" ref="A230">IFERROR(INDEX('03.Muestra'!$B$8:$B$17,SMALL(IF("Documento no web"='03.Muestra'!$D$8:$D$17,ROW('03.Muestra'!$B$8:$B$17)-MIN(ROW('03.Muestra'!$D$8:$D$17))+1,""),ROW()-225)),"")</f>
        <v/>
      </c>
      <c r="B230" s="169" t="str">
        <f t="array" ref="B230">IFERROR(INDEX('03.Muestra'!$C$8:$C$17,SMALL(IF("Documento no web"='03.Muestra'!$D$8:$D$17,ROW('03.Muestra'!$C$8:$C$17)-MIN(ROW('03.Muestra'!$D$8:$D$17))+1,""),ROW()-225)),"")</f>
        <v/>
      </c>
      <c r="C230" s="169" t="str">
        <f t="array" ref="C230">IFERROR(INDEX('03.Muestra'!$F$8:$F$17,SMALL(IF("Documento no web"='03.Muestra'!$D$8:$D$17,ROW('03.Muestra'!$F$8:$F$17)-MIN(ROW('03.Muestra'!$D$8:$D$17))+1,""),ROW()-225)),"")</f>
        <v/>
      </c>
      <c r="D230" s="143" t="str">
        <f t="shared" si="29"/>
        <v/>
      </c>
      <c r="E230" s="95" t="str">
        <f t="shared" si="30"/>
        <v/>
      </c>
      <c r="F230" s="29"/>
      <c r="G230" s="23"/>
      <c r="H230" s="23"/>
      <c r="I230" s="23"/>
      <c r="J230" s="23"/>
      <c r="K230" s="188"/>
      <c r="L230" s="23"/>
      <c r="M230" s="23"/>
      <c r="N230" s="23"/>
      <c r="O230" s="23"/>
      <c r="P230" s="23"/>
      <c r="Q230" s="23"/>
      <c r="R230" s="23"/>
      <c r="S230" s="23"/>
      <c r="T230" s="23"/>
      <c r="U230" s="23"/>
      <c r="V230" s="23"/>
      <c r="W230" s="23"/>
      <c r="X230" s="23"/>
      <c r="Y230" s="23"/>
      <c r="Z230" s="29"/>
      <c r="AA230" s="29"/>
      <c r="AB230" s="29"/>
      <c r="AC230" s="29"/>
      <c r="AD230" s="29"/>
      <c r="AE230" s="29"/>
      <c r="AF230" s="29"/>
      <c r="AG230" s="29"/>
      <c r="AH230" s="29"/>
      <c r="AI230" s="29"/>
    </row>
    <row r="231" ht="12.0" customHeight="1">
      <c r="A231" s="133" t="str">
        <f t="array" ref="A231">IFERROR(INDEX('03.Muestra'!$B$8:$B$17,SMALL(IF("Documento no web"='03.Muestra'!$D$8:$D$17,ROW('03.Muestra'!$B$8:$B$17)-MIN(ROW('03.Muestra'!$D$8:$D$17))+1,""),ROW()-225)),"")</f>
        <v/>
      </c>
      <c r="B231" s="169" t="str">
        <f t="array" ref="B231">IFERROR(INDEX('03.Muestra'!$C$8:$C$17,SMALL(IF("Documento no web"='03.Muestra'!$D$8:$D$17,ROW('03.Muestra'!$C$8:$C$17)-MIN(ROW('03.Muestra'!$D$8:$D$17))+1,""),ROW()-225)),"")</f>
        <v/>
      </c>
      <c r="C231" s="169" t="str">
        <f t="array" ref="C231">IFERROR(INDEX('03.Muestra'!$F$8:$F$17,SMALL(IF("Documento no web"='03.Muestra'!$D$8:$D$17,ROW('03.Muestra'!$F$8:$F$17)-MIN(ROW('03.Muestra'!$D$8:$D$17))+1,""),ROW()-225)),"")</f>
        <v/>
      </c>
      <c r="D231" s="143" t="str">
        <f t="shared" si="29"/>
        <v/>
      </c>
      <c r="E231" s="95" t="str">
        <f t="shared" si="30"/>
        <v/>
      </c>
      <c r="F231" s="29"/>
      <c r="G231" s="23"/>
      <c r="H231" s="23"/>
      <c r="I231" s="23"/>
      <c r="J231" s="23"/>
      <c r="K231" s="188"/>
      <c r="L231" s="23"/>
      <c r="M231" s="23"/>
      <c r="N231" s="23"/>
      <c r="O231" s="23"/>
      <c r="P231" s="23"/>
      <c r="Q231" s="23"/>
      <c r="R231" s="23"/>
      <c r="S231" s="23"/>
      <c r="T231" s="23"/>
      <c r="U231" s="23"/>
      <c r="V231" s="23"/>
      <c r="W231" s="23"/>
      <c r="X231" s="23"/>
      <c r="Y231" s="23"/>
      <c r="Z231" s="29"/>
      <c r="AA231" s="29"/>
      <c r="AB231" s="29"/>
      <c r="AC231" s="29"/>
      <c r="AD231" s="29"/>
      <c r="AE231" s="29"/>
      <c r="AF231" s="29"/>
      <c r="AG231" s="29"/>
      <c r="AH231" s="29"/>
      <c r="AI231" s="29"/>
    </row>
    <row r="232" ht="12.0" customHeight="1">
      <c r="A232" s="133" t="str">
        <f t="array" ref="A232">IFERROR(INDEX('03.Muestra'!$B$8:$B$17,SMALL(IF("Documento no web"='03.Muestra'!$D$8:$D$17,ROW('03.Muestra'!$B$8:$B$17)-MIN(ROW('03.Muestra'!$D$8:$D$17))+1,""),ROW()-225)),"")</f>
        <v/>
      </c>
      <c r="B232" s="169" t="str">
        <f t="array" ref="B232">IFERROR(INDEX('03.Muestra'!$C$8:$C$17,SMALL(IF("Documento no web"='03.Muestra'!$D$8:$D$17,ROW('03.Muestra'!$C$8:$C$17)-MIN(ROW('03.Muestra'!$D$8:$D$17))+1,""),ROW()-225)),"")</f>
        <v/>
      </c>
      <c r="C232" s="169" t="str">
        <f t="array" ref="C232">IFERROR(INDEX('03.Muestra'!$F$8:$F$17,SMALL(IF("Documento no web"='03.Muestra'!$D$8:$D$17,ROW('03.Muestra'!$F$8:$F$17)-MIN(ROW('03.Muestra'!$D$8:$D$17))+1,""),ROW()-225)),"")</f>
        <v/>
      </c>
      <c r="D232" s="143" t="str">
        <f t="shared" si="29"/>
        <v/>
      </c>
      <c r="E232" s="95" t="str">
        <f t="shared" si="30"/>
        <v/>
      </c>
      <c r="F232" s="23"/>
      <c r="G232" s="23"/>
      <c r="H232" s="23"/>
      <c r="I232" s="23"/>
      <c r="J232" s="23"/>
      <c r="K232" s="188"/>
      <c r="L232" s="23"/>
      <c r="M232" s="23"/>
      <c r="N232" s="23"/>
      <c r="O232" s="23"/>
      <c r="P232" s="23"/>
      <c r="Q232" s="23"/>
      <c r="R232" s="23"/>
      <c r="S232" s="23"/>
      <c r="T232" s="23"/>
      <c r="U232" s="23"/>
      <c r="V232" s="23"/>
      <c r="W232" s="23"/>
      <c r="X232" s="23"/>
      <c r="Y232" s="23"/>
      <c r="Z232" s="29"/>
      <c r="AA232" s="29"/>
      <c r="AB232" s="29"/>
      <c r="AC232" s="29"/>
      <c r="AD232" s="29"/>
      <c r="AE232" s="29"/>
      <c r="AF232" s="29"/>
      <c r="AG232" s="29"/>
      <c r="AH232" s="29"/>
      <c r="AI232" s="29"/>
    </row>
    <row r="233" ht="12.0" customHeight="1">
      <c r="A233" s="133" t="str">
        <f t="array" ref="A233">IFERROR(INDEX('03.Muestra'!$B$8:$B$17,SMALL(IF("Documento no web"='03.Muestra'!$D$8:$D$17,ROW('03.Muestra'!$B$8:$B$17)-MIN(ROW('03.Muestra'!$D$8:$D$17))+1,""),ROW()-225)),"")</f>
        <v/>
      </c>
      <c r="B233" s="169" t="str">
        <f t="array" ref="B233">IFERROR(INDEX('03.Muestra'!$C$8:$C$17,SMALL(IF("Documento no web"='03.Muestra'!$D$8:$D$17,ROW('03.Muestra'!$C$8:$C$17)-MIN(ROW('03.Muestra'!$D$8:$D$17))+1,""),ROW()-225)),"")</f>
        <v/>
      </c>
      <c r="C233" s="169" t="str">
        <f t="array" ref="C233">IFERROR(INDEX('03.Muestra'!$F$8:$F$17,SMALL(IF("Documento no web"='03.Muestra'!$D$8:$D$17,ROW('03.Muestra'!$F$8:$F$17)-MIN(ROW('03.Muestra'!$D$8:$D$17))+1,""),ROW()-225)),"")</f>
        <v/>
      </c>
      <c r="D233" s="143" t="str">
        <f t="shared" si="29"/>
        <v/>
      </c>
      <c r="E233" s="95" t="str">
        <f t="shared" si="30"/>
        <v/>
      </c>
      <c r="F233" s="23"/>
      <c r="G233" s="23"/>
      <c r="H233" s="23"/>
      <c r="I233" s="23"/>
      <c r="J233" s="23"/>
      <c r="K233" s="188"/>
      <c r="L233" s="23"/>
      <c r="M233" s="23"/>
      <c r="N233" s="23"/>
      <c r="O233" s="23"/>
      <c r="P233" s="23"/>
      <c r="Q233" s="23"/>
      <c r="R233" s="23"/>
      <c r="S233" s="23"/>
      <c r="T233" s="23"/>
      <c r="U233" s="23"/>
      <c r="V233" s="23"/>
      <c r="W233" s="23"/>
      <c r="X233" s="23"/>
      <c r="Y233" s="23"/>
      <c r="Z233" s="29"/>
      <c r="AA233" s="29"/>
      <c r="AB233" s="29"/>
      <c r="AC233" s="29"/>
      <c r="AD233" s="29"/>
      <c r="AE233" s="29"/>
      <c r="AF233" s="29"/>
      <c r="AG233" s="29"/>
      <c r="AH233" s="29"/>
      <c r="AI233" s="29"/>
    </row>
    <row r="234" ht="12.0" customHeight="1">
      <c r="A234" s="133" t="str">
        <f t="array" ref="A234">IFERROR(INDEX('03.Muestra'!$B$8:$B$17,SMALL(IF("Documento no web"='03.Muestra'!$D$8:$D$17,ROW('03.Muestra'!$B$8:$B$17)-MIN(ROW('03.Muestra'!$D$8:$D$17))+1,""),ROW()-225)),"")</f>
        <v/>
      </c>
      <c r="B234" s="169" t="str">
        <f t="array" ref="B234">IFERROR(INDEX('03.Muestra'!$C$8:$C$17,SMALL(IF("Documento no web"='03.Muestra'!$D$8:$D$17,ROW('03.Muestra'!$C$8:$C$17)-MIN(ROW('03.Muestra'!$D$8:$D$17))+1,""),ROW()-225)),"")</f>
        <v/>
      </c>
      <c r="C234" s="169" t="str">
        <f t="array" ref="C234">IFERROR(INDEX('03.Muestra'!$F$8:$F$17,SMALL(IF("Documento no web"='03.Muestra'!$D$8:$D$17,ROW('03.Muestra'!$F$8:$F$17)-MIN(ROW('03.Muestra'!$D$8:$D$17))+1,""),ROW()-225)),"")</f>
        <v/>
      </c>
      <c r="D234" s="143" t="str">
        <f t="shared" si="29"/>
        <v/>
      </c>
      <c r="E234" s="95" t="str">
        <f t="shared" si="30"/>
        <v/>
      </c>
      <c r="F234" s="23"/>
      <c r="G234" s="23"/>
      <c r="H234" s="23"/>
      <c r="I234" s="23"/>
      <c r="J234" s="23"/>
      <c r="K234" s="188"/>
      <c r="L234" s="23"/>
      <c r="M234" s="23"/>
      <c r="N234" s="23"/>
      <c r="O234" s="23"/>
      <c r="P234" s="23"/>
      <c r="Q234" s="23"/>
      <c r="R234" s="23"/>
      <c r="S234" s="23"/>
      <c r="T234" s="23"/>
      <c r="U234" s="23"/>
      <c r="V234" s="23"/>
      <c r="W234" s="23"/>
      <c r="X234" s="23"/>
      <c r="Y234" s="23"/>
      <c r="Z234" s="29"/>
      <c r="AA234" s="29"/>
      <c r="AB234" s="29"/>
      <c r="AC234" s="29"/>
      <c r="AD234" s="29"/>
      <c r="AE234" s="29"/>
      <c r="AF234" s="29"/>
      <c r="AG234" s="29"/>
      <c r="AH234" s="29"/>
      <c r="AI234" s="29"/>
    </row>
    <row r="235" ht="12.0" customHeight="1">
      <c r="A235" s="133" t="str">
        <f t="array" ref="A235">IFERROR(INDEX('03.Muestra'!$B$8:$B$17,SMALL(IF("Documento no web"='03.Muestra'!$D$8:$D$17,ROW('03.Muestra'!$B$8:$B$17)-MIN(ROW('03.Muestra'!$D$8:$D$17))+1,""),ROW()-225)),"")</f>
        <v/>
      </c>
      <c r="B235" s="169" t="str">
        <f t="array" ref="B235">IFERROR(INDEX('03.Muestra'!$C$8:$C$17,SMALL(IF("Documento no web"='03.Muestra'!$D$8:$D$17,ROW('03.Muestra'!$C$8:$C$17)-MIN(ROW('03.Muestra'!$D$8:$D$17))+1,""),ROW()-225)),"")</f>
        <v/>
      </c>
      <c r="C235" s="169" t="str">
        <f t="array" ref="C235">IFERROR(INDEX('03.Muestra'!$F$8:$F$17,SMALL(IF("Documento no web"='03.Muestra'!$D$8:$D$17,ROW('03.Muestra'!$F$8:$F$17)-MIN(ROW('03.Muestra'!$D$8:$D$17))+1,""),ROW()-225)),"")</f>
        <v/>
      </c>
      <c r="D235" s="143" t="str">
        <f t="shared" si="29"/>
        <v/>
      </c>
      <c r="E235" s="95" t="str">
        <f t="shared" si="30"/>
        <v/>
      </c>
      <c r="F235" s="23"/>
      <c r="G235" s="23"/>
      <c r="H235" s="23"/>
      <c r="I235" s="23"/>
      <c r="J235" s="23"/>
      <c r="K235" s="188"/>
      <c r="L235" s="23"/>
      <c r="M235" s="23"/>
      <c r="N235" s="23"/>
      <c r="O235" s="23"/>
      <c r="P235" s="23"/>
      <c r="Q235" s="23"/>
      <c r="R235" s="23"/>
      <c r="S235" s="23"/>
      <c r="T235" s="23"/>
      <c r="U235" s="23"/>
      <c r="V235" s="23"/>
      <c r="W235" s="23"/>
      <c r="X235" s="23"/>
      <c r="Y235" s="23"/>
      <c r="Z235" s="29"/>
      <c r="AA235" s="29"/>
      <c r="AB235" s="29"/>
      <c r="AC235" s="29"/>
      <c r="AD235" s="29"/>
      <c r="AE235" s="29"/>
      <c r="AF235" s="29"/>
      <c r="AG235" s="29"/>
      <c r="AH235" s="29"/>
      <c r="AI235" s="29"/>
    </row>
    <row r="236" ht="12.0" customHeight="1">
      <c r="A236" s="92"/>
      <c r="B236" s="173"/>
      <c r="C236" s="173"/>
      <c r="D236" s="174"/>
      <c r="E236" s="95"/>
      <c r="F236" s="23"/>
      <c r="G236" s="23"/>
      <c r="H236" s="23"/>
      <c r="I236" s="23"/>
      <c r="J236" s="23"/>
      <c r="K236" s="29"/>
      <c r="L236" s="29"/>
      <c r="M236" s="29"/>
      <c r="N236" s="23"/>
      <c r="O236" s="23"/>
      <c r="P236" s="23"/>
      <c r="Q236" s="23"/>
      <c r="R236" s="23"/>
      <c r="S236" s="23"/>
      <c r="T236" s="23"/>
      <c r="U236" s="23"/>
      <c r="V236" s="29"/>
      <c r="W236" s="29"/>
      <c r="X236" s="29"/>
      <c r="Y236" s="29"/>
      <c r="Z236" s="29"/>
      <c r="AA236" s="29"/>
      <c r="AB236" s="29"/>
      <c r="AC236" s="29"/>
      <c r="AD236" s="23"/>
      <c r="AE236" s="29"/>
      <c r="AF236" s="29"/>
      <c r="AG236" s="29"/>
      <c r="AH236" s="29"/>
      <c r="AI236" s="29"/>
    </row>
    <row r="237" ht="12.0" customHeight="1">
      <c r="A237" s="92"/>
      <c r="B237" s="173"/>
      <c r="C237" s="173"/>
      <c r="D237" s="174"/>
      <c r="E237" s="95"/>
      <c r="F237" s="23"/>
      <c r="G237" s="23"/>
      <c r="H237" s="23"/>
      <c r="I237" s="23"/>
      <c r="J237" s="23"/>
      <c r="K237" s="29"/>
      <c r="L237" s="29"/>
      <c r="M237" s="29"/>
      <c r="N237" s="23"/>
      <c r="O237" s="23"/>
      <c r="P237" s="23"/>
      <c r="Q237" s="23"/>
      <c r="R237" s="23"/>
      <c r="S237" s="23"/>
      <c r="T237" s="23"/>
      <c r="U237" s="23"/>
      <c r="V237" s="29"/>
      <c r="W237" s="29"/>
      <c r="X237" s="29"/>
      <c r="Y237" s="29"/>
      <c r="Z237" s="29"/>
      <c r="AA237" s="29"/>
      <c r="AB237" s="29"/>
      <c r="AC237" s="29"/>
      <c r="AD237" s="23"/>
      <c r="AE237" s="29"/>
      <c r="AF237" s="29"/>
      <c r="AG237" s="29"/>
      <c r="AH237" s="29"/>
      <c r="AI237" s="29"/>
    </row>
    <row r="238" ht="12.75" customHeight="1">
      <c r="A238" s="151"/>
      <c r="B238" s="152"/>
      <c r="C238" s="151"/>
      <c r="D238" s="175"/>
      <c r="E238" s="95"/>
      <c r="F238" s="23"/>
      <c r="G238" s="23"/>
      <c r="H238" s="23"/>
      <c r="I238" s="23"/>
      <c r="J238" s="23"/>
      <c r="K238" s="29"/>
      <c r="L238" s="29"/>
      <c r="M238" s="29"/>
      <c r="N238" s="23"/>
      <c r="O238" s="23"/>
      <c r="P238" s="23"/>
      <c r="Q238" s="23"/>
      <c r="R238" s="23"/>
      <c r="S238" s="23"/>
      <c r="T238" s="23"/>
      <c r="U238" s="23"/>
      <c r="V238" s="29"/>
      <c r="W238" s="29"/>
      <c r="X238" s="29"/>
      <c r="Y238" s="29"/>
      <c r="Z238" s="29"/>
      <c r="AA238" s="29"/>
      <c r="AB238" s="29"/>
      <c r="AC238" s="29"/>
      <c r="AD238" s="23"/>
      <c r="AE238" s="29"/>
      <c r="AF238" s="29"/>
      <c r="AG238" s="29"/>
      <c r="AH238" s="29"/>
      <c r="AI238" s="29"/>
    </row>
    <row r="239" ht="14.25" customHeight="1">
      <c r="A239" s="149"/>
      <c r="B239" s="149"/>
      <c r="C239" s="149"/>
      <c r="D239" s="176"/>
      <c r="E239" s="95"/>
      <c r="F239" s="124"/>
      <c r="G239" s="23"/>
      <c r="H239" s="23"/>
      <c r="I239" s="23"/>
      <c r="J239" s="23"/>
      <c r="K239" s="29"/>
      <c r="L239" s="29"/>
      <c r="M239" s="29"/>
      <c r="N239" s="23"/>
      <c r="O239" s="23"/>
      <c r="P239" s="23"/>
      <c r="Q239" s="23"/>
      <c r="R239" s="23"/>
      <c r="S239" s="23"/>
      <c r="T239" s="23"/>
      <c r="U239" s="23"/>
      <c r="V239" s="29"/>
      <c r="W239" s="29"/>
      <c r="X239" s="29"/>
      <c r="Y239" s="29"/>
      <c r="Z239" s="29"/>
      <c r="AA239" s="29"/>
      <c r="AB239" s="29"/>
      <c r="AC239" s="29"/>
      <c r="AD239" s="23"/>
      <c r="AE239" s="29"/>
      <c r="AF239" s="29"/>
      <c r="AG239" s="29"/>
      <c r="AH239" s="29"/>
      <c r="AI239" s="29"/>
    </row>
    <row r="240" ht="12.0" customHeight="1">
      <c r="A240" s="29"/>
      <c r="B240" s="23"/>
      <c r="C240" s="23"/>
      <c r="D240" s="167"/>
      <c r="E240" s="95"/>
      <c r="F240" s="23"/>
      <c r="G240" s="23"/>
      <c r="H240" s="23"/>
      <c r="I240" s="23"/>
      <c r="J240" s="23"/>
      <c r="K240" s="188"/>
      <c r="L240" s="23"/>
      <c r="M240" s="23"/>
      <c r="N240" s="23"/>
      <c r="O240" s="23"/>
      <c r="P240" s="23"/>
      <c r="Q240" s="23"/>
      <c r="R240" s="23"/>
      <c r="S240" s="23"/>
      <c r="T240" s="23"/>
      <c r="U240" s="23"/>
      <c r="V240" s="23"/>
      <c r="W240" s="23"/>
      <c r="X240" s="23"/>
      <c r="Y240" s="23"/>
      <c r="Z240" s="29"/>
      <c r="AA240" s="29"/>
      <c r="AB240" s="29"/>
      <c r="AC240" s="29"/>
      <c r="AD240" s="29"/>
      <c r="AE240" s="29"/>
      <c r="AF240" s="29"/>
      <c r="AG240" s="29"/>
      <c r="AH240" s="29"/>
      <c r="AI240" s="29"/>
    </row>
    <row r="241" ht="14.25" customHeight="1">
      <c r="A241" s="29"/>
      <c r="B241" s="23"/>
      <c r="C241" s="23"/>
      <c r="D241" s="167"/>
      <c r="E241" s="95"/>
      <c r="F241" s="23"/>
      <c r="G241" s="23"/>
      <c r="H241" s="23"/>
      <c r="I241" s="23"/>
      <c r="J241" s="23"/>
      <c r="K241" s="188"/>
      <c r="L241" s="23"/>
      <c r="M241" s="23"/>
      <c r="N241" s="23"/>
      <c r="O241" s="23"/>
      <c r="P241" s="23"/>
      <c r="Q241" s="23"/>
      <c r="R241" s="23"/>
      <c r="S241" s="23"/>
      <c r="T241" s="23"/>
      <c r="U241" s="23"/>
      <c r="V241" s="23"/>
      <c r="W241" s="23"/>
      <c r="X241" s="23"/>
      <c r="Y241" s="23"/>
      <c r="Z241" s="29"/>
      <c r="AA241" s="29"/>
      <c r="AB241" s="29"/>
      <c r="AC241" s="29"/>
      <c r="AD241" s="29"/>
      <c r="AE241" s="29"/>
      <c r="AF241" s="29"/>
      <c r="AG241" s="29"/>
      <c r="AH241" s="29"/>
      <c r="AI241" s="29"/>
    </row>
    <row r="242" ht="32.25" customHeight="1">
      <c r="A242" s="126" t="s">
        <v>106</v>
      </c>
      <c r="B242" s="127" t="s">
        <v>92</v>
      </c>
      <c r="C242" s="128" t="s">
        <v>216</v>
      </c>
      <c r="D242" s="168" t="s">
        <v>112</v>
      </c>
      <c r="E242" s="154"/>
      <c r="F242" s="29"/>
      <c r="G242" s="29"/>
      <c r="H242" s="29"/>
      <c r="I242" s="29"/>
      <c r="J242" s="29"/>
      <c r="K242" s="188"/>
      <c r="L242" s="23"/>
      <c r="M242" s="23"/>
      <c r="N242" s="23"/>
      <c r="O242" s="23"/>
      <c r="P242" s="23"/>
      <c r="Q242" s="23"/>
      <c r="R242" s="23"/>
      <c r="S242" s="23"/>
      <c r="T242" s="23"/>
      <c r="U242" s="23"/>
      <c r="V242" s="23"/>
      <c r="W242" s="23"/>
      <c r="X242" s="23"/>
      <c r="Y242" s="23"/>
      <c r="Z242" s="29"/>
      <c r="AA242" s="29"/>
      <c r="AB242" s="29"/>
      <c r="AC242" s="29"/>
      <c r="AD242" s="29"/>
      <c r="AE242" s="29"/>
      <c r="AF242" s="29"/>
      <c r="AG242" s="29"/>
      <c r="AH242" s="29"/>
      <c r="AI242" s="29"/>
    </row>
    <row r="243" ht="12.0" customHeight="1">
      <c r="A243" s="133" t="str">
        <f t="array" ref="A243">IFERROR(INDEX('03.Muestra'!$B$8:$B$17,SMALL(IF("Documento no web"='03.Muestra'!$D$8:$D$17,ROW('03.Muestra'!$B$8:$B$17)-MIN(ROW('03.Muestra'!$D$8:$D$17))+1,""),ROW()-242)),"")</f>
        <v/>
      </c>
      <c r="B243" s="169" t="str">
        <f t="array" ref="B243">IFERROR(INDEX('03.Muestra'!$C$8:$C$17,SMALL(IF("Documento no web"='03.Muestra'!$D$8:$D$17,ROW('03.Muestra'!$C$8:$C$17)-MIN(ROW('03.Muestra'!$D$8:$D$17))+1,""),ROW()-242)),"")</f>
        <v/>
      </c>
      <c r="C243" s="169" t="str">
        <f t="array" ref="C243">IFERROR(INDEX('03.Muestra'!$F$8:$F$17,SMALL(IF("Documento no web"='03.Muestra'!$D$8:$D$17,ROW('03.Muestra'!$F$8:$F$17)-MIN(ROW('03.Muestra'!$D$8:$D$17))+1,""),ROW()-242)),"")</f>
        <v/>
      </c>
      <c r="D243" s="143" t="str">
        <f t="shared" ref="D243:D252" si="31">IF(C243="","",$D$18)</f>
        <v/>
      </c>
      <c r="E243" s="95" t="str">
        <f t="shared" ref="E243:E252" si="32">IF(D243&lt;&gt;"",IF(AND(B243&lt;&gt;"",C243&lt;&gt;""),"","ERR"),"")</f>
        <v/>
      </c>
      <c r="F243" s="144" t="s">
        <v>95</v>
      </c>
      <c r="G243" s="121" t="s">
        <v>104</v>
      </c>
      <c r="H243" s="116" t="s">
        <v>99</v>
      </c>
      <c r="I243" s="145" t="s">
        <v>97</v>
      </c>
      <c r="J243" s="146" t="s">
        <v>93</v>
      </c>
      <c r="K243" s="171" t="s">
        <v>103</v>
      </c>
      <c r="L243" s="23"/>
      <c r="M243" s="23"/>
      <c r="N243" s="23"/>
      <c r="O243" s="23"/>
      <c r="P243" s="23"/>
      <c r="Q243" s="23"/>
      <c r="R243" s="23"/>
      <c r="S243" s="23"/>
      <c r="T243" s="23"/>
      <c r="U243" s="23"/>
      <c r="V243" s="23"/>
      <c r="W243" s="23"/>
      <c r="X243" s="23"/>
      <c r="Y243" s="23"/>
      <c r="Z243" s="29"/>
      <c r="AA243" s="29"/>
      <c r="AB243" s="29"/>
      <c r="AC243" s="29"/>
      <c r="AD243" s="29"/>
      <c r="AE243" s="29"/>
      <c r="AF243" s="29"/>
      <c r="AG243" s="29"/>
      <c r="AH243" s="29"/>
      <c r="AI243" s="29"/>
    </row>
    <row r="244" ht="12.0" customHeight="1">
      <c r="A244" s="133" t="str">
        <f t="array" ref="A244">IFERROR(INDEX('03.Muestra'!$B$8:$B$17,SMALL(IF("Documento no web"='03.Muestra'!$D$8:$D$17,ROW('03.Muestra'!$B$8:$B$17)-MIN(ROW('03.Muestra'!$D$8:$D$17))+1,""),ROW()-242)),"")</f>
        <v/>
      </c>
      <c r="B244" s="169" t="str">
        <f t="array" ref="B244">IFERROR(INDEX('03.Muestra'!$C$8:$C$17,SMALL(IF("Documento no web"='03.Muestra'!$D$8:$D$17,ROW('03.Muestra'!$C$8:$C$17)-MIN(ROW('03.Muestra'!$D$8:$D$17))+1,""),ROW()-242)),"")</f>
        <v/>
      </c>
      <c r="C244" s="169" t="str">
        <f t="array" ref="C244">IFERROR(INDEX('03.Muestra'!$F$8:$F$17,SMALL(IF("Documento no web"='03.Muestra'!$D$8:$D$17,ROW('03.Muestra'!$F$8:$F$17)-MIN(ROW('03.Muestra'!$D$8:$D$17))+1,""),ROW()-242)),"")</f>
        <v/>
      </c>
      <c r="D244" s="143" t="str">
        <f t="shared" si="31"/>
        <v/>
      </c>
      <c r="E244" s="95" t="str">
        <f t="shared" si="32"/>
        <v/>
      </c>
      <c r="F244" s="147">
        <f>COUNTIF($D243:INDIRECT("$D" &amp;  SUM(ROW()-1,'03.Muestra'!$D$20)-1),F243)</f>
        <v>0</v>
      </c>
      <c r="G244" s="147">
        <f>COUNTIF($D243:INDIRECT("$D" &amp;  SUM(ROW()-1,'03.Muestra'!$D$20)-1),G243)</f>
        <v>0</v>
      </c>
      <c r="H244" s="147">
        <f>COUNTIF($D243:INDIRECT("$D" &amp;  SUM(ROW()-1,'03.Muestra'!$D$20)-1),H243)</f>
        <v>0</v>
      </c>
      <c r="I244" s="147">
        <f>COUNTIF($D243:INDIRECT("$D" &amp;  SUM(ROW()-1,'03.Muestra'!$D$20)-1),I243)</f>
        <v>0</v>
      </c>
      <c r="J244" s="147">
        <f>COUNTIF($D243:INDIRECT("$D" &amp;  SUM(ROW()-1,'03.Muestra'!$D$20)-1),J243)</f>
        <v>0</v>
      </c>
      <c r="K244" s="172">
        <f>IF(COUNTIF('03.Muestra'!$D$8:$D$17,"Documento no web")=0,0,COUNTBLANK($D243:INDIRECT("$D" &amp;  SUM(ROW()-1,COUNTIF('03.Muestra'!$D$8:$D$17,"Documento no web"))-1)))</f>
        <v>0</v>
      </c>
      <c r="L244" s="23"/>
      <c r="M244" s="23"/>
      <c r="N244" s="23"/>
      <c r="O244" s="23"/>
      <c r="P244" s="23"/>
      <c r="Q244" s="23"/>
      <c r="R244" s="23"/>
      <c r="S244" s="23"/>
      <c r="T244" s="23"/>
      <c r="U244" s="23"/>
      <c r="V244" s="23"/>
      <c r="W244" s="23"/>
      <c r="X244" s="23"/>
      <c r="Y244" s="23"/>
      <c r="Z244" s="29"/>
      <c r="AA244" s="29"/>
      <c r="AB244" s="29"/>
      <c r="AC244" s="29"/>
      <c r="AD244" s="29"/>
      <c r="AE244" s="29"/>
      <c r="AF244" s="29"/>
      <c r="AG244" s="29"/>
      <c r="AH244" s="29"/>
      <c r="AI244" s="29"/>
    </row>
    <row r="245" ht="12.0" customHeight="1">
      <c r="A245" s="133" t="str">
        <f t="array" ref="A245">IFERROR(INDEX('03.Muestra'!$B$8:$B$17,SMALL(IF("Documento no web"='03.Muestra'!$D$8:$D$17,ROW('03.Muestra'!$B$8:$B$17)-MIN(ROW('03.Muestra'!$D$8:$D$17))+1,""),ROW()-242)),"")</f>
        <v/>
      </c>
      <c r="B245" s="169" t="str">
        <f t="array" ref="B245">IFERROR(INDEX('03.Muestra'!$C$8:$C$17,SMALL(IF("Documento no web"='03.Muestra'!$D$8:$D$17,ROW('03.Muestra'!$C$8:$C$17)-MIN(ROW('03.Muestra'!$D$8:$D$17))+1,""),ROW()-242)),"")</f>
        <v/>
      </c>
      <c r="C245" s="169" t="str">
        <f t="array" ref="C245">IFERROR(INDEX('03.Muestra'!$F$8:$F$17,SMALL(IF("Documento no web"='03.Muestra'!$D$8:$D$17,ROW('03.Muestra'!$F$8:$F$17)-MIN(ROW('03.Muestra'!$D$8:$D$17))+1,""),ROW()-242)),"")</f>
        <v/>
      </c>
      <c r="D245" s="143" t="str">
        <f t="shared" si="31"/>
        <v/>
      </c>
      <c r="E245" s="95" t="str">
        <f t="shared" si="32"/>
        <v/>
      </c>
      <c r="F245" s="29"/>
      <c r="G245" s="23"/>
      <c r="H245" s="23"/>
      <c r="I245" s="23"/>
      <c r="J245" s="23"/>
      <c r="K245" s="188"/>
      <c r="L245" s="23"/>
      <c r="M245" s="23"/>
      <c r="N245" s="23"/>
      <c r="O245" s="23"/>
      <c r="P245" s="23"/>
      <c r="Q245" s="23"/>
      <c r="R245" s="23"/>
      <c r="S245" s="23"/>
      <c r="T245" s="23"/>
      <c r="U245" s="23"/>
      <c r="V245" s="23"/>
      <c r="W245" s="23"/>
      <c r="X245" s="23"/>
      <c r="Y245" s="23"/>
      <c r="Z245" s="29"/>
      <c r="AA245" s="29"/>
      <c r="AB245" s="29"/>
      <c r="AC245" s="29"/>
      <c r="AD245" s="29"/>
      <c r="AE245" s="29"/>
      <c r="AF245" s="29"/>
      <c r="AG245" s="29"/>
      <c r="AH245" s="29"/>
      <c r="AI245" s="29"/>
    </row>
    <row r="246" ht="12.0" customHeight="1">
      <c r="A246" s="133" t="str">
        <f t="array" ref="A246">IFERROR(INDEX('03.Muestra'!$B$8:$B$17,SMALL(IF("Documento no web"='03.Muestra'!$D$8:$D$17,ROW('03.Muestra'!$B$8:$B$17)-MIN(ROW('03.Muestra'!$D$8:$D$17))+1,""),ROW()-242)),"")</f>
        <v/>
      </c>
      <c r="B246" s="169" t="str">
        <f t="array" ref="B246">IFERROR(INDEX('03.Muestra'!$C$8:$C$17,SMALL(IF("Documento no web"='03.Muestra'!$D$8:$D$17,ROW('03.Muestra'!$C$8:$C$17)-MIN(ROW('03.Muestra'!$D$8:$D$17))+1,""),ROW()-242)),"")</f>
        <v/>
      </c>
      <c r="C246" s="169" t="str">
        <f t="array" ref="C246">IFERROR(INDEX('03.Muestra'!$F$8:$F$17,SMALL(IF("Documento no web"='03.Muestra'!$D$8:$D$17,ROW('03.Muestra'!$F$8:$F$17)-MIN(ROW('03.Muestra'!$D$8:$D$17))+1,""),ROW()-242)),"")</f>
        <v/>
      </c>
      <c r="D246" s="143" t="str">
        <f t="shared" si="31"/>
        <v/>
      </c>
      <c r="E246" s="95" t="str">
        <f t="shared" si="32"/>
        <v/>
      </c>
      <c r="F246" s="29"/>
      <c r="G246" s="23"/>
      <c r="H246" s="23"/>
      <c r="I246" s="23"/>
      <c r="J246" s="23"/>
      <c r="K246" s="188"/>
      <c r="L246" s="23"/>
      <c r="M246" s="23"/>
      <c r="N246" s="23"/>
      <c r="O246" s="23"/>
      <c r="P246" s="23"/>
      <c r="Q246" s="23"/>
      <c r="R246" s="23"/>
      <c r="S246" s="23"/>
      <c r="T246" s="23"/>
      <c r="U246" s="23"/>
      <c r="V246" s="23"/>
      <c r="W246" s="23"/>
      <c r="X246" s="23"/>
      <c r="Y246" s="23"/>
      <c r="Z246" s="29"/>
      <c r="AA246" s="29"/>
      <c r="AB246" s="29"/>
      <c r="AC246" s="29"/>
      <c r="AD246" s="29"/>
      <c r="AE246" s="29"/>
      <c r="AF246" s="29"/>
      <c r="AG246" s="29"/>
      <c r="AH246" s="29"/>
      <c r="AI246" s="29"/>
    </row>
    <row r="247" ht="12.0" customHeight="1">
      <c r="A247" s="133" t="str">
        <f t="array" ref="A247">IFERROR(INDEX('03.Muestra'!$B$8:$B$17,SMALL(IF("Documento no web"='03.Muestra'!$D$8:$D$17,ROW('03.Muestra'!$B$8:$B$17)-MIN(ROW('03.Muestra'!$D$8:$D$17))+1,""),ROW()-242)),"")</f>
        <v/>
      </c>
      <c r="B247" s="169" t="str">
        <f t="array" ref="B247">IFERROR(INDEX('03.Muestra'!$C$8:$C$17,SMALL(IF("Documento no web"='03.Muestra'!$D$8:$D$17,ROW('03.Muestra'!$C$8:$C$17)-MIN(ROW('03.Muestra'!$D$8:$D$17))+1,""),ROW()-242)),"")</f>
        <v/>
      </c>
      <c r="C247" s="169" t="str">
        <f t="array" ref="C247">IFERROR(INDEX('03.Muestra'!$F$8:$F$17,SMALL(IF("Documento no web"='03.Muestra'!$D$8:$D$17,ROW('03.Muestra'!$F$8:$F$17)-MIN(ROW('03.Muestra'!$D$8:$D$17))+1,""),ROW()-242)),"")</f>
        <v/>
      </c>
      <c r="D247" s="143" t="str">
        <f t="shared" si="31"/>
        <v/>
      </c>
      <c r="E247" s="95" t="str">
        <f t="shared" si="32"/>
        <v/>
      </c>
      <c r="F247" s="29"/>
      <c r="G247" s="23"/>
      <c r="H247" s="23"/>
      <c r="I247" s="23"/>
      <c r="J247" s="23"/>
      <c r="K247" s="188"/>
      <c r="L247" s="23"/>
      <c r="M247" s="23"/>
      <c r="N247" s="23"/>
      <c r="O247" s="23"/>
      <c r="P247" s="23"/>
      <c r="Q247" s="23"/>
      <c r="R247" s="23"/>
      <c r="S247" s="23"/>
      <c r="T247" s="23"/>
      <c r="U247" s="23"/>
      <c r="V247" s="23"/>
      <c r="W247" s="23"/>
      <c r="X247" s="23"/>
      <c r="Y247" s="23"/>
      <c r="Z247" s="29"/>
      <c r="AA247" s="29"/>
      <c r="AB247" s="29"/>
      <c r="AC247" s="29"/>
      <c r="AD247" s="29"/>
      <c r="AE247" s="29"/>
      <c r="AF247" s="29"/>
      <c r="AG247" s="29"/>
      <c r="AH247" s="29"/>
      <c r="AI247" s="29"/>
    </row>
    <row r="248" ht="12.0" customHeight="1">
      <c r="A248" s="133" t="str">
        <f t="array" ref="A248">IFERROR(INDEX('03.Muestra'!$B$8:$B$17,SMALL(IF("Documento no web"='03.Muestra'!$D$8:$D$17,ROW('03.Muestra'!$B$8:$B$17)-MIN(ROW('03.Muestra'!$D$8:$D$17))+1,""),ROW()-242)),"")</f>
        <v/>
      </c>
      <c r="B248" s="169" t="str">
        <f t="array" ref="B248">IFERROR(INDEX('03.Muestra'!$C$8:$C$17,SMALL(IF("Documento no web"='03.Muestra'!$D$8:$D$17,ROW('03.Muestra'!$C$8:$C$17)-MIN(ROW('03.Muestra'!$D$8:$D$17))+1,""),ROW()-242)),"")</f>
        <v/>
      </c>
      <c r="C248" s="169" t="str">
        <f t="array" ref="C248">IFERROR(INDEX('03.Muestra'!$F$8:$F$17,SMALL(IF("Documento no web"='03.Muestra'!$D$8:$D$17,ROW('03.Muestra'!$F$8:$F$17)-MIN(ROW('03.Muestra'!$D$8:$D$17))+1,""),ROW()-242)),"")</f>
        <v/>
      </c>
      <c r="D248" s="143" t="str">
        <f t="shared" si="31"/>
        <v/>
      </c>
      <c r="E248" s="95" t="str">
        <f t="shared" si="32"/>
        <v/>
      </c>
      <c r="F248" s="29"/>
      <c r="G248" s="23"/>
      <c r="H248" s="23"/>
      <c r="I248" s="23"/>
      <c r="J248" s="23"/>
      <c r="K248" s="188"/>
      <c r="L248" s="23"/>
      <c r="M248" s="23"/>
      <c r="N248" s="23"/>
      <c r="O248" s="23"/>
      <c r="P248" s="23"/>
      <c r="Q248" s="23"/>
      <c r="R248" s="23"/>
      <c r="S248" s="23"/>
      <c r="T248" s="23"/>
      <c r="U248" s="23"/>
      <c r="V248" s="23"/>
      <c r="W248" s="23"/>
      <c r="X248" s="23"/>
      <c r="Y248" s="23"/>
      <c r="Z248" s="29"/>
      <c r="AA248" s="29"/>
      <c r="AB248" s="29"/>
      <c r="AC248" s="29"/>
      <c r="AD248" s="29"/>
      <c r="AE248" s="29"/>
      <c r="AF248" s="29"/>
      <c r="AG248" s="29"/>
      <c r="AH248" s="29"/>
      <c r="AI248" s="29"/>
    </row>
    <row r="249" ht="12.0" customHeight="1">
      <c r="A249" s="133" t="str">
        <f t="array" ref="A249">IFERROR(INDEX('03.Muestra'!$B$8:$B$17,SMALL(IF("Documento no web"='03.Muestra'!$D$8:$D$17,ROW('03.Muestra'!$B$8:$B$17)-MIN(ROW('03.Muestra'!$D$8:$D$17))+1,""),ROW()-242)),"")</f>
        <v/>
      </c>
      <c r="B249" s="169" t="str">
        <f t="array" ref="B249">IFERROR(INDEX('03.Muestra'!$C$8:$C$17,SMALL(IF("Documento no web"='03.Muestra'!$D$8:$D$17,ROW('03.Muestra'!$C$8:$C$17)-MIN(ROW('03.Muestra'!$D$8:$D$17))+1,""),ROW()-242)),"")</f>
        <v/>
      </c>
      <c r="C249" s="169" t="str">
        <f t="array" ref="C249">IFERROR(INDEX('03.Muestra'!$F$8:$F$17,SMALL(IF("Documento no web"='03.Muestra'!$D$8:$D$17,ROW('03.Muestra'!$F$8:$F$17)-MIN(ROW('03.Muestra'!$D$8:$D$17))+1,""),ROW()-242)),"")</f>
        <v/>
      </c>
      <c r="D249" s="143" t="str">
        <f t="shared" si="31"/>
        <v/>
      </c>
      <c r="E249" s="95" t="str">
        <f t="shared" si="32"/>
        <v/>
      </c>
      <c r="F249" s="23"/>
      <c r="G249" s="23"/>
      <c r="H249" s="23"/>
      <c r="I249" s="23"/>
      <c r="J249" s="23"/>
      <c r="K249" s="188"/>
      <c r="L249" s="23"/>
      <c r="M249" s="23"/>
      <c r="N249" s="23"/>
      <c r="O249" s="23"/>
      <c r="P249" s="23"/>
      <c r="Q249" s="23"/>
      <c r="R249" s="23"/>
      <c r="S249" s="23"/>
      <c r="T249" s="23"/>
      <c r="U249" s="23"/>
      <c r="V249" s="23"/>
      <c r="W249" s="23"/>
      <c r="X249" s="23"/>
      <c r="Y249" s="23"/>
      <c r="Z249" s="29"/>
      <c r="AA249" s="29"/>
      <c r="AB249" s="29"/>
      <c r="AC249" s="29"/>
      <c r="AD249" s="29"/>
      <c r="AE249" s="29"/>
      <c r="AF249" s="29"/>
      <c r="AG249" s="29"/>
      <c r="AH249" s="29"/>
      <c r="AI249" s="29"/>
    </row>
    <row r="250" ht="12.0" customHeight="1">
      <c r="A250" s="133" t="str">
        <f t="array" ref="A250">IFERROR(INDEX('03.Muestra'!$B$8:$B$17,SMALL(IF("Documento no web"='03.Muestra'!$D$8:$D$17,ROW('03.Muestra'!$B$8:$B$17)-MIN(ROW('03.Muestra'!$D$8:$D$17))+1,""),ROW()-242)),"")</f>
        <v/>
      </c>
      <c r="B250" s="169" t="str">
        <f t="array" ref="B250">IFERROR(INDEX('03.Muestra'!$C$8:$C$17,SMALL(IF("Documento no web"='03.Muestra'!$D$8:$D$17,ROW('03.Muestra'!$C$8:$C$17)-MIN(ROW('03.Muestra'!$D$8:$D$17))+1,""),ROW()-242)),"")</f>
        <v/>
      </c>
      <c r="C250" s="169" t="str">
        <f t="array" ref="C250">IFERROR(INDEX('03.Muestra'!$F$8:$F$17,SMALL(IF("Documento no web"='03.Muestra'!$D$8:$D$17,ROW('03.Muestra'!$F$8:$F$17)-MIN(ROW('03.Muestra'!$D$8:$D$17))+1,""),ROW()-242)),"")</f>
        <v/>
      </c>
      <c r="D250" s="143" t="str">
        <f t="shared" si="31"/>
        <v/>
      </c>
      <c r="E250" s="95" t="str">
        <f t="shared" si="32"/>
        <v/>
      </c>
      <c r="F250" s="23"/>
      <c r="G250" s="23"/>
      <c r="H250" s="23"/>
      <c r="I250" s="23"/>
      <c r="J250" s="23"/>
      <c r="K250" s="188"/>
      <c r="L250" s="23"/>
      <c r="M250" s="23"/>
      <c r="N250" s="23"/>
      <c r="O250" s="23"/>
      <c r="P250" s="23"/>
      <c r="Q250" s="23"/>
      <c r="R250" s="23"/>
      <c r="S250" s="23"/>
      <c r="T250" s="23"/>
      <c r="U250" s="23"/>
      <c r="V250" s="23"/>
      <c r="W250" s="23"/>
      <c r="X250" s="23"/>
      <c r="Y250" s="23"/>
      <c r="Z250" s="29"/>
      <c r="AA250" s="29"/>
      <c r="AB250" s="29"/>
      <c r="AC250" s="29"/>
      <c r="AD250" s="29"/>
      <c r="AE250" s="29"/>
      <c r="AF250" s="29"/>
      <c r="AG250" s="29"/>
      <c r="AH250" s="29"/>
      <c r="AI250" s="29"/>
    </row>
    <row r="251" ht="12.0" customHeight="1">
      <c r="A251" s="133" t="str">
        <f t="array" ref="A251">IFERROR(INDEX('03.Muestra'!$B$8:$B$17,SMALL(IF("Documento no web"='03.Muestra'!$D$8:$D$17,ROW('03.Muestra'!$B$8:$B$17)-MIN(ROW('03.Muestra'!$D$8:$D$17))+1,""),ROW()-242)),"")</f>
        <v/>
      </c>
      <c r="B251" s="169" t="str">
        <f t="array" ref="B251">IFERROR(INDEX('03.Muestra'!$C$8:$C$17,SMALL(IF("Documento no web"='03.Muestra'!$D$8:$D$17,ROW('03.Muestra'!$C$8:$C$17)-MIN(ROW('03.Muestra'!$D$8:$D$17))+1,""),ROW()-242)),"")</f>
        <v/>
      </c>
      <c r="C251" s="169" t="str">
        <f t="array" ref="C251">IFERROR(INDEX('03.Muestra'!$F$8:$F$17,SMALL(IF("Documento no web"='03.Muestra'!$D$8:$D$17,ROW('03.Muestra'!$F$8:$F$17)-MIN(ROW('03.Muestra'!$D$8:$D$17))+1,""),ROW()-242)),"")</f>
        <v/>
      </c>
      <c r="D251" s="143" t="str">
        <f t="shared" si="31"/>
        <v/>
      </c>
      <c r="E251" s="95" t="str">
        <f t="shared" si="32"/>
        <v/>
      </c>
      <c r="F251" s="23"/>
      <c r="G251" s="23"/>
      <c r="H251" s="23"/>
      <c r="I251" s="23"/>
      <c r="J251" s="23"/>
      <c r="K251" s="188"/>
      <c r="L251" s="23"/>
      <c r="M251" s="23"/>
      <c r="N251" s="23"/>
      <c r="O251" s="23"/>
      <c r="P251" s="23"/>
      <c r="Q251" s="23"/>
      <c r="R251" s="23"/>
      <c r="S251" s="23"/>
      <c r="T251" s="23"/>
      <c r="U251" s="23"/>
      <c r="V251" s="23"/>
      <c r="W251" s="23"/>
      <c r="X251" s="23"/>
      <c r="Y251" s="23"/>
      <c r="Z251" s="29"/>
      <c r="AA251" s="29"/>
      <c r="AB251" s="29"/>
      <c r="AC251" s="29"/>
      <c r="AD251" s="29"/>
      <c r="AE251" s="29"/>
      <c r="AF251" s="29"/>
      <c r="AG251" s="29"/>
      <c r="AH251" s="29"/>
      <c r="AI251" s="29"/>
    </row>
    <row r="252" ht="12.0" customHeight="1">
      <c r="A252" s="133" t="str">
        <f t="array" ref="A252">IFERROR(INDEX('03.Muestra'!$B$8:$B$17,SMALL(IF("Documento no web"='03.Muestra'!$D$8:$D$17,ROW('03.Muestra'!$B$8:$B$17)-MIN(ROW('03.Muestra'!$D$8:$D$17))+1,""),ROW()-242)),"")</f>
        <v/>
      </c>
      <c r="B252" s="169" t="str">
        <f t="array" ref="B252">IFERROR(INDEX('03.Muestra'!$C$8:$C$17,SMALL(IF("Documento no web"='03.Muestra'!$D$8:$D$17,ROW('03.Muestra'!$C$8:$C$17)-MIN(ROW('03.Muestra'!$D$8:$D$17))+1,""),ROW()-242)),"")</f>
        <v/>
      </c>
      <c r="C252" s="169" t="str">
        <f t="array" ref="C252">IFERROR(INDEX('03.Muestra'!$F$8:$F$17,SMALL(IF("Documento no web"='03.Muestra'!$D$8:$D$17,ROW('03.Muestra'!$F$8:$F$17)-MIN(ROW('03.Muestra'!$D$8:$D$17))+1,""),ROW()-242)),"")</f>
        <v/>
      </c>
      <c r="D252" s="143" t="str">
        <f t="shared" si="31"/>
        <v/>
      </c>
      <c r="E252" s="95" t="str">
        <f t="shared" si="32"/>
        <v/>
      </c>
      <c r="F252" s="23"/>
      <c r="G252" s="23"/>
      <c r="H252" s="23"/>
      <c r="I252" s="23"/>
      <c r="J252" s="23"/>
      <c r="K252" s="188"/>
      <c r="L252" s="23"/>
      <c r="M252" s="23"/>
      <c r="N252" s="23"/>
      <c r="O252" s="23"/>
      <c r="P252" s="23"/>
      <c r="Q252" s="23"/>
      <c r="R252" s="23"/>
      <c r="S252" s="23"/>
      <c r="T252" s="23"/>
      <c r="U252" s="23"/>
      <c r="V252" s="23"/>
      <c r="W252" s="23"/>
      <c r="X252" s="23"/>
      <c r="Y252" s="23"/>
      <c r="Z252" s="29"/>
      <c r="AA252" s="29"/>
      <c r="AB252" s="29"/>
      <c r="AC252" s="29"/>
      <c r="AD252" s="29"/>
      <c r="AE252" s="29"/>
      <c r="AF252" s="29"/>
      <c r="AG252" s="29"/>
      <c r="AH252" s="29"/>
      <c r="AI252" s="29"/>
    </row>
    <row r="253" ht="12.0" customHeight="1">
      <c r="A253" s="92"/>
      <c r="B253" s="173"/>
      <c r="C253" s="173"/>
      <c r="D253" s="174"/>
      <c r="E253" s="95"/>
      <c r="F253" s="23"/>
      <c r="G253" s="23"/>
      <c r="H253" s="23"/>
      <c r="I253" s="23"/>
      <c r="J253" s="23"/>
      <c r="K253" s="29"/>
      <c r="L253" s="29"/>
      <c r="M253" s="29"/>
      <c r="N253" s="23"/>
      <c r="O253" s="23"/>
      <c r="P253" s="23"/>
      <c r="Q253" s="23"/>
      <c r="R253" s="23"/>
      <c r="S253" s="23"/>
      <c r="T253" s="23"/>
      <c r="U253" s="23"/>
      <c r="V253" s="29"/>
      <c r="W253" s="29"/>
      <c r="X253" s="29"/>
      <c r="Y253" s="29"/>
      <c r="Z253" s="29"/>
      <c r="AA253" s="29"/>
      <c r="AB253" s="29"/>
      <c r="AC253" s="29"/>
      <c r="AD253" s="23"/>
      <c r="AE253" s="29"/>
      <c r="AF253" s="29"/>
      <c r="AG253" s="29"/>
      <c r="AH253" s="29"/>
      <c r="AI253" s="29"/>
    </row>
    <row r="254" ht="12.0" customHeight="1">
      <c r="A254" s="92"/>
      <c r="B254" s="173"/>
      <c r="C254" s="173"/>
      <c r="D254" s="174"/>
      <c r="E254" s="95"/>
      <c r="F254" s="23"/>
      <c r="G254" s="23"/>
      <c r="H254" s="23"/>
      <c r="I254" s="23"/>
      <c r="J254" s="23"/>
      <c r="K254" s="29"/>
      <c r="L254" s="29"/>
      <c r="M254" s="29"/>
      <c r="N254" s="23"/>
      <c r="O254" s="23"/>
      <c r="P254" s="23"/>
      <c r="Q254" s="23"/>
      <c r="R254" s="23"/>
      <c r="S254" s="23"/>
      <c r="T254" s="23"/>
      <c r="U254" s="23"/>
      <c r="V254" s="29"/>
      <c r="W254" s="29"/>
      <c r="X254" s="29"/>
      <c r="Y254" s="29"/>
      <c r="Z254" s="29"/>
      <c r="AA254" s="29"/>
      <c r="AB254" s="29"/>
      <c r="AC254" s="29"/>
      <c r="AD254" s="23"/>
      <c r="AE254" s="29"/>
      <c r="AF254" s="29"/>
      <c r="AG254" s="29"/>
      <c r="AH254" s="29"/>
      <c r="AI254" s="29"/>
    </row>
    <row r="255" ht="12.75" customHeight="1">
      <c r="A255" s="151"/>
      <c r="B255" s="152"/>
      <c r="C255" s="151"/>
      <c r="D255" s="175"/>
      <c r="E255" s="95"/>
      <c r="F255" s="23"/>
      <c r="G255" s="23"/>
      <c r="H255" s="23"/>
      <c r="I255" s="23"/>
      <c r="J255" s="23"/>
      <c r="K255" s="29"/>
      <c r="L255" s="29"/>
      <c r="M255" s="29"/>
      <c r="N255" s="23"/>
      <c r="O255" s="23"/>
      <c r="P255" s="23"/>
      <c r="Q255" s="23"/>
      <c r="R255" s="23"/>
      <c r="S255" s="23"/>
      <c r="T255" s="23"/>
      <c r="U255" s="23"/>
      <c r="V255" s="29"/>
      <c r="W255" s="29"/>
      <c r="X255" s="29"/>
      <c r="Y255" s="29"/>
      <c r="Z255" s="29"/>
      <c r="AA255" s="29"/>
      <c r="AB255" s="29"/>
      <c r="AC255" s="29"/>
      <c r="AD255" s="23"/>
      <c r="AE255" s="29"/>
      <c r="AF255" s="29"/>
      <c r="AG255" s="29"/>
      <c r="AH255" s="29"/>
      <c r="AI255" s="29"/>
    </row>
    <row r="256" ht="14.25" customHeight="1">
      <c r="A256" s="149"/>
      <c r="B256" s="149"/>
      <c r="C256" s="149"/>
      <c r="D256" s="176"/>
      <c r="E256" s="95"/>
      <c r="F256" s="124"/>
      <c r="G256" s="23"/>
      <c r="H256" s="23"/>
      <c r="I256" s="23"/>
      <c r="J256" s="23"/>
      <c r="K256" s="29"/>
      <c r="L256" s="29"/>
      <c r="M256" s="29"/>
      <c r="N256" s="23"/>
      <c r="O256" s="23"/>
      <c r="P256" s="23"/>
      <c r="Q256" s="23"/>
      <c r="R256" s="23"/>
      <c r="S256" s="23"/>
      <c r="T256" s="23"/>
      <c r="U256" s="23"/>
      <c r="V256" s="29"/>
      <c r="W256" s="29"/>
      <c r="X256" s="29"/>
      <c r="Y256" s="29"/>
      <c r="Z256" s="29"/>
      <c r="AA256" s="29"/>
      <c r="AB256" s="29"/>
      <c r="AC256" s="29"/>
      <c r="AD256" s="23"/>
      <c r="AE256" s="29"/>
      <c r="AF256" s="29"/>
      <c r="AG256" s="29"/>
      <c r="AH256" s="29"/>
      <c r="AI256" s="29"/>
    </row>
    <row r="257" ht="12.0" customHeight="1">
      <c r="A257" s="29"/>
      <c r="B257" s="23"/>
      <c r="C257" s="23"/>
      <c r="D257" s="167"/>
      <c r="E257" s="95"/>
      <c r="F257" s="23"/>
      <c r="G257" s="23"/>
      <c r="H257" s="23"/>
      <c r="I257" s="23"/>
      <c r="J257" s="23"/>
      <c r="K257" s="188"/>
      <c r="L257" s="23"/>
      <c r="M257" s="23"/>
      <c r="N257" s="23"/>
      <c r="O257" s="23"/>
      <c r="P257" s="23"/>
      <c r="Q257" s="23"/>
      <c r="R257" s="23"/>
      <c r="S257" s="23"/>
      <c r="T257" s="23"/>
      <c r="U257" s="23"/>
      <c r="V257" s="23"/>
      <c r="W257" s="23"/>
      <c r="X257" s="23"/>
      <c r="Y257" s="23"/>
      <c r="Z257" s="29"/>
      <c r="AA257" s="29"/>
      <c r="AB257" s="29"/>
      <c r="AC257" s="29"/>
      <c r="AD257" s="29"/>
      <c r="AE257" s="29"/>
      <c r="AF257" s="29"/>
      <c r="AG257" s="29"/>
      <c r="AH257" s="29"/>
      <c r="AI257" s="29"/>
    </row>
    <row r="258" ht="12.0" customHeight="1">
      <c r="A258" s="29"/>
      <c r="B258" s="23"/>
      <c r="C258" s="23"/>
      <c r="D258" s="167"/>
      <c r="E258" s="137"/>
      <c r="F258" s="23"/>
      <c r="G258" s="23"/>
      <c r="H258" s="23"/>
      <c r="I258" s="23"/>
      <c r="J258" s="23"/>
      <c r="K258" s="188"/>
      <c r="L258" s="23"/>
      <c r="M258" s="23"/>
      <c r="N258" s="23"/>
      <c r="O258" s="23"/>
      <c r="P258" s="23"/>
      <c r="Q258" s="23"/>
      <c r="R258" s="23"/>
      <c r="S258" s="23"/>
      <c r="T258" s="23"/>
      <c r="U258" s="23"/>
      <c r="V258" s="23"/>
      <c r="W258" s="23"/>
      <c r="X258" s="23"/>
      <c r="Y258" s="23"/>
      <c r="Z258" s="29"/>
      <c r="AA258" s="29"/>
      <c r="AB258" s="29"/>
      <c r="AC258" s="29"/>
      <c r="AD258" s="29"/>
      <c r="AE258" s="29"/>
      <c r="AF258" s="29"/>
      <c r="AG258" s="29"/>
      <c r="AH258" s="29"/>
      <c r="AI258" s="29"/>
    </row>
    <row r="259" ht="32.25" customHeight="1">
      <c r="A259" s="126" t="s">
        <v>106</v>
      </c>
      <c r="B259" s="127" t="s">
        <v>92</v>
      </c>
      <c r="C259" s="128" t="s">
        <v>217</v>
      </c>
      <c r="D259" s="168" t="s">
        <v>112</v>
      </c>
      <c r="E259" s="154"/>
      <c r="F259" s="29"/>
      <c r="G259" s="29"/>
      <c r="H259" s="29"/>
      <c r="I259" s="29"/>
      <c r="J259" s="29"/>
      <c r="K259" s="188"/>
      <c r="L259" s="23"/>
      <c r="M259" s="23"/>
      <c r="N259" s="23"/>
      <c r="O259" s="23"/>
      <c r="P259" s="23"/>
      <c r="Q259" s="23"/>
      <c r="R259" s="23"/>
      <c r="S259" s="23"/>
      <c r="T259" s="23"/>
      <c r="U259" s="23"/>
      <c r="V259" s="23"/>
      <c r="W259" s="23"/>
      <c r="X259" s="23"/>
      <c r="Y259" s="23"/>
      <c r="Z259" s="29"/>
      <c r="AA259" s="29"/>
      <c r="AB259" s="29"/>
      <c r="AC259" s="29"/>
      <c r="AD259" s="29"/>
      <c r="AE259" s="29"/>
      <c r="AF259" s="29"/>
      <c r="AG259" s="29"/>
      <c r="AH259" s="29"/>
      <c r="AI259" s="29"/>
    </row>
    <row r="260" ht="12.0" customHeight="1">
      <c r="A260" s="133" t="str">
        <f t="array" ref="A260">IFERROR(INDEX('03.Muestra'!$B$8:$B$17,SMALL(IF("Documento no web"='03.Muestra'!$D$8:$D$17,ROW('03.Muestra'!$B$8:$B$17)-MIN(ROW('03.Muestra'!$D$8:$D$17))+1,""),ROW()-259)),"")</f>
        <v/>
      </c>
      <c r="B260" s="169" t="str">
        <f t="array" ref="B260">IFERROR(INDEX('03.Muestra'!$C$8:$C$17,SMALL(IF("Documento no web"='03.Muestra'!$D$8:$D$17,ROW('03.Muestra'!$C$8:$C$17)-MIN(ROW('03.Muestra'!$D$8:$D$17))+1,""),ROW()-259)),"")</f>
        <v/>
      </c>
      <c r="C260" s="169" t="str">
        <f t="array" ref="C260">IFERROR(INDEX('03.Muestra'!$F$8:$F$17,SMALL(IF("Documento no web"='03.Muestra'!$D$8:$D$17,ROW('03.Muestra'!$F$8:$F$17)-MIN(ROW('03.Muestra'!$D$8:$D$17))+1,""),ROW()-259)),"")</f>
        <v/>
      </c>
      <c r="D260" s="143" t="str">
        <f t="shared" ref="D260:D269" si="33">IF(C260="","",$D$18)</f>
        <v/>
      </c>
      <c r="E260" s="95" t="str">
        <f t="shared" ref="E260:E269" si="34">IF(D260&lt;&gt;"",IF(AND(B260&lt;&gt;"",C260&lt;&gt;""),"","ERR"),"")</f>
        <v/>
      </c>
      <c r="F260" s="144" t="s">
        <v>95</v>
      </c>
      <c r="G260" s="121" t="s">
        <v>104</v>
      </c>
      <c r="H260" s="116" t="s">
        <v>99</v>
      </c>
      <c r="I260" s="145" t="s">
        <v>97</v>
      </c>
      <c r="J260" s="146" t="s">
        <v>93</v>
      </c>
      <c r="K260" s="171" t="s">
        <v>103</v>
      </c>
      <c r="L260" s="23"/>
      <c r="M260" s="23"/>
      <c r="N260" s="23"/>
      <c r="O260" s="23"/>
      <c r="P260" s="23"/>
      <c r="Q260" s="23"/>
      <c r="R260" s="23"/>
      <c r="S260" s="23"/>
      <c r="T260" s="23"/>
      <c r="U260" s="23"/>
      <c r="V260" s="23"/>
      <c r="W260" s="23"/>
      <c r="X260" s="23"/>
      <c r="Y260" s="23"/>
      <c r="Z260" s="29"/>
      <c r="AA260" s="29"/>
      <c r="AB260" s="29"/>
      <c r="AC260" s="29"/>
      <c r="AD260" s="29"/>
      <c r="AE260" s="29"/>
      <c r="AF260" s="29"/>
      <c r="AG260" s="29"/>
      <c r="AH260" s="29"/>
      <c r="AI260" s="29"/>
    </row>
    <row r="261" ht="12.0" customHeight="1">
      <c r="A261" s="133" t="str">
        <f t="array" ref="A261">IFERROR(INDEX('03.Muestra'!$B$8:$B$17,SMALL(IF("Documento no web"='03.Muestra'!$D$8:$D$17,ROW('03.Muestra'!$B$8:$B$17)-MIN(ROW('03.Muestra'!$D$8:$D$17))+1,""),ROW()-259)),"")</f>
        <v/>
      </c>
      <c r="B261" s="169" t="str">
        <f t="array" ref="B261">IFERROR(INDEX('03.Muestra'!$C$8:$C$17,SMALL(IF("Documento no web"='03.Muestra'!$D$8:$D$17,ROW('03.Muestra'!$C$8:$C$17)-MIN(ROW('03.Muestra'!$D$8:$D$17))+1,""),ROW()-259)),"")</f>
        <v/>
      </c>
      <c r="C261" s="169" t="str">
        <f t="array" ref="C261">IFERROR(INDEX('03.Muestra'!$F$8:$F$17,SMALL(IF("Documento no web"='03.Muestra'!$D$8:$D$17,ROW('03.Muestra'!$F$8:$F$17)-MIN(ROW('03.Muestra'!$D$8:$D$17))+1,""),ROW()-259)),"")</f>
        <v/>
      </c>
      <c r="D261" s="143" t="str">
        <f t="shared" si="33"/>
        <v/>
      </c>
      <c r="E261" s="95" t="str">
        <f t="shared" si="34"/>
        <v/>
      </c>
      <c r="F261" s="147">
        <f>COUNTIF($D260:INDIRECT("$D" &amp;  SUM(ROW()-1,'03.Muestra'!$D$20)-1),F260)</f>
        <v>0</v>
      </c>
      <c r="G261" s="147">
        <f>COUNTIF($D260:INDIRECT("$D" &amp;  SUM(ROW()-1,'03.Muestra'!$D$20)-1),G260)</f>
        <v>0</v>
      </c>
      <c r="H261" s="147">
        <f>COUNTIF($D260:INDIRECT("$D" &amp;  SUM(ROW()-1,'03.Muestra'!$D$20)-1),H260)</f>
        <v>0</v>
      </c>
      <c r="I261" s="147">
        <f>COUNTIF($D260:INDIRECT("$D" &amp;  SUM(ROW()-1,'03.Muestra'!$D$20)-1),I260)</f>
        <v>0</v>
      </c>
      <c r="J261" s="147">
        <f>COUNTIF($D260:INDIRECT("$D" &amp;  SUM(ROW()-1,'03.Muestra'!$D$20)-1),J260)</f>
        <v>0</v>
      </c>
      <c r="K261" s="172">
        <f>IF(COUNTIF('03.Muestra'!$D$8:$D$17,"Documento no web")=0,0,COUNTBLANK($D260:INDIRECT("$D" &amp;  SUM(ROW()-1,COUNTIF('03.Muestra'!$D$8:$D$17,"Documento no web"))-1)))</f>
        <v>0</v>
      </c>
      <c r="L261" s="23"/>
      <c r="M261" s="23"/>
      <c r="N261" s="23"/>
      <c r="O261" s="23"/>
      <c r="P261" s="23"/>
      <c r="Q261" s="23"/>
      <c r="R261" s="23"/>
      <c r="S261" s="23"/>
      <c r="T261" s="23"/>
      <c r="U261" s="23"/>
      <c r="V261" s="23"/>
      <c r="W261" s="23"/>
      <c r="X261" s="23"/>
      <c r="Y261" s="23"/>
      <c r="Z261" s="29"/>
      <c r="AA261" s="29"/>
      <c r="AB261" s="29"/>
      <c r="AC261" s="29"/>
      <c r="AD261" s="29"/>
      <c r="AE261" s="29"/>
      <c r="AF261" s="29"/>
      <c r="AG261" s="29"/>
      <c r="AH261" s="29"/>
      <c r="AI261" s="29"/>
    </row>
    <row r="262" ht="12.0" customHeight="1">
      <c r="A262" s="133" t="str">
        <f t="array" ref="A262">IFERROR(INDEX('03.Muestra'!$B$8:$B$17,SMALL(IF("Documento no web"='03.Muestra'!$D$8:$D$17,ROW('03.Muestra'!$B$8:$B$17)-MIN(ROW('03.Muestra'!$D$8:$D$17))+1,""),ROW()-259)),"")</f>
        <v/>
      </c>
      <c r="B262" s="169" t="str">
        <f t="array" ref="B262">IFERROR(INDEX('03.Muestra'!$C$8:$C$17,SMALL(IF("Documento no web"='03.Muestra'!$D$8:$D$17,ROW('03.Muestra'!$C$8:$C$17)-MIN(ROW('03.Muestra'!$D$8:$D$17))+1,""),ROW()-259)),"")</f>
        <v/>
      </c>
      <c r="C262" s="169" t="str">
        <f t="array" ref="C262">IFERROR(INDEX('03.Muestra'!$F$8:$F$17,SMALL(IF("Documento no web"='03.Muestra'!$D$8:$D$17,ROW('03.Muestra'!$F$8:$F$17)-MIN(ROW('03.Muestra'!$D$8:$D$17))+1,""),ROW()-259)),"")</f>
        <v/>
      </c>
      <c r="D262" s="143" t="str">
        <f t="shared" si="33"/>
        <v/>
      </c>
      <c r="E262" s="95" t="str">
        <f t="shared" si="34"/>
        <v/>
      </c>
      <c r="F262" s="29"/>
      <c r="G262" s="23"/>
      <c r="H262" s="23"/>
      <c r="I262" s="23"/>
      <c r="J262" s="23"/>
      <c r="K262" s="188"/>
      <c r="L262" s="23"/>
      <c r="M262" s="23"/>
      <c r="N262" s="23"/>
      <c r="O262" s="23"/>
      <c r="P262" s="23"/>
      <c r="Q262" s="23"/>
      <c r="R262" s="23"/>
      <c r="S262" s="23"/>
      <c r="T262" s="23"/>
      <c r="U262" s="23"/>
      <c r="V262" s="23"/>
      <c r="W262" s="23"/>
      <c r="X262" s="23"/>
      <c r="Y262" s="23"/>
      <c r="Z262" s="29"/>
      <c r="AA262" s="29"/>
      <c r="AB262" s="29"/>
      <c r="AC262" s="29"/>
      <c r="AD262" s="29"/>
      <c r="AE262" s="29"/>
      <c r="AF262" s="29"/>
      <c r="AG262" s="29"/>
      <c r="AH262" s="29"/>
      <c r="AI262" s="29"/>
    </row>
    <row r="263" ht="12.0" customHeight="1">
      <c r="A263" s="133" t="str">
        <f t="array" ref="A263">IFERROR(INDEX('03.Muestra'!$B$8:$B$17,SMALL(IF("Documento no web"='03.Muestra'!$D$8:$D$17,ROW('03.Muestra'!$B$8:$B$17)-MIN(ROW('03.Muestra'!$D$8:$D$17))+1,""),ROW()-259)),"")</f>
        <v/>
      </c>
      <c r="B263" s="169" t="str">
        <f t="array" ref="B263">IFERROR(INDEX('03.Muestra'!$C$8:$C$17,SMALL(IF("Documento no web"='03.Muestra'!$D$8:$D$17,ROW('03.Muestra'!$C$8:$C$17)-MIN(ROW('03.Muestra'!$D$8:$D$17))+1,""),ROW()-259)),"")</f>
        <v/>
      </c>
      <c r="C263" s="169" t="str">
        <f t="array" ref="C263">IFERROR(INDEX('03.Muestra'!$F$8:$F$17,SMALL(IF("Documento no web"='03.Muestra'!$D$8:$D$17,ROW('03.Muestra'!$F$8:$F$17)-MIN(ROW('03.Muestra'!$D$8:$D$17))+1,""),ROW()-259)),"")</f>
        <v/>
      </c>
      <c r="D263" s="143" t="str">
        <f t="shared" si="33"/>
        <v/>
      </c>
      <c r="E263" s="95" t="str">
        <f t="shared" si="34"/>
        <v/>
      </c>
      <c r="F263" s="29"/>
      <c r="G263" s="23"/>
      <c r="H263" s="23"/>
      <c r="I263" s="23"/>
      <c r="J263" s="23"/>
      <c r="K263" s="188"/>
      <c r="L263" s="23"/>
      <c r="M263" s="23"/>
      <c r="N263" s="23"/>
      <c r="O263" s="23"/>
      <c r="P263" s="23"/>
      <c r="Q263" s="23"/>
      <c r="R263" s="23"/>
      <c r="S263" s="23"/>
      <c r="T263" s="23"/>
      <c r="U263" s="23"/>
      <c r="V263" s="23"/>
      <c r="W263" s="23"/>
      <c r="X263" s="23"/>
      <c r="Y263" s="23"/>
      <c r="Z263" s="29"/>
      <c r="AA263" s="29"/>
      <c r="AB263" s="29"/>
      <c r="AC263" s="29"/>
      <c r="AD263" s="29"/>
      <c r="AE263" s="29"/>
      <c r="AF263" s="29"/>
      <c r="AG263" s="29"/>
      <c r="AH263" s="29"/>
      <c r="AI263" s="29"/>
    </row>
    <row r="264" ht="12.0" customHeight="1">
      <c r="A264" s="133" t="str">
        <f t="array" ref="A264">IFERROR(INDEX('03.Muestra'!$B$8:$B$17,SMALL(IF("Documento no web"='03.Muestra'!$D$8:$D$17,ROW('03.Muestra'!$B$8:$B$17)-MIN(ROW('03.Muestra'!$D$8:$D$17))+1,""),ROW()-259)),"")</f>
        <v/>
      </c>
      <c r="B264" s="169" t="str">
        <f t="array" ref="B264">IFERROR(INDEX('03.Muestra'!$C$8:$C$17,SMALL(IF("Documento no web"='03.Muestra'!$D$8:$D$17,ROW('03.Muestra'!$C$8:$C$17)-MIN(ROW('03.Muestra'!$D$8:$D$17))+1,""),ROW()-259)),"")</f>
        <v/>
      </c>
      <c r="C264" s="169" t="str">
        <f t="array" ref="C264">IFERROR(INDEX('03.Muestra'!$F$8:$F$17,SMALL(IF("Documento no web"='03.Muestra'!$D$8:$D$17,ROW('03.Muestra'!$F$8:$F$17)-MIN(ROW('03.Muestra'!$D$8:$D$17))+1,""),ROW()-259)),"")</f>
        <v/>
      </c>
      <c r="D264" s="143" t="str">
        <f t="shared" si="33"/>
        <v/>
      </c>
      <c r="E264" s="95" t="str">
        <f t="shared" si="34"/>
        <v/>
      </c>
      <c r="F264" s="29"/>
      <c r="G264" s="23"/>
      <c r="H264" s="23"/>
      <c r="I264" s="23"/>
      <c r="J264" s="23"/>
      <c r="K264" s="188"/>
      <c r="L264" s="23"/>
      <c r="M264" s="23"/>
      <c r="N264" s="23"/>
      <c r="O264" s="23"/>
      <c r="P264" s="23"/>
      <c r="Q264" s="23"/>
      <c r="R264" s="23"/>
      <c r="S264" s="23"/>
      <c r="T264" s="23"/>
      <c r="U264" s="23"/>
      <c r="V264" s="23"/>
      <c r="W264" s="23"/>
      <c r="X264" s="23"/>
      <c r="Y264" s="23"/>
      <c r="Z264" s="29"/>
      <c r="AA264" s="29"/>
      <c r="AB264" s="29"/>
      <c r="AC264" s="29"/>
      <c r="AD264" s="29"/>
      <c r="AE264" s="29"/>
      <c r="AF264" s="29"/>
      <c r="AG264" s="29"/>
      <c r="AH264" s="29"/>
      <c r="AI264" s="29"/>
    </row>
    <row r="265" ht="12.0" customHeight="1">
      <c r="A265" s="133" t="str">
        <f t="array" ref="A265">IFERROR(INDEX('03.Muestra'!$B$8:$B$17,SMALL(IF("Documento no web"='03.Muestra'!$D$8:$D$17,ROW('03.Muestra'!$B$8:$B$17)-MIN(ROW('03.Muestra'!$D$8:$D$17))+1,""),ROW()-259)),"")</f>
        <v/>
      </c>
      <c r="B265" s="169" t="str">
        <f t="array" ref="B265">IFERROR(INDEX('03.Muestra'!$C$8:$C$17,SMALL(IF("Documento no web"='03.Muestra'!$D$8:$D$17,ROW('03.Muestra'!$C$8:$C$17)-MIN(ROW('03.Muestra'!$D$8:$D$17))+1,""),ROW()-259)),"")</f>
        <v/>
      </c>
      <c r="C265" s="169" t="str">
        <f t="array" ref="C265">IFERROR(INDEX('03.Muestra'!$F$8:$F$17,SMALL(IF("Documento no web"='03.Muestra'!$D$8:$D$17,ROW('03.Muestra'!$F$8:$F$17)-MIN(ROW('03.Muestra'!$D$8:$D$17))+1,""),ROW()-259)),"")</f>
        <v/>
      </c>
      <c r="D265" s="143" t="str">
        <f t="shared" si="33"/>
        <v/>
      </c>
      <c r="E265" s="95" t="str">
        <f t="shared" si="34"/>
        <v/>
      </c>
      <c r="F265" s="29"/>
      <c r="G265" s="23"/>
      <c r="H265" s="23"/>
      <c r="I265" s="23"/>
      <c r="J265" s="23"/>
      <c r="K265" s="188"/>
      <c r="L265" s="23"/>
      <c r="M265" s="23"/>
      <c r="N265" s="23"/>
      <c r="O265" s="23"/>
      <c r="P265" s="23"/>
      <c r="Q265" s="23"/>
      <c r="R265" s="23"/>
      <c r="S265" s="23"/>
      <c r="T265" s="23"/>
      <c r="U265" s="23"/>
      <c r="V265" s="23"/>
      <c r="W265" s="23"/>
      <c r="X265" s="23"/>
      <c r="Y265" s="23"/>
      <c r="Z265" s="29"/>
      <c r="AA265" s="29"/>
      <c r="AB265" s="29"/>
      <c r="AC265" s="29"/>
      <c r="AD265" s="29"/>
      <c r="AE265" s="29"/>
      <c r="AF265" s="29"/>
      <c r="AG265" s="29"/>
      <c r="AH265" s="29"/>
      <c r="AI265" s="29"/>
    </row>
    <row r="266" ht="12.0" customHeight="1">
      <c r="A266" s="133" t="str">
        <f t="array" ref="A266">IFERROR(INDEX('03.Muestra'!$B$8:$B$17,SMALL(IF("Documento no web"='03.Muestra'!$D$8:$D$17,ROW('03.Muestra'!$B$8:$B$17)-MIN(ROW('03.Muestra'!$D$8:$D$17))+1,""),ROW()-259)),"")</f>
        <v/>
      </c>
      <c r="B266" s="169" t="str">
        <f t="array" ref="B266">IFERROR(INDEX('03.Muestra'!$C$8:$C$17,SMALL(IF("Documento no web"='03.Muestra'!$D$8:$D$17,ROW('03.Muestra'!$C$8:$C$17)-MIN(ROW('03.Muestra'!$D$8:$D$17))+1,""),ROW()-259)),"")</f>
        <v/>
      </c>
      <c r="C266" s="169" t="str">
        <f t="array" ref="C266">IFERROR(INDEX('03.Muestra'!$F$8:$F$17,SMALL(IF("Documento no web"='03.Muestra'!$D$8:$D$17,ROW('03.Muestra'!$F$8:$F$17)-MIN(ROW('03.Muestra'!$D$8:$D$17))+1,""),ROW()-259)),"")</f>
        <v/>
      </c>
      <c r="D266" s="143" t="str">
        <f t="shared" si="33"/>
        <v/>
      </c>
      <c r="E266" s="95" t="str">
        <f t="shared" si="34"/>
        <v/>
      </c>
      <c r="F266" s="23"/>
      <c r="G266" s="23"/>
      <c r="H266" s="23"/>
      <c r="I266" s="23"/>
      <c r="J266" s="23"/>
      <c r="K266" s="188"/>
      <c r="L266" s="23"/>
      <c r="M266" s="23"/>
      <c r="N266" s="23"/>
      <c r="O266" s="23"/>
      <c r="P266" s="23"/>
      <c r="Q266" s="23"/>
      <c r="R266" s="23"/>
      <c r="S266" s="23"/>
      <c r="T266" s="23"/>
      <c r="U266" s="23"/>
      <c r="V266" s="23"/>
      <c r="W266" s="23"/>
      <c r="X266" s="23"/>
      <c r="Y266" s="23"/>
      <c r="Z266" s="29"/>
      <c r="AA266" s="29"/>
      <c r="AB266" s="29"/>
      <c r="AC266" s="29"/>
      <c r="AD266" s="29"/>
      <c r="AE266" s="29"/>
      <c r="AF266" s="29"/>
      <c r="AG266" s="29"/>
      <c r="AH266" s="29"/>
      <c r="AI266" s="29"/>
    </row>
    <row r="267" ht="12.0" customHeight="1">
      <c r="A267" s="133" t="str">
        <f t="array" ref="A267">IFERROR(INDEX('03.Muestra'!$B$8:$B$17,SMALL(IF("Documento no web"='03.Muestra'!$D$8:$D$17,ROW('03.Muestra'!$B$8:$B$17)-MIN(ROW('03.Muestra'!$D$8:$D$17))+1,""),ROW()-259)),"")</f>
        <v/>
      </c>
      <c r="B267" s="169" t="str">
        <f t="array" ref="B267">IFERROR(INDEX('03.Muestra'!$C$8:$C$17,SMALL(IF("Documento no web"='03.Muestra'!$D$8:$D$17,ROW('03.Muestra'!$C$8:$C$17)-MIN(ROW('03.Muestra'!$D$8:$D$17))+1,""),ROW()-259)),"")</f>
        <v/>
      </c>
      <c r="C267" s="169" t="str">
        <f t="array" ref="C267">IFERROR(INDEX('03.Muestra'!$F$8:$F$17,SMALL(IF("Documento no web"='03.Muestra'!$D$8:$D$17,ROW('03.Muestra'!$F$8:$F$17)-MIN(ROW('03.Muestra'!$D$8:$D$17))+1,""),ROW()-259)),"")</f>
        <v/>
      </c>
      <c r="D267" s="143" t="str">
        <f t="shared" si="33"/>
        <v/>
      </c>
      <c r="E267" s="95" t="str">
        <f t="shared" si="34"/>
        <v/>
      </c>
      <c r="F267" s="23"/>
      <c r="G267" s="23"/>
      <c r="H267" s="23"/>
      <c r="I267" s="23"/>
      <c r="J267" s="23"/>
      <c r="K267" s="188"/>
      <c r="L267" s="23"/>
      <c r="M267" s="23"/>
      <c r="N267" s="23"/>
      <c r="O267" s="23"/>
      <c r="P267" s="23"/>
      <c r="Q267" s="23"/>
      <c r="R267" s="23"/>
      <c r="S267" s="23"/>
      <c r="T267" s="23"/>
      <c r="U267" s="23"/>
      <c r="V267" s="23"/>
      <c r="W267" s="23"/>
      <c r="X267" s="23"/>
      <c r="Y267" s="23"/>
      <c r="Z267" s="29"/>
      <c r="AA267" s="29"/>
      <c r="AB267" s="29"/>
      <c r="AC267" s="29"/>
      <c r="AD267" s="29"/>
      <c r="AE267" s="29"/>
      <c r="AF267" s="29"/>
      <c r="AG267" s="29"/>
      <c r="AH267" s="29"/>
      <c r="AI267" s="29"/>
    </row>
    <row r="268" ht="12.0" customHeight="1">
      <c r="A268" s="133" t="str">
        <f t="array" ref="A268">IFERROR(INDEX('03.Muestra'!$B$8:$B$17,SMALL(IF("Documento no web"='03.Muestra'!$D$8:$D$17,ROW('03.Muestra'!$B$8:$B$17)-MIN(ROW('03.Muestra'!$D$8:$D$17))+1,""),ROW()-259)),"")</f>
        <v/>
      </c>
      <c r="B268" s="169" t="str">
        <f t="array" ref="B268">IFERROR(INDEX('03.Muestra'!$C$8:$C$17,SMALL(IF("Documento no web"='03.Muestra'!$D$8:$D$17,ROW('03.Muestra'!$C$8:$C$17)-MIN(ROW('03.Muestra'!$D$8:$D$17))+1,""),ROW()-259)),"")</f>
        <v/>
      </c>
      <c r="C268" s="169" t="str">
        <f t="array" ref="C268">IFERROR(INDEX('03.Muestra'!$F$8:$F$17,SMALL(IF("Documento no web"='03.Muestra'!$D$8:$D$17,ROW('03.Muestra'!$F$8:$F$17)-MIN(ROW('03.Muestra'!$D$8:$D$17))+1,""),ROW()-259)),"")</f>
        <v/>
      </c>
      <c r="D268" s="143" t="str">
        <f t="shared" si="33"/>
        <v/>
      </c>
      <c r="E268" s="95" t="str">
        <f t="shared" si="34"/>
        <v/>
      </c>
      <c r="F268" s="23"/>
      <c r="G268" s="23"/>
      <c r="H268" s="23"/>
      <c r="I268" s="23"/>
      <c r="J268" s="23"/>
      <c r="K268" s="188"/>
      <c r="L268" s="23"/>
      <c r="M268" s="23"/>
      <c r="N268" s="23"/>
      <c r="O268" s="23"/>
      <c r="P268" s="23"/>
      <c r="Q268" s="23"/>
      <c r="R268" s="23"/>
      <c r="S268" s="23"/>
      <c r="T268" s="23"/>
      <c r="U268" s="23"/>
      <c r="V268" s="23"/>
      <c r="W268" s="23"/>
      <c r="X268" s="23"/>
      <c r="Y268" s="23"/>
      <c r="Z268" s="29"/>
      <c r="AA268" s="29"/>
      <c r="AB268" s="29"/>
      <c r="AC268" s="29"/>
      <c r="AD268" s="29"/>
      <c r="AE268" s="29"/>
      <c r="AF268" s="29"/>
      <c r="AG268" s="29"/>
      <c r="AH268" s="29"/>
      <c r="AI268" s="29"/>
    </row>
    <row r="269" ht="12.0" customHeight="1">
      <c r="A269" s="133" t="str">
        <f t="array" ref="A269">IFERROR(INDEX('03.Muestra'!$B$8:$B$17,SMALL(IF("Documento no web"='03.Muestra'!$D$8:$D$17,ROW('03.Muestra'!$B$8:$B$17)-MIN(ROW('03.Muestra'!$D$8:$D$17))+1,""),ROW()-259)),"")</f>
        <v/>
      </c>
      <c r="B269" s="169" t="str">
        <f t="array" ref="B269">IFERROR(INDEX('03.Muestra'!$C$8:$C$17,SMALL(IF("Documento no web"='03.Muestra'!$D$8:$D$17,ROW('03.Muestra'!$C$8:$C$17)-MIN(ROW('03.Muestra'!$D$8:$D$17))+1,""),ROW()-259)),"")</f>
        <v/>
      </c>
      <c r="C269" s="169" t="str">
        <f t="array" ref="C269">IFERROR(INDEX('03.Muestra'!$F$8:$F$17,SMALL(IF("Documento no web"='03.Muestra'!$D$8:$D$17,ROW('03.Muestra'!$F$8:$F$17)-MIN(ROW('03.Muestra'!$D$8:$D$17))+1,""),ROW()-259)),"")</f>
        <v/>
      </c>
      <c r="D269" s="143" t="str">
        <f t="shared" si="33"/>
        <v/>
      </c>
      <c r="E269" s="95" t="str">
        <f t="shared" si="34"/>
        <v/>
      </c>
      <c r="F269" s="23"/>
      <c r="G269" s="23"/>
      <c r="H269" s="23"/>
      <c r="I269" s="23"/>
      <c r="J269" s="23"/>
      <c r="K269" s="188"/>
      <c r="L269" s="23"/>
      <c r="M269" s="23"/>
      <c r="N269" s="23"/>
      <c r="O269" s="23"/>
      <c r="P269" s="23"/>
      <c r="Q269" s="23"/>
      <c r="R269" s="23"/>
      <c r="S269" s="23"/>
      <c r="T269" s="23"/>
      <c r="U269" s="23"/>
      <c r="V269" s="23"/>
      <c r="W269" s="23"/>
      <c r="X269" s="23"/>
      <c r="Y269" s="23"/>
      <c r="Z269" s="29"/>
      <c r="AA269" s="29"/>
      <c r="AB269" s="29"/>
      <c r="AC269" s="29"/>
      <c r="AD269" s="29"/>
      <c r="AE269" s="29"/>
      <c r="AF269" s="29"/>
      <c r="AG269" s="29"/>
      <c r="AH269" s="29"/>
      <c r="AI269" s="29"/>
    </row>
    <row r="270" ht="12.0" customHeight="1">
      <c r="A270" s="92"/>
      <c r="B270" s="173"/>
      <c r="C270" s="173"/>
      <c r="D270" s="174"/>
      <c r="E270" s="95"/>
      <c r="F270" s="23"/>
      <c r="G270" s="23"/>
      <c r="H270" s="23"/>
      <c r="I270" s="23"/>
      <c r="J270" s="23"/>
      <c r="K270" s="29"/>
      <c r="L270" s="29"/>
      <c r="M270" s="29"/>
      <c r="N270" s="23"/>
      <c r="O270" s="23"/>
      <c r="P270" s="23"/>
      <c r="Q270" s="23"/>
      <c r="R270" s="23"/>
      <c r="S270" s="23"/>
      <c r="T270" s="23"/>
      <c r="U270" s="23"/>
      <c r="V270" s="29"/>
      <c r="W270" s="29"/>
      <c r="X270" s="29"/>
      <c r="Y270" s="29"/>
      <c r="Z270" s="29"/>
      <c r="AA270" s="29"/>
      <c r="AB270" s="29"/>
      <c r="AC270" s="29"/>
      <c r="AD270" s="23"/>
      <c r="AE270" s="29"/>
      <c r="AF270" s="29"/>
      <c r="AG270" s="29"/>
      <c r="AH270" s="29"/>
      <c r="AI270" s="29"/>
    </row>
    <row r="271" ht="12.0" customHeight="1">
      <c r="A271" s="92"/>
      <c r="B271" s="173"/>
      <c r="C271" s="173"/>
      <c r="D271" s="174"/>
      <c r="E271" s="95"/>
      <c r="F271" s="23"/>
      <c r="G271" s="23"/>
      <c r="H271" s="23"/>
      <c r="I271" s="23"/>
      <c r="J271" s="23"/>
      <c r="K271" s="29"/>
      <c r="L271" s="29"/>
      <c r="M271" s="29"/>
      <c r="N271" s="23"/>
      <c r="O271" s="23"/>
      <c r="P271" s="23"/>
      <c r="Q271" s="23"/>
      <c r="R271" s="23"/>
      <c r="S271" s="23"/>
      <c r="T271" s="23"/>
      <c r="U271" s="23"/>
      <c r="V271" s="29"/>
      <c r="W271" s="29"/>
      <c r="X271" s="29"/>
      <c r="Y271" s="29"/>
      <c r="Z271" s="29"/>
      <c r="AA271" s="29"/>
      <c r="AB271" s="29"/>
      <c r="AC271" s="29"/>
      <c r="AD271" s="23"/>
      <c r="AE271" s="29"/>
      <c r="AF271" s="29"/>
      <c r="AG271" s="29"/>
      <c r="AH271" s="29"/>
      <c r="AI271" s="29"/>
    </row>
    <row r="272" ht="12.75" customHeight="1">
      <c r="A272" s="151"/>
      <c r="B272" s="152"/>
      <c r="C272" s="151"/>
      <c r="D272" s="175"/>
      <c r="E272" s="95"/>
      <c r="F272" s="23"/>
      <c r="G272" s="23"/>
      <c r="H272" s="23"/>
      <c r="I272" s="23"/>
      <c r="J272" s="23"/>
      <c r="K272" s="29"/>
      <c r="L272" s="29"/>
      <c r="M272" s="29"/>
      <c r="N272" s="23"/>
      <c r="O272" s="23"/>
      <c r="P272" s="23"/>
      <c r="Q272" s="23"/>
      <c r="R272" s="23"/>
      <c r="S272" s="23"/>
      <c r="T272" s="23"/>
      <c r="U272" s="23"/>
      <c r="V272" s="29"/>
      <c r="W272" s="29"/>
      <c r="X272" s="29"/>
      <c r="Y272" s="29"/>
      <c r="Z272" s="29"/>
      <c r="AA272" s="29"/>
      <c r="AB272" s="29"/>
      <c r="AC272" s="29"/>
      <c r="AD272" s="23"/>
      <c r="AE272" s="29"/>
      <c r="AF272" s="29"/>
      <c r="AG272" s="29"/>
      <c r="AH272" s="29"/>
      <c r="AI272" s="29"/>
    </row>
    <row r="273" ht="14.25" customHeight="1">
      <c r="A273" s="149"/>
      <c r="B273" s="149"/>
      <c r="C273" s="149"/>
      <c r="D273" s="176"/>
      <c r="E273" s="95"/>
      <c r="F273" s="124"/>
      <c r="G273" s="23"/>
      <c r="H273" s="23"/>
      <c r="I273" s="23"/>
      <c r="J273" s="23"/>
      <c r="K273" s="29"/>
      <c r="L273" s="29"/>
      <c r="M273" s="29"/>
      <c r="N273" s="23"/>
      <c r="O273" s="23"/>
      <c r="P273" s="23"/>
      <c r="Q273" s="23"/>
      <c r="R273" s="23"/>
      <c r="S273" s="23"/>
      <c r="T273" s="23"/>
      <c r="U273" s="23"/>
      <c r="V273" s="29"/>
      <c r="W273" s="29"/>
      <c r="X273" s="29"/>
      <c r="Y273" s="29"/>
      <c r="Z273" s="29"/>
      <c r="AA273" s="29"/>
      <c r="AB273" s="29"/>
      <c r="AC273" s="29"/>
      <c r="AD273" s="23"/>
      <c r="AE273" s="29"/>
      <c r="AF273" s="29"/>
      <c r="AG273" s="29"/>
      <c r="AH273" s="29"/>
      <c r="AI273" s="29"/>
    </row>
    <row r="274" ht="12.0" customHeight="1">
      <c r="A274" s="29"/>
      <c r="B274" s="23"/>
      <c r="C274" s="23"/>
      <c r="D274" s="167"/>
      <c r="E274" s="95"/>
      <c r="F274" s="23"/>
      <c r="G274" s="23"/>
      <c r="H274" s="23"/>
      <c r="I274" s="23"/>
      <c r="J274" s="23"/>
      <c r="K274" s="188"/>
      <c r="L274" s="23"/>
      <c r="M274" s="23"/>
      <c r="N274" s="23"/>
      <c r="O274" s="23"/>
      <c r="P274" s="23"/>
      <c r="Q274" s="23"/>
      <c r="R274" s="23"/>
      <c r="S274" s="23"/>
      <c r="T274" s="23"/>
      <c r="U274" s="23"/>
      <c r="V274" s="23"/>
      <c r="W274" s="23"/>
      <c r="X274" s="23"/>
      <c r="Y274" s="23"/>
      <c r="Z274" s="29"/>
      <c r="AA274" s="29"/>
      <c r="AB274" s="29"/>
      <c r="AC274" s="29"/>
      <c r="AD274" s="29"/>
      <c r="AE274" s="29"/>
      <c r="AF274" s="29"/>
      <c r="AG274" s="29"/>
      <c r="AH274" s="29"/>
      <c r="AI274" s="29"/>
    </row>
    <row r="275" ht="12.0" customHeight="1">
      <c r="A275" s="29"/>
      <c r="B275" s="23"/>
      <c r="C275" s="23"/>
      <c r="D275" s="167"/>
      <c r="E275" s="137"/>
      <c r="F275" s="23"/>
      <c r="G275" s="23"/>
      <c r="H275" s="23"/>
      <c r="I275" s="23"/>
      <c r="J275" s="23"/>
      <c r="K275" s="188"/>
      <c r="L275" s="23"/>
      <c r="M275" s="23"/>
      <c r="N275" s="23"/>
      <c r="O275" s="23"/>
      <c r="P275" s="23"/>
      <c r="Q275" s="23"/>
      <c r="R275" s="23"/>
      <c r="S275" s="23"/>
      <c r="T275" s="23"/>
      <c r="U275" s="23"/>
      <c r="V275" s="23"/>
      <c r="W275" s="23"/>
      <c r="X275" s="23"/>
      <c r="Y275" s="23"/>
      <c r="Z275" s="29"/>
      <c r="AA275" s="29"/>
      <c r="AB275" s="29"/>
      <c r="AC275" s="29"/>
      <c r="AD275" s="29"/>
      <c r="AE275" s="29"/>
      <c r="AF275" s="29"/>
      <c r="AG275" s="29"/>
      <c r="AH275" s="29"/>
      <c r="AI275" s="29"/>
    </row>
    <row r="276" ht="32.25" customHeight="1">
      <c r="A276" s="126" t="s">
        <v>106</v>
      </c>
      <c r="B276" s="127" t="s">
        <v>92</v>
      </c>
      <c r="C276" s="128" t="s">
        <v>218</v>
      </c>
      <c r="D276" s="168" t="s">
        <v>112</v>
      </c>
      <c r="E276" s="154"/>
      <c r="F276" s="29"/>
      <c r="G276" s="29"/>
      <c r="H276" s="29"/>
      <c r="I276" s="29"/>
      <c r="J276" s="29"/>
      <c r="K276" s="188"/>
      <c r="L276" s="23"/>
      <c r="M276" s="23"/>
      <c r="N276" s="23"/>
      <c r="O276" s="23"/>
      <c r="P276" s="23"/>
      <c r="Q276" s="23"/>
      <c r="R276" s="23"/>
      <c r="S276" s="23"/>
      <c r="T276" s="23"/>
      <c r="U276" s="23"/>
      <c r="V276" s="23"/>
      <c r="W276" s="23"/>
      <c r="X276" s="23"/>
      <c r="Y276" s="23"/>
      <c r="Z276" s="29"/>
      <c r="AA276" s="29"/>
      <c r="AB276" s="29"/>
      <c r="AC276" s="29"/>
      <c r="AD276" s="29"/>
      <c r="AE276" s="29"/>
      <c r="AF276" s="29"/>
      <c r="AG276" s="29"/>
      <c r="AH276" s="29"/>
      <c r="AI276" s="29"/>
    </row>
    <row r="277" ht="12.0" customHeight="1">
      <c r="A277" s="133" t="str">
        <f t="array" ref="A277">IFERROR(INDEX('03.Muestra'!$B$8:$B$17,SMALL(IF("Documento no web"='03.Muestra'!$D$8:$D$17,ROW('03.Muestra'!$B$8:$B$17)-MIN(ROW('03.Muestra'!$D$8:$D$17))+1,""),ROW()-276)),"")</f>
        <v/>
      </c>
      <c r="B277" s="169" t="str">
        <f t="array" ref="B277">IFERROR(INDEX('03.Muestra'!$C$8:$C$17,SMALL(IF("Documento no web"='03.Muestra'!$D$8:$D$17,ROW('03.Muestra'!$C$8:$C$17)-MIN(ROW('03.Muestra'!$D$8:$D$17))+1,""),ROW()-276)),"")</f>
        <v/>
      </c>
      <c r="C277" s="169" t="str">
        <f t="array" ref="C277">IFERROR(INDEX('03.Muestra'!$F$8:$F$17,SMALL(IF("Documento no web"='03.Muestra'!$D$8:$D$17,ROW('03.Muestra'!$F$8:$F$17)-MIN(ROW('03.Muestra'!$D$8:$D$17))+1,""),ROW()-276)),"")</f>
        <v/>
      </c>
      <c r="D277" s="143" t="str">
        <f t="shared" ref="D277:D286" si="35">IF(C277="","",$D$18)</f>
        <v/>
      </c>
      <c r="E277" s="95" t="str">
        <f t="shared" ref="E277:E286" si="36">IF(D277&lt;&gt;"",IF(AND(B277&lt;&gt;"",C277&lt;&gt;""),"","ERR"),"")</f>
        <v/>
      </c>
      <c r="F277" s="144" t="s">
        <v>95</v>
      </c>
      <c r="G277" s="121" t="s">
        <v>104</v>
      </c>
      <c r="H277" s="116" t="s">
        <v>99</v>
      </c>
      <c r="I277" s="145" t="s">
        <v>97</v>
      </c>
      <c r="J277" s="146" t="s">
        <v>93</v>
      </c>
      <c r="K277" s="171" t="s">
        <v>103</v>
      </c>
      <c r="L277" s="23"/>
      <c r="M277" s="23"/>
      <c r="N277" s="23"/>
      <c r="O277" s="23"/>
      <c r="P277" s="23"/>
      <c r="Q277" s="23"/>
      <c r="R277" s="23"/>
      <c r="S277" s="23"/>
      <c r="T277" s="23"/>
      <c r="U277" s="23"/>
      <c r="V277" s="23"/>
      <c r="W277" s="23"/>
      <c r="X277" s="23"/>
      <c r="Y277" s="23"/>
      <c r="Z277" s="29"/>
      <c r="AA277" s="29"/>
      <c r="AB277" s="29"/>
      <c r="AC277" s="29"/>
      <c r="AD277" s="29"/>
      <c r="AE277" s="29"/>
      <c r="AF277" s="29"/>
      <c r="AG277" s="29"/>
      <c r="AH277" s="29"/>
      <c r="AI277" s="29"/>
    </row>
    <row r="278" ht="12.0" customHeight="1">
      <c r="A278" s="133" t="str">
        <f t="array" ref="A278">IFERROR(INDEX('03.Muestra'!$B$8:$B$17,SMALL(IF("Documento no web"='03.Muestra'!$D$8:$D$17,ROW('03.Muestra'!$B$8:$B$17)-MIN(ROW('03.Muestra'!$D$8:$D$17))+1,""),ROW()-276)),"")</f>
        <v/>
      </c>
      <c r="B278" s="169" t="str">
        <f t="array" ref="B278">IFERROR(INDEX('03.Muestra'!$C$8:$C$17,SMALL(IF("Documento no web"='03.Muestra'!$D$8:$D$17,ROW('03.Muestra'!$C$8:$C$17)-MIN(ROW('03.Muestra'!$D$8:$D$17))+1,""),ROW()-276)),"")</f>
        <v/>
      </c>
      <c r="C278" s="169" t="str">
        <f t="array" ref="C278">IFERROR(INDEX('03.Muestra'!$F$8:$F$17,SMALL(IF("Documento no web"='03.Muestra'!$D$8:$D$17,ROW('03.Muestra'!$F$8:$F$17)-MIN(ROW('03.Muestra'!$D$8:$D$17))+1,""),ROW()-276)),"")</f>
        <v/>
      </c>
      <c r="D278" s="143" t="str">
        <f t="shared" si="35"/>
        <v/>
      </c>
      <c r="E278" s="95" t="str">
        <f t="shared" si="36"/>
        <v/>
      </c>
      <c r="F278" s="147">
        <f>COUNTIF($D277:INDIRECT("$D" &amp;  SUM(ROW()-1,'03.Muestra'!$D$20)-1),F277)</f>
        <v>0</v>
      </c>
      <c r="G278" s="147">
        <f>COUNTIF($D277:INDIRECT("$D" &amp;  SUM(ROW()-1,'03.Muestra'!$D$20)-1),G277)</f>
        <v>0</v>
      </c>
      <c r="H278" s="147">
        <f>COUNTIF($D277:INDIRECT("$D" &amp;  SUM(ROW()-1,'03.Muestra'!$D$20)-1),H277)</f>
        <v>0</v>
      </c>
      <c r="I278" s="147">
        <f>COUNTIF($D277:INDIRECT("$D" &amp;  SUM(ROW()-1,'03.Muestra'!$D$20)-1),I277)</f>
        <v>0</v>
      </c>
      <c r="J278" s="147">
        <f>COUNTIF($D277:INDIRECT("$D" &amp;  SUM(ROW()-1,'03.Muestra'!$D$20)-1),J277)</f>
        <v>0</v>
      </c>
      <c r="K278" s="172">
        <f>IF(COUNTIF('03.Muestra'!$D$8:$D$17,"Documento no web")=0,0,COUNTBLANK($D277:INDIRECT("$D" &amp;  SUM(ROW()-1,COUNTIF('03.Muestra'!$D$8:$D$17,"Documento no web"))-1)))</f>
        <v>0</v>
      </c>
      <c r="L278" s="23"/>
      <c r="M278" s="23"/>
      <c r="N278" s="23"/>
      <c r="O278" s="23"/>
      <c r="P278" s="23"/>
      <c r="Q278" s="23"/>
      <c r="R278" s="23"/>
      <c r="S278" s="23"/>
      <c r="T278" s="23"/>
      <c r="U278" s="23"/>
      <c r="V278" s="23"/>
      <c r="W278" s="23"/>
      <c r="X278" s="23"/>
      <c r="Y278" s="23"/>
      <c r="Z278" s="29"/>
      <c r="AA278" s="29"/>
      <c r="AB278" s="29"/>
      <c r="AC278" s="29"/>
      <c r="AD278" s="29"/>
      <c r="AE278" s="29"/>
      <c r="AF278" s="29"/>
      <c r="AG278" s="29"/>
      <c r="AH278" s="29"/>
      <c r="AI278" s="29"/>
    </row>
    <row r="279" ht="12.0" customHeight="1">
      <c r="A279" s="133" t="str">
        <f t="array" ref="A279">IFERROR(INDEX('03.Muestra'!$B$8:$B$17,SMALL(IF("Documento no web"='03.Muestra'!$D$8:$D$17,ROW('03.Muestra'!$B$8:$B$17)-MIN(ROW('03.Muestra'!$D$8:$D$17))+1,""),ROW()-276)),"")</f>
        <v/>
      </c>
      <c r="B279" s="169" t="str">
        <f t="array" ref="B279">IFERROR(INDEX('03.Muestra'!$C$8:$C$17,SMALL(IF("Documento no web"='03.Muestra'!$D$8:$D$17,ROW('03.Muestra'!$C$8:$C$17)-MIN(ROW('03.Muestra'!$D$8:$D$17))+1,""),ROW()-276)),"")</f>
        <v/>
      </c>
      <c r="C279" s="169" t="str">
        <f t="array" ref="C279">IFERROR(INDEX('03.Muestra'!$F$8:$F$17,SMALL(IF("Documento no web"='03.Muestra'!$D$8:$D$17,ROW('03.Muestra'!$F$8:$F$17)-MIN(ROW('03.Muestra'!$D$8:$D$17))+1,""),ROW()-276)),"")</f>
        <v/>
      </c>
      <c r="D279" s="143" t="str">
        <f t="shared" si="35"/>
        <v/>
      </c>
      <c r="E279" s="95" t="str">
        <f t="shared" si="36"/>
        <v/>
      </c>
      <c r="F279" s="29"/>
      <c r="G279" s="23"/>
      <c r="H279" s="23"/>
      <c r="I279" s="23"/>
      <c r="J279" s="23"/>
      <c r="K279" s="188"/>
      <c r="L279" s="23"/>
      <c r="M279" s="23"/>
      <c r="N279" s="23"/>
      <c r="O279" s="23"/>
      <c r="P279" s="23"/>
      <c r="Q279" s="23"/>
      <c r="R279" s="23"/>
      <c r="S279" s="23"/>
      <c r="T279" s="23"/>
      <c r="U279" s="23"/>
      <c r="V279" s="23"/>
      <c r="W279" s="23"/>
      <c r="X279" s="23"/>
      <c r="Y279" s="23"/>
      <c r="Z279" s="29"/>
      <c r="AA279" s="29"/>
      <c r="AB279" s="29"/>
      <c r="AC279" s="29"/>
      <c r="AD279" s="29"/>
      <c r="AE279" s="29"/>
      <c r="AF279" s="29"/>
      <c r="AG279" s="29"/>
      <c r="AH279" s="29"/>
      <c r="AI279" s="29"/>
    </row>
    <row r="280" ht="12.0" customHeight="1">
      <c r="A280" s="133" t="str">
        <f t="array" ref="A280">IFERROR(INDEX('03.Muestra'!$B$8:$B$17,SMALL(IF("Documento no web"='03.Muestra'!$D$8:$D$17,ROW('03.Muestra'!$B$8:$B$17)-MIN(ROW('03.Muestra'!$D$8:$D$17))+1,""),ROW()-276)),"")</f>
        <v/>
      </c>
      <c r="B280" s="169" t="str">
        <f t="array" ref="B280">IFERROR(INDEX('03.Muestra'!$C$8:$C$17,SMALL(IF("Documento no web"='03.Muestra'!$D$8:$D$17,ROW('03.Muestra'!$C$8:$C$17)-MIN(ROW('03.Muestra'!$D$8:$D$17))+1,""),ROW()-276)),"")</f>
        <v/>
      </c>
      <c r="C280" s="169" t="str">
        <f t="array" ref="C280">IFERROR(INDEX('03.Muestra'!$F$8:$F$17,SMALL(IF("Documento no web"='03.Muestra'!$D$8:$D$17,ROW('03.Muestra'!$F$8:$F$17)-MIN(ROW('03.Muestra'!$D$8:$D$17))+1,""),ROW()-276)),"")</f>
        <v/>
      </c>
      <c r="D280" s="143" t="str">
        <f t="shared" si="35"/>
        <v/>
      </c>
      <c r="E280" s="95" t="str">
        <f t="shared" si="36"/>
        <v/>
      </c>
      <c r="F280" s="29"/>
      <c r="G280" s="23"/>
      <c r="H280" s="23"/>
      <c r="I280" s="23"/>
      <c r="J280" s="23"/>
      <c r="K280" s="188"/>
      <c r="L280" s="23"/>
      <c r="M280" s="23"/>
      <c r="N280" s="23"/>
      <c r="O280" s="23"/>
      <c r="P280" s="23"/>
      <c r="Q280" s="23"/>
      <c r="R280" s="23"/>
      <c r="S280" s="23"/>
      <c r="T280" s="23"/>
      <c r="U280" s="23"/>
      <c r="V280" s="23"/>
      <c r="W280" s="23"/>
      <c r="X280" s="23"/>
      <c r="Y280" s="23"/>
      <c r="Z280" s="29"/>
      <c r="AA280" s="29"/>
      <c r="AB280" s="29"/>
      <c r="AC280" s="29"/>
      <c r="AD280" s="29"/>
      <c r="AE280" s="29"/>
      <c r="AF280" s="29"/>
      <c r="AG280" s="29"/>
      <c r="AH280" s="29"/>
      <c r="AI280" s="29"/>
    </row>
    <row r="281" ht="12.0" customHeight="1">
      <c r="A281" s="133" t="str">
        <f t="array" ref="A281">IFERROR(INDEX('03.Muestra'!$B$8:$B$17,SMALL(IF("Documento no web"='03.Muestra'!$D$8:$D$17,ROW('03.Muestra'!$B$8:$B$17)-MIN(ROW('03.Muestra'!$D$8:$D$17))+1,""),ROW()-276)),"")</f>
        <v/>
      </c>
      <c r="B281" s="169" t="str">
        <f t="array" ref="B281">IFERROR(INDEX('03.Muestra'!$C$8:$C$17,SMALL(IF("Documento no web"='03.Muestra'!$D$8:$D$17,ROW('03.Muestra'!$C$8:$C$17)-MIN(ROW('03.Muestra'!$D$8:$D$17))+1,""),ROW()-276)),"")</f>
        <v/>
      </c>
      <c r="C281" s="169" t="str">
        <f t="array" ref="C281">IFERROR(INDEX('03.Muestra'!$F$8:$F$17,SMALL(IF("Documento no web"='03.Muestra'!$D$8:$D$17,ROW('03.Muestra'!$F$8:$F$17)-MIN(ROW('03.Muestra'!$D$8:$D$17))+1,""),ROW()-276)),"")</f>
        <v/>
      </c>
      <c r="D281" s="143" t="str">
        <f t="shared" si="35"/>
        <v/>
      </c>
      <c r="E281" s="95" t="str">
        <f t="shared" si="36"/>
        <v/>
      </c>
      <c r="F281" s="29"/>
      <c r="G281" s="23"/>
      <c r="H281" s="23"/>
      <c r="I281" s="23"/>
      <c r="J281" s="23"/>
      <c r="K281" s="188"/>
      <c r="L281" s="23"/>
      <c r="M281" s="23"/>
      <c r="N281" s="23"/>
      <c r="O281" s="23"/>
      <c r="P281" s="23"/>
      <c r="Q281" s="23"/>
      <c r="R281" s="23"/>
      <c r="S281" s="23"/>
      <c r="T281" s="23"/>
      <c r="U281" s="23"/>
      <c r="V281" s="23"/>
      <c r="W281" s="23"/>
      <c r="X281" s="23"/>
      <c r="Y281" s="23"/>
      <c r="Z281" s="29"/>
      <c r="AA281" s="29"/>
      <c r="AB281" s="29"/>
      <c r="AC281" s="29"/>
      <c r="AD281" s="29"/>
      <c r="AE281" s="29"/>
      <c r="AF281" s="29"/>
      <c r="AG281" s="29"/>
      <c r="AH281" s="29"/>
      <c r="AI281" s="29"/>
    </row>
    <row r="282" ht="12.0" customHeight="1">
      <c r="A282" s="133" t="str">
        <f t="array" ref="A282">IFERROR(INDEX('03.Muestra'!$B$8:$B$17,SMALL(IF("Documento no web"='03.Muestra'!$D$8:$D$17,ROW('03.Muestra'!$B$8:$B$17)-MIN(ROW('03.Muestra'!$D$8:$D$17))+1,""),ROW()-276)),"")</f>
        <v/>
      </c>
      <c r="B282" s="169" t="str">
        <f t="array" ref="B282">IFERROR(INDEX('03.Muestra'!$C$8:$C$17,SMALL(IF("Documento no web"='03.Muestra'!$D$8:$D$17,ROW('03.Muestra'!$C$8:$C$17)-MIN(ROW('03.Muestra'!$D$8:$D$17))+1,""),ROW()-276)),"")</f>
        <v/>
      </c>
      <c r="C282" s="169" t="str">
        <f t="array" ref="C282">IFERROR(INDEX('03.Muestra'!$F$8:$F$17,SMALL(IF("Documento no web"='03.Muestra'!$D$8:$D$17,ROW('03.Muestra'!$F$8:$F$17)-MIN(ROW('03.Muestra'!$D$8:$D$17))+1,""),ROW()-276)),"")</f>
        <v/>
      </c>
      <c r="D282" s="143" t="str">
        <f t="shared" si="35"/>
        <v/>
      </c>
      <c r="E282" s="95" t="str">
        <f t="shared" si="36"/>
        <v/>
      </c>
      <c r="F282" s="29"/>
      <c r="G282" s="23"/>
      <c r="H282" s="23"/>
      <c r="I282" s="23"/>
      <c r="J282" s="23"/>
      <c r="K282" s="188"/>
      <c r="L282" s="23"/>
      <c r="M282" s="23"/>
      <c r="N282" s="23"/>
      <c r="O282" s="23"/>
      <c r="P282" s="23"/>
      <c r="Q282" s="23"/>
      <c r="R282" s="23"/>
      <c r="S282" s="23"/>
      <c r="T282" s="23"/>
      <c r="U282" s="23"/>
      <c r="V282" s="23"/>
      <c r="W282" s="23"/>
      <c r="X282" s="23"/>
      <c r="Y282" s="23"/>
      <c r="Z282" s="29"/>
      <c r="AA282" s="29"/>
      <c r="AB282" s="29"/>
      <c r="AC282" s="29"/>
      <c r="AD282" s="29"/>
      <c r="AE282" s="29"/>
      <c r="AF282" s="29"/>
      <c r="AG282" s="29"/>
      <c r="AH282" s="29"/>
      <c r="AI282" s="29"/>
    </row>
    <row r="283" ht="12.0" customHeight="1">
      <c r="A283" s="133" t="str">
        <f t="array" ref="A283">IFERROR(INDEX('03.Muestra'!$B$8:$B$17,SMALL(IF("Documento no web"='03.Muestra'!$D$8:$D$17,ROW('03.Muestra'!$B$8:$B$17)-MIN(ROW('03.Muestra'!$D$8:$D$17))+1,""),ROW()-276)),"")</f>
        <v/>
      </c>
      <c r="B283" s="169" t="str">
        <f t="array" ref="B283">IFERROR(INDEX('03.Muestra'!$C$8:$C$17,SMALL(IF("Documento no web"='03.Muestra'!$D$8:$D$17,ROW('03.Muestra'!$C$8:$C$17)-MIN(ROW('03.Muestra'!$D$8:$D$17))+1,""),ROW()-276)),"")</f>
        <v/>
      </c>
      <c r="C283" s="169" t="str">
        <f t="array" ref="C283">IFERROR(INDEX('03.Muestra'!$F$8:$F$17,SMALL(IF("Documento no web"='03.Muestra'!$D$8:$D$17,ROW('03.Muestra'!$F$8:$F$17)-MIN(ROW('03.Muestra'!$D$8:$D$17))+1,""),ROW()-276)),"")</f>
        <v/>
      </c>
      <c r="D283" s="143" t="str">
        <f t="shared" si="35"/>
        <v/>
      </c>
      <c r="E283" s="95" t="str">
        <f t="shared" si="36"/>
        <v/>
      </c>
      <c r="F283" s="23"/>
      <c r="G283" s="23"/>
      <c r="H283" s="23"/>
      <c r="I283" s="23"/>
      <c r="J283" s="23"/>
      <c r="K283" s="188"/>
      <c r="L283" s="23"/>
      <c r="M283" s="23"/>
      <c r="N283" s="23"/>
      <c r="O283" s="23"/>
      <c r="P283" s="23"/>
      <c r="Q283" s="23"/>
      <c r="R283" s="23"/>
      <c r="S283" s="23"/>
      <c r="T283" s="23"/>
      <c r="U283" s="23"/>
      <c r="V283" s="23"/>
      <c r="W283" s="23"/>
      <c r="X283" s="23"/>
      <c r="Y283" s="23"/>
      <c r="Z283" s="29"/>
      <c r="AA283" s="29"/>
      <c r="AB283" s="29"/>
      <c r="AC283" s="29"/>
      <c r="AD283" s="29"/>
      <c r="AE283" s="29"/>
      <c r="AF283" s="29"/>
      <c r="AG283" s="29"/>
      <c r="AH283" s="29"/>
      <c r="AI283" s="29"/>
    </row>
    <row r="284" ht="12.0" customHeight="1">
      <c r="A284" s="133" t="str">
        <f t="array" ref="A284">IFERROR(INDEX('03.Muestra'!$B$8:$B$17,SMALL(IF("Documento no web"='03.Muestra'!$D$8:$D$17,ROW('03.Muestra'!$B$8:$B$17)-MIN(ROW('03.Muestra'!$D$8:$D$17))+1,""),ROW()-276)),"")</f>
        <v/>
      </c>
      <c r="B284" s="169" t="str">
        <f t="array" ref="B284">IFERROR(INDEX('03.Muestra'!$C$8:$C$17,SMALL(IF("Documento no web"='03.Muestra'!$D$8:$D$17,ROW('03.Muestra'!$C$8:$C$17)-MIN(ROW('03.Muestra'!$D$8:$D$17))+1,""),ROW()-276)),"")</f>
        <v/>
      </c>
      <c r="C284" s="169" t="str">
        <f t="array" ref="C284">IFERROR(INDEX('03.Muestra'!$F$8:$F$17,SMALL(IF("Documento no web"='03.Muestra'!$D$8:$D$17,ROW('03.Muestra'!$F$8:$F$17)-MIN(ROW('03.Muestra'!$D$8:$D$17))+1,""),ROW()-276)),"")</f>
        <v/>
      </c>
      <c r="D284" s="143" t="str">
        <f t="shared" si="35"/>
        <v/>
      </c>
      <c r="E284" s="95" t="str">
        <f t="shared" si="36"/>
        <v/>
      </c>
      <c r="F284" s="23"/>
      <c r="G284" s="23"/>
      <c r="H284" s="23"/>
      <c r="I284" s="23"/>
      <c r="J284" s="23"/>
      <c r="K284" s="188"/>
      <c r="L284" s="23"/>
      <c r="M284" s="23"/>
      <c r="N284" s="23"/>
      <c r="O284" s="23"/>
      <c r="P284" s="23"/>
      <c r="Q284" s="23"/>
      <c r="R284" s="23"/>
      <c r="S284" s="23"/>
      <c r="T284" s="23"/>
      <c r="U284" s="23"/>
      <c r="V284" s="23"/>
      <c r="W284" s="23"/>
      <c r="X284" s="23"/>
      <c r="Y284" s="23"/>
      <c r="Z284" s="29"/>
      <c r="AA284" s="29"/>
      <c r="AB284" s="29"/>
      <c r="AC284" s="29"/>
      <c r="AD284" s="29"/>
      <c r="AE284" s="29"/>
      <c r="AF284" s="29"/>
      <c r="AG284" s="29"/>
      <c r="AH284" s="29"/>
      <c r="AI284" s="29"/>
    </row>
    <row r="285" ht="12.0" customHeight="1">
      <c r="A285" s="133" t="str">
        <f t="array" ref="A285">IFERROR(INDEX('03.Muestra'!$B$8:$B$17,SMALL(IF("Documento no web"='03.Muestra'!$D$8:$D$17,ROW('03.Muestra'!$B$8:$B$17)-MIN(ROW('03.Muestra'!$D$8:$D$17))+1,""),ROW()-276)),"")</f>
        <v/>
      </c>
      <c r="B285" s="169" t="str">
        <f t="array" ref="B285">IFERROR(INDEX('03.Muestra'!$C$8:$C$17,SMALL(IF("Documento no web"='03.Muestra'!$D$8:$D$17,ROW('03.Muestra'!$C$8:$C$17)-MIN(ROW('03.Muestra'!$D$8:$D$17))+1,""),ROW()-276)),"")</f>
        <v/>
      </c>
      <c r="C285" s="169" t="str">
        <f t="array" ref="C285">IFERROR(INDEX('03.Muestra'!$F$8:$F$17,SMALL(IF("Documento no web"='03.Muestra'!$D$8:$D$17,ROW('03.Muestra'!$F$8:$F$17)-MIN(ROW('03.Muestra'!$D$8:$D$17))+1,""),ROW()-276)),"")</f>
        <v/>
      </c>
      <c r="D285" s="143" t="str">
        <f t="shared" si="35"/>
        <v/>
      </c>
      <c r="E285" s="95" t="str">
        <f t="shared" si="36"/>
        <v/>
      </c>
      <c r="F285" s="23"/>
      <c r="G285" s="23"/>
      <c r="H285" s="23"/>
      <c r="I285" s="23"/>
      <c r="J285" s="23"/>
      <c r="K285" s="188"/>
      <c r="L285" s="23"/>
      <c r="M285" s="23"/>
      <c r="N285" s="23"/>
      <c r="O285" s="23"/>
      <c r="P285" s="23"/>
      <c r="Q285" s="23"/>
      <c r="R285" s="23"/>
      <c r="S285" s="23"/>
      <c r="T285" s="23"/>
      <c r="U285" s="23"/>
      <c r="V285" s="23"/>
      <c r="W285" s="23"/>
      <c r="X285" s="23"/>
      <c r="Y285" s="23"/>
      <c r="Z285" s="29"/>
      <c r="AA285" s="29"/>
      <c r="AB285" s="29"/>
      <c r="AC285" s="29"/>
      <c r="AD285" s="29"/>
      <c r="AE285" s="29"/>
      <c r="AF285" s="29"/>
      <c r="AG285" s="29"/>
      <c r="AH285" s="29"/>
      <c r="AI285" s="29"/>
    </row>
    <row r="286" ht="12.0" customHeight="1">
      <c r="A286" s="133" t="str">
        <f t="array" ref="A286">IFERROR(INDEX('03.Muestra'!$B$8:$B$17,SMALL(IF("Documento no web"='03.Muestra'!$D$8:$D$17,ROW('03.Muestra'!$B$8:$B$17)-MIN(ROW('03.Muestra'!$D$8:$D$17))+1,""),ROW()-276)),"")</f>
        <v/>
      </c>
      <c r="B286" s="169" t="str">
        <f t="array" ref="B286">IFERROR(INDEX('03.Muestra'!$C$8:$C$17,SMALL(IF("Documento no web"='03.Muestra'!$D$8:$D$17,ROW('03.Muestra'!$C$8:$C$17)-MIN(ROW('03.Muestra'!$D$8:$D$17))+1,""),ROW()-276)),"")</f>
        <v/>
      </c>
      <c r="C286" s="169" t="str">
        <f t="array" ref="C286">IFERROR(INDEX('03.Muestra'!$F$8:$F$17,SMALL(IF("Documento no web"='03.Muestra'!$D$8:$D$17,ROW('03.Muestra'!$F$8:$F$17)-MIN(ROW('03.Muestra'!$D$8:$D$17))+1,""),ROW()-276)),"")</f>
        <v/>
      </c>
      <c r="D286" s="143" t="str">
        <f t="shared" si="35"/>
        <v/>
      </c>
      <c r="E286" s="95" t="str">
        <f t="shared" si="36"/>
        <v/>
      </c>
      <c r="F286" s="23"/>
      <c r="G286" s="23"/>
      <c r="H286" s="23"/>
      <c r="I286" s="23"/>
      <c r="J286" s="23"/>
      <c r="K286" s="188"/>
      <c r="L286" s="23"/>
      <c r="M286" s="23"/>
      <c r="N286" s="23"/>
      <c r="O286" s="23"/>
      <c r="P286" s="23"/>
      <c r="Q286" s="23"/>
      <c r="R286" s="23"/>
      <c r="S286" s="23"/>
      <c r="T286" s="23"/>
      <c r="U286" s="23"/>
      <c r="V286" s="23"/>
      <c r="W286" s="23"/>
      <c r="X286" s="23"/>
      <c r="Y286" s="23"/>
      <c r="Z286" s="29"/>
      <c r="AA286" s="29"/>
      <c r="AB286" s="29"/>
      <c r="AC286" s="29"/>
      <c r="AD286" s="29"/>
      <c r="AE286" s="29"/>
      <c r="AF286" s="29"/>
      <c r="AG286" s="29"/>
      <c r="AH286" s="29"/>
      <c r="AI286" s="29"/>
    </row>
    <row r="287" ht="12.0" customHeight="1">
      <c r="A287" s="92"/>
      <c r="B287" s="173"/>
      <c r="C287" s="173"/>
      <c r="D287" s="174"/>
      <c r="E287" s="95"/>
      <c r="F287" s="23"/>
      <c r="G287" s="23"/>
      <c r="H287" s="23"/>
      <c r="I287" s="23"/>
      <c r="J287" s="23"/>
      <c r="K287" s="29"/>
      <c r="L287" s="29"/>
      <c r="M287" s="29"/>
      <c r="N287" s="23"/>
      <c r="O287" s="23"/>
      <c r="P287" s="23"/>
      <c r="Q287" s="23"/>
      <c r="R287" s="23"/>
      <c r="S287" s="23"/>
      <c r="T287" s="23"/>
      <c r="U287" s="23"/>
      <c r="V287" s="29"/>
      <c r="W287" s="29"/>
      <c r="X287" s="29"/>
      <c r="Y287" s="29"/>
      <c r="Z287" s="29"/>
      <c r="AA287" s="29"/>
      <c r="AB287" s="29"/>
      <c r="AC287" s="29"/>
      <c r="AD287" s="23"/>
      <c r="AE287" s="29"/>
      <c r="AF287" s="29"/>
      <c r="AG287" s="29"/>
      <c r="AH287" s="29"/>
      <c r="AI287" s="29"/>
    </row>
    <row r="288" ht="12.0" customHeight="1">
      <c r="A288" s="92"/>
      <c r="B288" s="173"/>
      <c r="C288" s="173"/>
      <c r="D288" s="174"/>
      <c r="E288" s="95"/>
      <c r="F288" s="23"/>
      <c r="G288" s="23"/>
      <c r="H288" s="23"/>
      <c r="I288" s="23"/>
      <c r="J288" s="23"/>
      <c r="K288" s="29"/>
      <c r="L288" s="29"/>
      <c r="M288" s="29"/>
      <c r="N288" s="23"/>
      <c r="O288" s="23"/>
      <c r="P288" s="23"/>
      <c r="Q288" s="23"/>
      <c r="R288" s="23"/>
      <c r="S288" s="23"/>
      <c r="T288" s="23"/>
      <c r="U288" s="23"/>
      <c r="V288" s="29"/>
      <c r="W288" s="29"/>
      <c r="X288" s="29"/>
      <c r="Y288" s="29"/>
      <c r="Z288" s="29"/>
      <c r="AA288" s="29"/>
      <c r="AB288" s="29"/>
      <c r="AC288" s="29"/>
      <c r="AD288" s="23"/>
      <c r="AE288" s="29"/>
      <c r="AF288" s="29"/>
      <c r="AG288" s="29"/>
      <c r="AH288" s="29"/>
      <c r="AI288" s="29"/>
    </row>
    <row r="289" ht="12.75" customHeight="1">
      <c r="A289" s="151"/>
      <c r="B289" s="152"/>
      <c r="C289" s="151"/>
      <c r="D289" s="175"/>
      <c r="E289" s="95"/>
      <c r="F289" s="23"/>
      <c r="G289" s="23"/>
      <c r="H289" s="23"/>
      <c r="I289" s="23"/>
      <c r="J289" s="23"/>
      <c r="K289" s="29"/>
      <c r="L289" s="29"/>
      <c r="M289" s="29"/>
      <c r="N289" s="23"/>
      <c r="O289" s="23"/>
      <c r="P289" s="23"/>
      <c r="Q289" s="23"/>
      <c r="R289" s="23"/>
      <c r="S289" s="23"/>
      <c r="T289" s="23"/>
      <c r="U289" s="23"/>
      <c r="V289" s="29"/>
      <c r="W289" s="29"/>
      <c r="X289" s="29"/>
      <c r="Y289" s="29"/>
      <c r="Z289" s="29"/>
      <c r="AA289" s="29"/>
      <c r="AB289" s="29"/>
      <c r="AC289" s="29"/>
      <c r="AD289" s="23"/>
      <c r="AE289" s="29"/>
      <c r="AF289" s="29"/>
      <c r="AG289" s="29"/>
      <c r="AH289" s="29"/>
      <c r="AI289" s="29"/>
    </row>
    <row r="290" ht="14.25" customHeight="1">
      <c r="A290" s="149"/>
      <c r="B290" s="149"/>
      <c r="C290" s="149"/>
      <c r="D290" s="176"/>
      <c r="E290" s="95"/>
      <c r="F290" s="124"/>
      <c r="G290" s="23"/>
      <c r="H290" s="23"/>
      <c r="I290" s="23"/>
      <c r="J290" s="23"/>
      <c r="K290" s="29"/>
      <c r="L290" s="29"/>
      <c r="M290" s="29"/>
      <c r="N290" s="23"/>
      <c r="O290" s="23"/>
      <c r="P290" s="23"/>
      <c r="Q290" s="23"/>
      <c r="R290" s="23"/>
      <c r="S290" s="23"/>
      <c r="T290" s="23"/>
      <c r="U290" s="23"/>
      <c r="V290" s="29"/>
      <c r="W290" s="29"/>
      <c r="X290" s="29"/>
      <c r="Y290" s="29"/>
      <c r="Z290" s="29"/>
      <c r="AA290" s="29"/>
      <c r="AB290" s="29"/>
      <c r="AC290" s="29"/>
      <c r="AD290" s="23"/>
      <c r="AE290" s="29"/>
      <c r="AF290" s="29"/>
      <c r="AG290" s="29"/>
      <c r="AH290" s="29"/>
      <c r="AI290" s="29"/>
    </row>
    <row r="291" ht="12.0" customHeight="1">
      <c r="A291" s="29"/>
      <c r="B291" s="23"/>
      <c r="C291" s="23"/>
      <c r="D291" s="167"/>
      <c r="E291" s="95"/>
      <c r="F291" s="23"/>
      <c r="G291" s="23"/>
      <c r="H291" s="23"/>
      <c r="I291" s="23"/>
      <c r="J291" s="23"/>
      <c r="K291" s="188"/>
      <c r="L291" s="23"/>
      <c r="M291" s="23"/>
      <c r="N291" s="23"/>
      <c r="O291" s="23"/>
      <c r="P291" s="23"/>
      <c r="Q291" s="23"/>
      <c r="R291" s="23"/>
      <c r="S291" s="23"/>
      <c r="T291" s="23"/>
      <c r="U291" s="23"/>
      <c r="V291" s="23"/>
      <c r="W291" s="23"/>
      <c r="X291" s="23"/>
      <c r="Y291" s="23"/>
      <c r="Z291" s="29"/>
      <c r="AA291" s="29"/>
      <c r="AB291" s="29"/>
      <c r="AC291" s="29"/>
      <c r="AD291" s="29"/>
      <c r="AE291" s="29"/>
      <c r="AF291" s="29"/>
      <c r="AG291" s="29"/>
      <c r="AH291" s="29"/>
      <c r="AI291" s="29"/>
    </row>
    <row r="292" ht="12.0" customHeight="1">
      <c r="A292" s="29"/>
      <c r="B292" s="23"/>
      <c r="C292" s="23"/>
      <c r="D292" s="167"/>
      <c r="E292" s="137"/>
      <c r="F292" s="23"/>
      <c r="G292" s="23"/>
      <c r="H292" s="23"/>
      <c r="I292" s="23"/>
      <c r="J292" s="23"/>
      <c r="K292" s="188"/>
      <c r="L292" s="23"/>
      <c r="M292" s="23"/>
      <c r="N292" s="23"/>
      <c r="O292" s="23"/>
      <c r="P292" s="23"/>
      <c r="Q292" s="23"/>
      <c r="R292" s="23"/>
      <c r="S292" s="23"/>
      <c r="T292" s="23"/>
      <c r="U292" s="23"/>
      <c r="V292" s="23"/>
      <c r="W292" s="23"/>
      <c r="X292" s="23"/>
      <c r="Y292" s="23"/>
      <c r="Z292" s="29"/>
      <c r="AA292" s="29"/>
      <c r="AB292" s="29"/>
      <c r="AC292" s="29"/>
      <c r="AD292" s="29"/>
      <c r="AE292" s="29"/>
      <c r="AF292" s="29"/>
      <c r="AG292" s="29"/>
      <c r="AH292" s="29"/>
      <c r="AI292" s="29"/>
    </row>
    <row r="293" ht="32.25" customHeight="1">
      <c r="A293" s="126" t="s">
        <v>106</v>
      </c>
      <c r="B293" s="127" t="s">
        <v>92</v>
      </c>
      <c r="C293" s="128" t="s">
        <v>219</v>
      </c>
      <c r="D293" s="168" t="s">
        <v>112</v>
      </c>
      <c r="E293" s="154"/>
      <c r="F293" s="29"/>
      <c r="G293" s="29"/>
      <c r="H293" s="29"/>
      <c r="I293" s="29"/>
      <c r="J293" s="29"/>
      <c r="K293" s="188"/>
      <c r="L293" s="23"/>
      <c r="M293" s="23"/>
      <c r="N293" s="23"/>
      <c r="O293" s="23"/>
      <c r="P293" s="23"/>
      <c r="Q293" s="23"/>
      <c r="R293" s="23"/>
      <c r="S293" s="23"/>
      <c r="T293" s="23"/>
      <c r="U293" s="23"/>
      <c r="V293" s="23"/>
      <c r="W293" s="23"/>
      <c r="X293" s="23"/>
      <c r="Y293" s="23"/>
      <c r="Z293" s="29"/>
      <c r="AA293" s="29"/>
      <c r="AB293" s="29"/>
      <c r="AC293" s="29"/>
      <c r="AD293" s="29"/>
      <c r="AE293" s="29"/>
      <c r="AF293" s="29"/>
      <c r="AG293" s="29"/>
      <c r="AH293" s="29"/>
      <c r="AI293" s="29"/>
    </row>
    <row r="294" ht="12.75" customHeight="1">
      <c r="A294" s="133" t="str">
        <f t="array" ref="A294">IFERROR(INDEX('03.Muestra'!$B$8:$B$17,SMALL(IF("Documento no web"='03.Muestra'!$D$8:$D$17,ROW('03.Muestra'!$B$8:$B$17)-MIN(ROW('03.Muestra'!$D$8:$D$17))+1,""),ROW()-293)),"")</f>
        <v/>
      </c>
      <c r="B294" s="169" t="str">
        <f t="array" ref="B294">IFERROR(INDEX('03.Muestra'!$C$8:$C$17,SMALL(IF("Documento no web"='03.Muestra'!$D$8:$D$17,ROW('03.Muestra'!$C$8:$C$17)-MIN(ROW('03.Muestra'!$D$8:$D$17))+1,""),ROW()-293)),"")</f>
        <v/>
      </c>
      <c r="C294" s="169" t="str">
        <f t="array" ref="C294">IFERROR(INDEX('03.Muestra'!$F$8:$F$17,SMALL(IF("Documento no web"='03.Muestra'!$D$8:$D$17,ROW('03.Muestra'!$F$8:$F$17)-MIN(ROW('03.Muestra'!$D$8:$D$17))+1,""),ROW()-293)),"")</f>
        <v/>
      </c>
      <c r="D294" s="143" t="str">
        <f t="shared" ref="D294:D303" si="37">IF(C294="","",$D$18)</f>
        <v/>
      </c>
      <c r="E294" s="95" t="str">
        <f t="shared" ref="E294:E303" si="38">IF(D294&lt;&gt;"",IF(AND(B294&lt;&gt;"",C294&lt;&gt;""),"","ERR"),"")</f>
        <v/>
      </c>
      <c r="F294" s="144" t="s">
        <v>95</v>
      </c>
      <c r="G294" s="121" t="s">
        <v>104</v>
      </c>
      <c r="H294" s="116" t="s">
        <v>99</v>
      </c>
      <c r="I294" s="145" t="s">
        <v>97</v>
      </c>
      <c r="J294" s="146" t="s">
        <v>93</v>
      </c>
      <c r="K294" s="171" t="s">
        <v>103</v>
      </c>
      <c r="L294" s="23"/>
      <c r="M294" s="23"/>
      <c r="N294" s="23"/>
      <c r="O294" s="23"/>
      <c r="P294" s="23"/>
      <c r="Q294" s="23"/>
      <c r="R294" s="23"/>
      <c r="S294" s="23"/>
      <c r="T294" s="23"/>
      <c r="U294" s="23"/>
      <c r="V294" s="23"/>
      <c r="W294" s="23"/>
      <c r="X294" s="23"/>
      <c r="Y294" s="23"/>
      <c r="Z294" s="29"/>
      <c r="AA294" s="29"/>
      <c r="AB294" s="29"/>
      <c r="AC294" s="29"/>
      <c r="AD294" s="29"/>
      <c r="AE294" s="29"/>
      <c r="AF294" s="29"/>
      <c r="AG294" s="29"/>
      <c r="AH294" s="29"/>
      <c r="AI294" s="29"/>
    </row>
    <row r="295" ht="12.75" customHeight="1">
      <c r="A295" s="133" t="str">
        <f t="array" ref="A295">IFERROR(INDEX('03.Muestra'!$B$8:$B$17,SMALL(IF("Documento no web"='03.Muestra'!$D$8:$D$17,ROW('03.Muestra'!$B$8:$B$17)-MIN(ROW('03.Muestra'!$D$8:$D$17))+1,""),ROW()-293)),"")</f>
        <v/>
      </c>
      <c r="B295" s="169" t="str">
        <f t="array" ref="B295">IFERROR(INDEX('03.Muestra'!$C$8:$C$17,SMALL(IF("Documento no web"='03.Muestra'!$D$8:$D$17,ROW('03.Muestra'!$C$8:$C$17)-MIN(ROW('03.Muestra'!$D$8:$D$17))+1,""),ROW()-293)),"")</f>
        <v/>
      </c>
      <c r="C295" s="169" t="str">
        <f t="array" ref="C295">IFERROR(INDEX('03.Muestra'!$F$8:$F$17,SMALL(IF("Documento no web"='03.Muestra'!$D$8:$D$17,ROW('03.Muestra'!$F$8:$F$17)-MIN(ROW('03.Muestra'!$D$8:$D$17))+1,""),ROW()-293)),"")</f>
        <v/>
      </c>
      <c r="D295" s="143" t="str">
        <f t="shared" si="37"/>
        <v/>
      </c>
      <c r="E295" s="95" t="str">
        <f t="shared" si="38"/>
        <v/>
      </c>
      <c r="F295" s="147">
        <f>COUNTIF($D294:INDIRECT("$D" &amp;  SUM(ROW()-1,'03.Muestra'!$D$20)-1),F294)</f>
        <v>0</v>
      </c>
      <c r="G295" s="147">
        <f>COUNTIF($D294:INDIRECT("$D" &amp;  SUM(ROW()-1,'03.Muestra'!$D$20)-1),G294)</f>
        <v>0</v>
      </c>
      <c r="H295" s="147">
        <f>COUNTIF($D294:INDIRECT("$D" &amp;  SUM(ROW()-1,'03.Muestra'!$D$20)-1),H294)</f>
        <v>0</v>
      </c>
      <c r="I295" s="147">
        <f>COUNTIF($D294:INDIRECT("$D" &amp;  SUM(ROW()-1,'03.Muestra'!$D$20)-1),I294)</f>
        <v>0</v>
      </c>
      <c r="J295" s="147">
        <f>COUNTIF($D294:INDIRECT("$D" &amp;  SUM(ROW()-1,'03.Muestra'!$D$20)-1),J294)</f>
        <v>0</v>
      </c>
      <c r="K295" s="172">
        <f>IF(COUNTIF('03.Muestra'!$D$8:$D$17,"Documento no web")=0,0,COUNTBLANK($D294:INDIRECT("$D" &amp;  SUM(ROW()-1,COUNTIF('03.Muestra'!$D$8:$D$17,"Documento no web"))-1)))</f>
        <v>0</v>
      </c>
      <c r="L295" s="23"/>
      <c r="M295" s="23"/>
      <c r="N295" s="23"/>
      <c r="O295" s="23"/>
      <c r="P295" s="23"/>
      <c r="Q295" s="23"/>
      <c r="R295" s="23"/>
      <c r="S295" s="23"/>
      <c r="T295" s="23"/>
      <c r="U295" s="23"/>
      <c r="V295" s="23"/>
      <c r="W295" s="23"/>
      <c r="X295" s="23"/>
      <c r="Y295" s="23"/>
      <c r="Z295" s="29"/>
      <c r="AA295" s="29"/>
      <c r="AB295" s="29"/>
      <c r="AC295" s="29"/>
      <c r="AD295" s="29"/>
      <c r="AE295" s="29"/>
      <c r="AF295" s="29"/>
      <c r="AG295" s="29"/>
      <c r="AH295" s="29"/>
      <c r="AI295" s="29"/>
    </row>
    <row r="296" ht="12.75" customHeight="1">
      <c r="A296" s="133" t="str">
        <f t="array" ref="A296">IFERROR(INDEX('03.Muestra'!$B$8:$B$17,SMALL(IF("Documento no web"='03.Muestra'!$D$8:$D$17,ROW('03.Muestra'!$B$8:$B$17)-MIN(ROW('03.Muestra'!$D$8:$D$17))+1,""),ROW()-293)),"")</f>
        <v/>
      </c>
      <c r="B296" s="169" t="str">
        <f t="array" ref="B296">IFERROR(INDEX('03.Muestra'!$C$8:$C$17,SMALL(IF("Documento no web"='03.Muestra'!$D$8:$D$17,ROW('03.Muestra'!$C$8:$C$17)-MIN(ROW('03.Muestra'!$D$8:$D$17))+1,""),ROW()-293)),"")</f>
        <v/>
      </c>
      <c r="C296" s="169" t="str">
        <f t="array" ref="C296">IFERROR(INDEX('03.Muestra'!$F$8:$F$17,SMALL(IF("Documento no web"='03.Muestra'!$D$8:$D$17,ROW('03.Muestra'!$F$8:$F$17)-MIN(ROW('03.Muestra'!$D$8:$D$17))+1,""),ROW()-293)),"")</f>
        <v/>
      </c>
      <c r="D296" s="143" t="str">
        <f t="shared" si="37"/>
        <v/>
      </c>
      <c r="E296" s="95" t="str">
        <f t="shared" si="38"/>
        <v/>
      </c>
      <c r="F296" s="29"/>
      <c r="G296" s="23"/>
      <c r="H296" s="23"/>
      <c r="I296" s="23"/>
      <c r="J296" s="23"/>
      <c r="K296" s="188"/>
      <c r="L296" s="23"/>
      <c r="M296" s="23"/>
      <c r="N296" s="23"/>
      <c r="O296" s="23"/>
      <c r="P296" s="23"/>
      <c r="Q296" s="23"/>
      <c r="R296" s="23"/>
      <c r="S296" s="23"/>
      <c r="T296" s="23"/>
      <c r="U296" s="23"/>
      <c r="V296" s="23"/>
      <c r="W296" s="23"/>
      <c r="X296" s="23"/>
      <c r="Y296" s="23"/>
      <c r="Z296" s="29"/>
      <c r="AA296" s="29"/>
      <c r="AB296" s="29"/>
      <c r="AC296" s="29"/>
      <c r="AD296" s="29"/>
      <c r="AE296" s="29"/>
      <c r="AF296" s="29"/>
      <c r="AG296" s="29"/>
      <c r="AH296" s="29"/>
      <c r="AI296" s="29"/>
    </row>
    <row r="297" ht="12.75" customHeight="1">
      <c r="A297" s="133" t="str">
        <f t="array" ref="A297">IFERROR(INDEX('03.Muestra'!$B$8:$B$17,SMALL(IF("Documento no web"='03.Muestra'!$D$8:$D$17,ROW('03.Muestra'!$B$8:$B$17)-MIN(ROW('03.Muestra'!$D$8:$D$17))+1,""),ROW()-293)),"")</f>
        <v/>
      </c>
      <c r="B297" s="169" t="str">
        <f t="array" ref="B297">IFERROR(INDEX('03.Muestra'!$C$8:$C$17,SMALL(IF("Documento no web"='03.Muestra'!$D$8:$D$17,ROW('03.Muestra'!$C$8:$C$17)-MIN(ROW('03.Muestra'!$D$8:$D$17))+1,""),ROW()-293)),"")</f>
        <v/>
      </c>
      <c r="C297" s="169" t="str">
        <f t="array" ref="C297">IFERROR(INDEX('03.Muestra'!$F$8:$F$17,SMALL(IF("Documento no web"='03.Muestra'!$D$8:$D$17,ROW('03.Muestra'!$F$8:$F$17)-MIN(ROW('03.Muestra'!$D$8:$D$17))+1,""),ROW()-293)),"")</f>
        <v/>
      </c>
      <c r="D297" s="143" t="str">
        <f t="shared" si="37"/>
        <v/>
      </c>
      <c r="E297" s="95" t="str">
        <f t="shared" si="38"/>
        <v/>
      </c>
      <c r="F297" s="29"/>
      <c r="G297" s="23"/>
      <c r="H297" s="23"/>
      <c r="I297" s="23"/>
      <c r="J297" s="23"/>
      <c r="K297" s="188"/>
      <c r="L297" s="23"/>
      <c r="M297" s="23"/>
      <c r="N297" s="23"/>
      <c r="O297" s="23"/>
      <c r="P297" s="23"/>
      <c r="Q297" s="23"/>
      <c r="R297" s="23"/>
      <c r="S297" s="23"/>
      <c r="T297" s="23"/>
      <c r="U297" s="23"/>
      <c r="V297" s="23"/>
      <c r="W297" s="23"/>
      <c r="X297" s="23"/>
      <c r="Y297" s="23"/>
      <c r="Z297" s="29"/>
      <c r="AA297" s="29"/>
      <c r="AB297" s="29"/>
      <c r="AC297" s="29"/>
      <c r="AD297" s="29"/>
      <c r="AE297" s="29"/>
      <c r="AF297" s="29"/>
      <c r="AG297" s="29"/>
      <c r="AH297" s="29"/>
      <c r="AI297" s="29"/>
    </row>
    <row r="298" ht="12.75" customHeight="1">
      <c r="A298" s="133" t="str">
        <f t="array" ref="A298">IFERROR(INDEX('03.Muestra'!$B$8:$B$17,SMALL(IF("Documento no web"='03.Muestra'!$D$8:$D$17,ROW('03.Muestra'!$B$8:$B$17)-MIN(ROW('03.Muestra'!$D$8:$D$17))+1,""),ROW()-293)),"")</f>
        <v/>
      </c>
      <c r="B298" s="169" t="str">
        <f t="array" ref="B298">IFERROR(INDEX('03.Muestra'!$C$8:$C$17,SMALL(IF("Documento no web"='03.Muestra'!$D$8:$D$17,ROW('03.Muestra'!$C$8:$C$17)-MIN(ROW('03.Muestra'!$D$8:$D$17))+1,""),ROW()-293)),"")</f>
        <v/>
      </c>
      <c r="C298" s="169" t="str">
        <f t="array" ref="C298">IFERROR(INDEX('03.Muestra'!$F$8:$F$17,SMALL(IF("Documento no web"='03.Muestra'!$D$8:$D$17,ROW('03.Muestra'!$F$8:$F$17)-MIN(ROW('03.Muestra'!$D$8:$D$17))+1,""),ROW()-293)),"")</f>
        <v/>
      </c>
      <c r="D298" s="143" t="str">
        <f t="shared" si="37"/>
        <v/>
      </c>
      <c r="E298" s="95" t="str">
        <f t="shared" si="38"/>
        <v/>
      </c>
      <c r="F298" s="29"/>
      <c r="G298" s="23"/>
      <c r="H298" s="23"/>
      <c r="I298" s="23"/>
      <c r="J298" s="23"/>
      <c r="K298" s="188"/>
      <c r="L298" s="23"/>
      <c r="M298" s="23"/>
      <c r="N298" s="23"/>
      <c r="O298" s="23"/>
      <c r="P298" s="23"/>
      <c r="Q298" s="23"/>
      <c r="R298" s="23"/>
      <c r="S298" s="23"/>
      <c r="T298" s="23"/>
      <c r="U298" s="23"/>
      <c r="V298" s="23"/>
      <c r="W298" s="23"/>
      <c r="X298" s="23"/>
      <c r="Y298" s="23"/>
      <c r="Z298" s="29"/>
      <c r="AA298" s="29"/>
      <c r="AB298" s="29"/>
      <c r="AC298" s="29"/>
      <c r="AD298" s="29"/>
      <c r="AE298" s="29"/>
      <c r="AF298" s="29"/>
      <c r="AG298" s="29"/>
      <c r="AH298" s="29"/>
      <c r="AI298" s="29"/>
    </row>
    <row r="299" ht="12.75" customHeight="1">
      <c r="A299" s="133" t="str">
        <f t="array" ref="A299">IFERROR(INDEX('03.Muestra'!$B$8:$B$17,SMALL(IF("Documento no web"='03.Muestra'!$D$8:$D$17,ROW('03.Muestra'!$B$8:$B$17)-MIN(ROW('03.Muestra'!$D$8:$D$17))+1,""),ROW()-293)),"")</f>
        <v/>
      </c>
      <c r="B299" s="169" t="str">
        <f t="array" ref="B299">IFERROR(INDEX('03.Muestra'!$C$8:$C$17,SMALL(IF("Documento no web"='03.Muestra'!$D$8:$D$17,ROW('03.Muestra'!$C$8:$C$17)-MIN(ROW('03.Muestra'!$D$8:$D$17))+1,""),ROW()-293)),"")</f>
        <v/>
      </c>
      <c r="C299" s="169" t="str">
        <f t="array" ref="C299">IFERROR(INDEX('03.Muestra'!$F$8:$F$17,SMALL(IF("Documento no web"='03.Muestra'!$D$8:$D$17,ROW('03.Muestra'!$F$8:$F$17)-MIN(ROW('03.Muestra'!$D$8:$D$17))+1,""),ROW()-293)),"")</f>
        <v/>
      </c>
      <c r="D299" s="143" t="str">
        <f t="shared" si="37"/>
        <v/>
      </c>
      <c r="E299" s="95" t="str">
        <f t="shared" si="38"/>
        <v/>
      </c>
      <c r="F299" s="29"/>
      <c r="G299" s="23"/>
      <c r="H299" s="23"/>
      <c r="I299" s="23"/>
      <c r="J299" s="23"/>
      <c r="K299" s="188"/>
      <c r="L299" s="23"/>
      <c r="M299" s="23"/>
      <c r="N299" s="23"/>
      <c r="O299" s="23"/>
      <c r="P299" s="23"/>
      <c r="Q299" s="23"/>
      <c r="R299" s="23"/>
      <c r="S299" s="23"/>
      <c r="T299" s="23"/>
      <c r="U299" s="23"/>
      <c r="V299" s="23"/>
      <c r="W299" s="23"/>
      <c r="X299" s="23"/>
      <c r="Y299" s="23"/>
      <c r="Z299" s="29"/>
      <c r="AA299" s="29"/>
      <c r="AB299" s="29"/>
      <c r="AC299" s="29"/>
      <c r="AD299" s="29"/>
      <c r="AE299" s="29"/>
      <c r="AF299" s="29"/>
      <c r="AG299" s="29"/>
      <c r="AH299" s="29"/>
      <c r="AI299" s="29"/>
    </row>
    <row r="300" ht="12.75" customHeight="1">
      <c r="A300" s="133" t="str">
        <f t="array" ref="A300">IFERROR(INDEX('03.Muestra'!$B$8:$B$17,SMALL(IF("Documento no web"='03.Muestra'!$D$8:$D$17,ROW('03.Muestra'!$B$8:$B$17)-MIN(ROW('03.Muestra'!$D$8:$D$17))+1,""),ROW()-293)),"")</f>
        <v/>
      </c>
      <c r="B300" s="169" t="str">
        <f t="array" ref="B300">IFERROR(INDEX('03.Muestra'!$C$8:$C$17,SMALL(IF("Documento no web"='03.Muestra'!$D$8:$D$17,ROW('03.Muestra'!$C$8:$C$17)-MIN(ROW('03.Muestra'!$D$8:$D$17))+1,""),ROW()-293)),"")</f>
        <v/>
      </c>
      <c r="C300" s="169" t="str">
        <f t="array" ref="C300">IFERROR(INDEX('03.Muestra'!$F$8:$F$17,SMALL(IF("Documento no web"='03.Muestra'!$D$8:$D$17,ROW('03.Muestra'!$F$8:$F$17)-MIN(ROW('03.Muestra'!$D$8:$D$17))+1,""),ROW()-293)),"")</f>
        <v/>
      </c>
      <c r="D300" s="143" t="str">
        <f t="shared" si="37"/>
        <v/>
      </c>
      <c r="E300" s="95" t="str">
        <f t="shared" si="38"/>
        <v/>
      </c>
      <c r="F300" s="23"/>
      <c r="G300" s="23"/>
      <c r="H300" s="23"/>
      <c r="I300" s="23"/>
      <c r="J300" s="23"/>
      <c r="K300" s="188"/>
      <c r="L300" s="23"/>
      <c r="M300" s="23"/>
      <c r="N300" s="23"/>
      <c r="O300" s="23"/>
      <c r="P300" s="23"/>
      <c r="Q300" s="23"/>
      <c r="R300" s="23"/>
      <c r="S300" s="23"/>
      <c r="T300" s="23"/>
      <c r="U300" s="23"/>
      <c r="V300" s="23"/>
      <c r="W300" s="23"/>
      <c r="X300" s="23"/>
      <c r="Y300" s="23"/>
      <c r="Z300" s="29"/>
      <c r="AA300" s="29"/>
      <c r="AB300" s="29"/>
      <c r="AC300" s="29"/>
      <c r="AD300" s="29"/>
      <c r="AE300" s="29"/>
      <c r="AF300" s="29"/>
      <c r="AG300" s="29"/>
      <c r="AH300" s="29"/>
      <c r="AI300" s="29"/>
    </row>
    <row r="301" ht="12.75" customHeight="1">
      <c r="A301" s="133" t="str">
        <f t="array" ref="A301">IFERROR(INDEX('03.Muestra'!$B$8:$B$17,SMALL(IF("Documento no web"='03.Muestra'!$D$8:$D$17,ROW('03.Muestra'!$B$8:$B$17)-MIN(ROW('03.Muestra'!$D$8:$D$17))+1,""),ROW()-293)),"")</f>
        <v/>
      </c>
      <c r="B301" s="169" t="str">
        <f t="array" ref="B301">IFERROR(INDEX('03.Muestra'!$C$8:$C$17,SMALL(IF("Documento no web"='03.Muestra'!$D$8:$D$17,ROW('03.Muestra'!$C$8:$C$17)-MIN(ROW('03.Muestra'!$D$8:$D$17))+1,""),ROW()-293)),"")</f>
        <v/>
      </c>
      <c r="C301" s="169" t="str">
        <f t="array" ref="C301">IFERROR(INDEX('03.Muestra'!$F$8:$F$17,SMALL(IF("Documento no web"='03.Muestra'!$D$8:$D$17,ROW('03.Muestra'!$F$8:$F$17)-MIN(ROW('03.Muestra'!$D$8:$D$17))+1,""),ROW()-293)),"")</f>
        <v/>
      </c>
      <c r="D301" s="143" t="str">
        <f t="shared" si="37"/>
        <v/>
      </c>
      <c r="E301" s="95" t="str">
        <f t="shared" si="38"/>
        <v/>
      </c>
      <c r="F301" s="23"/>
      <c r="G301" s="23"/>
      <c r="H301" s="23"/>
      <c r="I301" s="23"/>
      <c r="J301" s="23"/>
      <c r="K301" s="188"/>
      <c r="L301" s="23"/>
      <c r="M301" s="23"/>
      <c r="N301" s="23"/>
      <c r="O301" s="23"/>
      <c r="P301" s="23"/>
      <c r="Q301" s="23"/>
      <c r="R301" s="23"/>
      <c r="S301" s="23"/>
      <c r="T301" s="23"/>
      <c r="U301" s="23"/>
      <c r="V301" s="23"/>
      <c r="W301" s="23"/>
      <c r="X301" s="23"/>
      <c r="Y301" s="23"/>
      <c r="Z301" s="29"/>
      <c r="AA301" s="29"/>
      <c r="AB301" s="29"/>
      <c r="AC301" s="29"/>
      <c r="AD301" s="29"/>
      <c r="AE301" s="29"/>
      <c r="AF301" s="29"/>
      <c r="AG301" s="29"/>
      <c r="AH301" s="29"/>
      <c r="AI301" s="29"/>
    </row>
    <row r="302" ht="12.75" customHeight="1">
      <c r="A302" s="133" t="str">
        <f t="array" ref="A302">IFERROR(INDEX('03.Muestra'!$B$8:$B$17,SMALL(IF("Documento no web"='03.Muestra'!$D$8:$D$17,ROW('03.Muestra'!$B$8:$B$17)-MIN(ROW('03.Muestra'!$D$8:$D$17))+1,""),ROW()-293)),"")</f>
        <v/>
      </c>
      <c r="B302" s="169" t="str">
        <f t="array" ref="B302">IFERROR(INDEX('03.Muestra'!$C$8:$C$17,SMALL(IF("Documento no web"='03.Muestra'!$D$8:$D$17,ROW('03.Muestra'!$C$8:$C$17)-MIN(ROW('03.Muestra'!$D$8:$D$17))+1,""),ROW()-293)),"")</f>
        <v/>
      </c>
      <c r="C302" s="169" t="str">
        <f t="array" ref="C302">IFERROR(INDEX('03.Muestra'!$F$8:$F$17,SMALL(IF("Documento no web"='03.Muestra'!$D$8:$D$17,ROW('03.Muestra'!$F$8:$F$17)-MIN(ROW('03.Muestra'!$D$8:$D$17))+1,""),ROW()-293)),"")</f>
        <v/>
      </c>
      <c r="D302" s="143" t="str">
        <f t="shared" si="37"/>
        <v/>
      </c>
      <c r="E302" s="95" t="str">
        <f t="shared" si="38"/>
        <v/>
      </c>
      <c r="F302" s="23"/>
      <c r="G302" s="23"/>
      <c r="H302" s="23"/>
      <c r="I302" s="23"/>
      <c r="J302" s="23"/>
      <c r="K302" s="188"/>
      <c r="L302" s="23"/>
      <c r="M302" s="23"/>
      <c r="N302" s="23"/>
      <c r="O302" s="23"/>
      <c r="P302" s="23"/>
      <c r="Q302" s="23"/>
      <c r="R302" s="23"/>
      <c r="S302" s="23"/>
      <c r="T302" s="23"/>
      <c r="U302" s="23"/>
      <c r="V302" s="23"/>
      <c r="W302" s="23"/>
      <c r="X302" s="23"/>
      <c r="Y302" s="23"/>
      <c r="Z302" s="29"/>
      <c r="AA302" s="29"/>
      <c r="AB302" s="29"/>
      <c r="AC302" s="29"/>
      <c r="AD302" s="29"/>
      <c r="AE302" s="29"/>
      <c r="AF302" s="29"/>
      <c r="AG302" s="29"/>
      <c r="AH302" s="29"/>
      <c r="AI302" s="29"/>
    </row>
    <row r="303" ht="12.0" customHeight="1">
      <c r="A303" s="133" t="str">
        <f t="array" ref="A303">IFERROR(INDEX('03.Muestra'!$B$8:$B$17,SMALL(IF("Documento no web"='03.Muestra'!$D$8:$D$17,ROW('03.Muestra'!$B$8:$B$17)-MIN(ROW('03.Muestra'!$D$8:$D$17))+1,""),ROW()-293)),"")</f>
        <v/>
      </c>
      <c r="B303" s="169" t="str">
        <f t="array" ref="B303">IFERROR(INDEX('03.Muestra'!$C$8:$C$17,SMALL(IF("Documento no web"='03.Muestra'!$D$8:$D$17,ROW('03.Muestra'!$C$8:$C$17)-MIN(ROW('03.Muestra'!$D$8:$D$17))+1,""),ROW()-293)),"")</f>
        <v/>
      </c>
      <c r="C303" s="169" t="str">
        <f t="array" ref="C303">IFERROR(INDEX('03.Muestra'!$F$8:$F$17,SMALL(IF("Documento no web"='03.Muestra'!$D$8:$D$17,ROW('03.Muestra'!$F$8:$F$17)-MIN(ROW('03.Muestra'!$D$8:$D$17))+1,""),ROW()-293)),"")</f>
        <v/>
      </c>
      <c r="D303" s="143" t="str">
        <f t="shared" si="37"/>
        <v/>
      </c>
      <c r="E303" s="95" t="str">
        <f t="shared" si="38"/>
        <v/>
      </c>
      <c r="F303" s="23"/>
      <c r="G303" s="23"/>
      <c r="H303" s="23"/>
      <c r="I303" s="23"/>
      <c r="J303" s="23"/>
      <c r="K303" s="188"/>
      <c r="L303" s="23"/>
      <c r="M303" s="23"/>
      <c r="N303" s="23"/>
      <c r="O303" s="23"/>
      <c r="P303" s="23"/>
      <c r="Q303" s="23"/>
      <c r="R303" s="23"/>
      <c r="S303" s="23"/>
      <c r="T303" s="23"/>
      <c r="U303" s="23"/>
      <c r="V303" s="23"/>
      <c r="W303" s="23"/>
      <c r="X303" s="23"/>
      <c r="Y303" s="23"/>
      <c r="Z303" s="29"/>
      <c r="AA303" s="29"/>
      <c r="AB303" s="29"/>
      <c r="AC303" s="29"/>
      <c r="AD303" s="29"/>
      <c r="AE303" s="29"/>
      <c r="AF303" s="29"/>
      <c r="AG303" s="29"/>
      <c r="AH303" s="29"/>
      <c r="AI303" s="29"/>
    </row>
    <row r="304" ht="12.0" customHeight="1">
      <c r="A304" s="92"/>
      <c r="B304" s="173"/>
      <c r="C304" s="173"/>
      <c r="D304" s="174"/>
      <c r="E304" s="95"/>
      <c r="F304" s="23"/>
      <c r="G304" s="23"/>
      <c r="H304" s="23"/>
      <c r="I304" s="23"/>
      <c r="J304" s="23"/>
      <c r="K304" s="29"/>
      <c r="L304" s="29"/>
      <c r="M304" s="29"/>
      <c r="N304" s="23"/>
      <c r="O304" s="23"/>
      <c r="P304" s="23"/>
      <c r="Q304" s="23"/>
      <c r="R304" s="23"/>
      <c r="S304" s="23"/>
      <c r="T304" s="23"/>
      <c r="U304" s="23"/>
      <c r="V304" s="29"/>
      <c r="W304" s="29"/>
      <c r="X304" s="29"/>
      <c r="Y304" s="29"/>
      <c r="Z304" s="29"/>
      <c r="AA304" s="29"/>
      <c r="AB304" s="29"/>
      <c r="AC304" s="29"/>
      <c r="AD304" s="23"/>
      <c r="AE304" s="29"/>
      <c r="AF304" s="29"/>
      <c r="AG304" s="29"/>
      <c r="AH304" s="29"/>
      <c r="AI304" s="29"/>
    </row>
    <row r="305" ht="12.0" customHeight="1">
      <c r="A305" s="92"/>
      <c r="B305" s="173"/>
      <c r="C305" s="173"/>
      <c r="D305" s="174"/>
      <c r="E305" s="95"/>
      <c r="F305" s="23"/>
      <c r="G305" s="23"/>
      <c r="H305" s="23"/>
      <c r="I305" s="23"/>
      <c r="J305" s="23"/>
      <c r="K305" s="29"/>
      <c r="L305" s="29"/>
      <c r="M305" s="29"/>
      <c r="N305" s="23"/>
      <c r="O305" s="23"/>
      <c r="P305" s="23"/>
      <c r="Q305" s="23"/>
      <c r="R305" s="23"/>
      <c r="S305" s="23"/>
      <c r="T305" s="23"/>
      <c r="U305" s="23"/>
      <c r="V305" s="29"/>
      <c r="W305" s="29"/>
      <c r="X305" s="29"/>
      <c r="Y305" s="29"/>
      <c r="Z305" s="29"/>
      <c r="AA305" s="29"/>
      <c r="AB305" s="29"/>
      <c r="AC305" s="29"/>
      <c r="AD305" s="23"/>
      <c r="AE305" s="29"/>
      <c r="AF305" s="29"/>
      <c r="AG305" s="29"/>
      <c r="AH305" s="29"/>
      <c r="AI305" s="29"/>
    </row>
    <row r="306" ht="12.75" customHeight="1">
      <c r="A306" s="151"/>
      <c r="B306" s="152"/>
      <c r="C306" s="151"/>
      <c r="D306" s="175"/>
      <c r="E306" s="95"/>
      <c r="F306" s="23"/>
      <c r="G306" s="23"/>
      <c r="H306" s="23"/>
      <c r="I306" s="23"/>
      <c r="J306" s="23"/>
      <c r="K306" s="29"/>
      <c r="L306" s="29"/>
      <c r="M306" s="29"/>
      <c r="N306" s="23"/>
      <c r="O306" s="23"/>
      <c r="P306" s="23"/>
      <c r="Q306" s="23"/>
      <c r="R306" s="23"/>
      <c r="S306" s="23"/>
      <c r="T306" s="23"/>
      <c r="U306" s="23"/>
      <c r="V306" s="29"/>
      <c r="W306" s="29"/>
      <c r="X306" s="29"/>
      <c r="Y306" s="29"/>
      <c r="Z306" s="29"/>
      <c r="AA306" s="29"/>
      <c r="AB306" s="29"/>
      <c r="AC306" s="29"/>
      <c r="AD306" s="23"/>
      <c r="AE306" s="29"/>
      <c r="AF306" s="29"/>
      <c r="AG306" s="29"/>
      <c r="AH306" s="29"/>
      <c r="AI306" s="29"/>
    </row>
    <row r="307" ht="14.25" customHeight="1">
      <c r="A307" s="149"/>
      <c r="B307" s="149"/>
      <c r="C307" s="149"/>
      <c r="D307" s="176"/>
      <c r="E307" s="95"/>
      <c r="F307" s="124"/>
      <c r="G307" s="23"/>
      <c r="H307" s="23"/>
      <c r="I307" s="23"/>
      <c r="J307" s="23"/>
      <c r="K307" s="29"/>
      <c r="L307" s="29"/>
      <c r="M307" s="29"/>
      <c r="N307" s="23"/>
      <c r="O307" s="23"/>
      <c r="P307" s="23"/>
      <c r="Q307" s="23"/>
      <c r="R307" s="23"/>
      <c r="S307" s="23"/>
      <c r="T307" s="23"/>
      <c r="U307" s="23"/>
      <c r="V307" s="29"/>
      <c r="W307" s="29"/>
      <c r="X307" s="29"/>
      <c r="Y307" s="29"/>
      <c r="Z307" s="29"/>
      <c r="AA307" s="29"/>
      <c r="AB307" s="29"/>
      <c r="AC307" s="29"/>
      <c r="AD307" s="23"/>
      <c r="AE307" s="29"/>
      <c r="AF307" s="29"/>
      <c r="AG307" s="29"/>
      <c r="AH307" s="29"/>
      <c r="AI307" s="29"/>
    </row>
    <row r="308" ht="12.0" customHeight="1">
      <c r="A308" s="29"/>
      <c r="B308" s="23"/>
      <c r="C308" s="23"/>
      <c r="D308" s="167"/>
      <c r="E308" s="95"/>
      <c r="F308" s="23"/>
      <c r="G308" s="23"/>
      <c r="H308" s="23"/>
      <c r="I308" s="23"/>
      <c r="J308" s="23"/>
      <c r="K308" s="188"/>
      <c r="L308" s="23"/>
      <c r="M308" s="23"/>
      <c r="N308" s="23"/>
      <c r="O308" s="23"/>
      <c r="P308" s="23"/>
      <c r="Q308" s="23"/>
      <c r="R308" s="23"/>
      <c r="S308" s="23"/>
      <c r="T308" s="23"/>
      <c r="U308" s="23"/>
      <c r="V308" s="23"/>
      <c r="W308" s="23"/>
      <c r="X308" s="23"/>
      <c r="Y308" s="23"/>
      <c r="Z308" s="29"/>
      <c r="AA308" s="29"/>
      <c r="AB308" s="29"/>
      <c r="AC308" s="29"/>
      <c r="AD308" s="29"/>
      <c r="AE308" s="29"/>
      <c r="AF308" s="29"/>
      <c r="AG308" s="29"/>
      <c r="AH308" s="29"/>
      <c r="AI308" s="29"/>
    </row>
    <row r="309" ht="12.0" customHeight="1">
      <c r="A309" s="29"/>
      <c r="B309" s="23"/>
      <c r="C309" s="23"/>
      <c r="D309" s="167"/>
      <c r="E309" s="137"/>
      <c r="F309" s="23"/>
      <c r="G309" s="23"/>
      <c r="H309" s="23"/>
      <c r="I309" s="23"/>
      <c r="J309" s="23"/>
      <c r="K309" s="188"/>
      <c r="L309" s="23"/>
      <c r="M309" s="23"/>
      <c r="N309" s="23"/>
      <c r="O309" s="23"/>
      <c r="P309" s="23"/>
      <c r="Q309" s="23"/>
      <c r="R309" s="23"/>
      <c r="S309" s="23"/>
      <c r="T309" s="23"/>
      <c r="U309" s="23"/>
      <c r="V309" s="23"/>
      <c r="W309" s="23"/>
      <c r="X309" s="23"/>
      <c r="Y309" s="23"/>
      <c r="Z309" s="29"/>
      <c r="AA309" s="29"/>
      <c r="AB309" s="29"/>
      <c r="AC309" s="29"/>
      <c r="AD309" s="29"/>
      <c r="AE309" s="29"/>
      <c r="AF309" s="29"/>
      <c r="AG309" s="29"/>
      <c r="AH309" s="29"/>
      <c r="AI309" s="29"/>
    </row>
    <row r="310" ht="32.25" customHeight="1">
      <c r="A310" s="126" t="s">
        <v>106</v>
      </c>
      <c r="B310" s="127" t="s">
        <v>92</v>
      </c>
      <c r="C310" s="128" t="s">
        <v>220</v>
      </c>
      <c r="D310" s="168" t="s">
        <v>112</v>
      </c>
      <c r="E310" s="154"/>
      <c r="F310" s="29"/>
      <c r="G310" s="29"/>
      <c r="H310" s="29"/>
      <c r="I310" s="29"/>
      <c r="J310" s="29"/>
      <c r="K310" s="188"/>
      <c r="L310" s="23"/>
      <c r="M310" s="23"/>
      <c r="N310" s="23"/>
      <c r="O310" s="23"/>
      <c r="P310" s="23"/>
      <c r="Q310" s="23"/>
      <c r="R310" s="23"/>
      <c r="S310" s="23"/>
      <c r="T310" s="23"/>
      <c r="U310" s="23"/>
      <c r="V310" s="23"/>
      <c r="W310" s="23"/>
      <c r="X310" s="23"/>
      <c r="Y310" s="23"/>
      <c r="Z310" s="29"/>
      <c r="AA310" s="29"/>
      <c r="AB310" s="29"/>
      <c r="AC310" s="29"/>
      <c r="AD310" s="29"/>
      <c r="AE310" s="29"/>
      <c r="AF310" s="29"/>
      <c r="AG310" s="29"/>
      <c r="AH310" s="29"/>
      <c r="AI310" s="29"/>
    </row>
    <row r="311" ht="14.25" customHeight="1">
      <c r="A311" s="133" t="str">
        <f t="array" ref="A311">IFERROR(INDEX('03.Muestra'!$B$8:$B$17,SMALL(IF("Documento no web"='03.Muestra'!$D$8:$D$17,ROW('03.Muestra'!$B$8:$B$17)-MIN(ROW('03.Muestra'!$D$8:$D$17))+1,""),ROW()-310)),"")</f>
        <v/>
      </c>
      <c r="B311" s="169" t="str">
        <f t="array" ref="B311">IFERROR(INDEX('03.Muestra'!$C$8:$C$17,SMALL(IF("Documento no web"='03.Muestra'!$D$8:$D$17,ROW('03.Muestra'!$C$8:$C$17)-MIN(ROW('03.Muestra'!$D$8:$D$17))+1,""),ROW()-310)),"")</f>
        <v/>
      </c>
      <c r="C311" s="169" t="str">
        <f t="array" ref="C311">IFERROR(INDEX('03.Muestra'!$F$8:$F$17,SMALL(IF("Documento no web"='03.Muestra'!$D$8:$D$17,ROW('03.Muestra'!$F$8:$F$17)-MIN(ROW('03.Muestra'!$D$8:$D$17))+1,""),ROW()-310)),"")</f>
        <v/>
      </c>
      <c r="D311" s="143" t="str">
        <f t="shared" ref="D311:D320" si="39">IF(C311="","",$D$18)</f>
        <v/>
      </c>
      <c r="E311" s="95" t="str">
        <f t="shared" ref="E311:E320" si="40">IF(D311&lt;&gt;"",IF(AND(B311&lt;&gt;"",C311&lt;&gt;""),"","ERR"),"")</f>
        <v/>
      </c>
      <c r="F311" s="144" t="s">
        <v>95</v>
      </c>
      <c r="G311" s="121" t="s">
        <v>104</v>
      </c>
      <c r="H311" s="116" t="s">
        <v>99</v>
      </c>
      <c r="I311" s="145" t="s">
        <v>97</v>
      </c>
      <c r="J311" s="146" t="s">
        <v>93</v>
      </c>
      <c r="K311" s="171" t="s">
        <v>103</v>
      </c>
      <c r="L311" s="23"/>
      <c r="M311" s="23"/>
      <c r="N311" s="23"/>
      <c r="O311" s="23"/>
      <c r="P311" s="23"/>
      <c r="Q311" s="23"/>
      <c r="R311" s="23"/>
      <c r="S311" s="23"/>
      <c r="T311" s="23"/>
      <c r="U311" s="23"/>
      <c r="V311" s="23"/>
      <c r="W311" s="23"/>
      <c r="X311" s="23"/>
      <c r="Y311" s="23"/>
      <c r="Z311" s="29"/>
      <c r="AA311" s="29"/>
      <c r="AB311" s="29"/>
      <c r="AC311" s="29"/>
      <c r="AD311" s="29"/>
      <c r="AE311" s="29"/>
      <c r="AF311" s="29"/>
      <c r="AG311" s="29"/>
      <c r="AH311" s="29"/>
      <c r="AI311" s="29"/>
    </row>
    <row r="312" ht="14.25" customHeight="1">
      <c r="A312" s="133" t="str">
        <f t="array" ref="A312">IFERROR(INDEX('03.Muestra'!$B$8:$B$17,SMALL(IF("Documento no web"='03.Muestra'!$D$8:$D$17,ROW('03.Muestra'!$B$8:$B$17)-MIN(ROW('03.Muestra'!$D$8:$D$17))+1,""),ROW()-310)),"")</f>
        <v/>
      </c>
      <c r="B312" s="169" t="str">
        <f t="array" ref="B312">IFERROR(INDEX('03.Muestra'!$C$8:$C$17,SMALL(IF("Documento no web"='03.Muestra'!$D$8:$D$17,ROW('03.Muestra'!$C$8:$C$17)-MIN(ROW('03.Muestra'!$D$8:$D$17))+1,""),ROW()-310)),"")</f>
        <v/>
      </c>
      <c r="C312" s="169" t="str">
        <f t="array" ref="C312">IFERROR(INDEX('03.Muestra'!$F$8:$F$17,SMALL(IF("Documento no web"='03.Muestra'!$D$8:$D$17,ROW('03.Muestra'!$F$8:$F$17)-MIN(ROW('03.Muestra'!$D$8:$D$17))+1,""),ROW()-310)),"")</f>
        <v/>
      </c>
      <c r="D312" s="143" t="str">
        <f t="shared" si="39"/>
        <v/>
      </c>
      <c r="E312" s="95" t="str">
        <f t="shared" si="40"/>
        <v/>
      </c>
      <c r="F312" s="147">
        <f>COUNTIF($D311:INDIRECT("$D" &amp;  SUM(ROW()-1,'03.Muestra'!$D$20)-1),F311)</f>
        <v>0</v>
      </c>
      <c r="G312" s="147">
        <f>COUNTIF($D311:INDIRECT("$D" &amp;  SUM(ROW()-1,'03.Muestra'!$D$20)-1),G311)</f>
        <v>0</v>
      </c>
      <c r="H312" s="147">
        <f>COUNTIF($D311:INDIRECT("$D" &amp;  SUM(ROW()-1,'03.Muestra'!$D$20)-1),H311)</f>
        <v>0</v>
      </c>
      <c r="I312" s="147">
        <f>COUNTIF($D311:INDIRECT("$D" &amp;  SUM(ROW()-1,'03.Muestra'!$D$20)-1),I311)</f>
        <v>0</v>
      </c>
      <c r="J312" s="147">
        <f>COUNTIF($D311:INDIRECT("$D" &amp;  SUM(ROW()-1,'03.Muestra'!$D$20)-1),J311)</f>
        <v>0</v>
      </c>
      <c r="K312" s="172">
        <f>IF(COUNTIF('03.Muestra'!$D$8:$D$17,"Documento no web")=0,0,COUNTBLANK($D311:INDIRECT("$D" &amp;  SUM(ROW()-1,COUNTIF('03.Muestra'!$D$8:$D$17,"Documento no web"))-1)))</f>
        <v>0</v>
      </c>
      <c r="L312" s="23"/>
      <c r="M312" s="23"/>
      <c r="N312" s="23"/>
      <c r="O312" s="23"/>
      <c r="P312" s="23"/>
      <c r="Q312" s="23"/>
      <c r="R312" s="23"/>
      <c r="S312" s="23"/>
      <c r="T312" s="23"/>
      <c r="U312" s="23"/>
      <c r="V312" s="23"/>
      <c r="W312" s="23"/>
      <c r="X312" s="23"/>
      <c r="Y312" s="23"/>
      <c r="Z312" s="29"/>
      <c r="AA312" s="29"/>
      <c r="AB312" s="29"/>
      <c r="AC312" s="29"/>
      <c r="AD312" s="29"/>
      <c r="AE312" s="29"/>
      <c r="AF312" s="29"/>
      <c r="AG312" s="29"/>
      <c r="AH312" s="29"/>
      <c r="AI312" s="29"/>
    </row>
    <row r="313" ht="14.25" customHeight="1">
      <c r="A313" s="133" t="str">
        <f t="array" ref="A313">IFERROR(INDEX('03.Muestra'!$B$8:$B$17,SMALL(IF("Documento no web"='03.Muestra'!$D$8:$D$17,ROW('03.Muestra'!$B$8:$B$17)-MIN(ROW('03.Muestra'!$D$8:$D$17))+1,""),ROW()-310)),"")</f>
        <v/>
      </c>
      <c r="B313" s="169" t="str">
        <f t="array" ref="B313">IFERROR(INDEX('03.Muestra'!$C$8:$C$17,SMALL(IF("Documento no web"='03.Muestra'!$D$8:$D$17,ROW('03.Muestra'!$C$8:$C$17)-MIN(ROW('03.Muestra'!$D$8:$D$17))+1,""),ROW()-310)),"")</f>
        <v/>
      </c>
      <c r="C313" s="169" t="str">
        <f t="array" ref="C313">IFERROR(INDEX('03.Muestra'!$F$8:$F$17,SMALL(IF("Documento no web"='03.Muestra'!$D$8:$D$17,ROW('03.Muestra'!$F$8:$F$17)-MIN(ROW('03.Muestra'!$D$8:$D$17))+1,""),ROW()-310)),"")</f>
        <v/>
      </c>
      <c r="D313" s="143" t="str">
        <f t="shared" si="39"/>
        <v/>
      </c>
      <c r="E313" s="95" t="str">
        <f t="shared" si="40"/>
        <v/>
      </c>
      <c r="F313" s="29"/>
      <c r="G313" s="23"/>
      <c r="H313" s="23"/>
      <c r="I313" s="23"/>
      <c r="J313" s="23"/>
      <c r="K313" s="188"/>
      <c r="L313" s="23"/>
      <c r="M313" s="23"/>
      <c r="N313" s="23"/>
      <c r="O313" s="23"/>
      <c r="P313" s="23"/>
      <c r="Q313" s="23"/>
      <c r="R313" s="23"/>
      <c r="S313" s="23"/>
      <c r="T313" s="23"/>
      <c r="U313" s="23"/>
      <c r="V313" s="23"/>
      <c r="W313" s="23"/>
      <c r="X313" s="23"/>
      <c r="Y313" s="23"/>
      <c r="Z313" s="29"/>
      <c r="AA313" s="29"/>
      <c r="AB313" s="29"/>
      <c r="AC313" s="29"/>
      <c r="AD313" s="29"/>
      <c r="AE313" s="29"/>
      <c r="AF313" s="29"/>
      <c r="AG313" s="29"/>
      <c r="AH313" s="29"/>
      <c r="AI313" s="29"/>
    </row>
    <row r="314" ht="14.25" customHeight="1">
      <c r="A314" s="133" t="str">
        <f t="array" ref="A314">IFERROR(INDEX('03.Muestra'!$B$8:$B$17,SMALL(IF("Documento no web"='03.Muestra'!$D$8:$D$17,ROW('03.Muestra'!$B$8:$B$17)-MIN(ROW('03.Muestra'!$D$8:$D$17))+1,""),ROW()-310)),"")</f>
        <v/>
      </c>
      <c r="B314" s="169" t="str">
        <f t="array" ref="B314">IFERROR(INDEX('03.Muestra'!$C$8:$C$17,SMALL(IF("Documento no web"='03.Muestra'!$D$8:$D$17,ROW('03.Muestra'!$C$8:$C$17)-MIN(ROW('03.Muestra'!$D$8:$D$17))+1,""),ROW()-310)),"")</f>
        <v/>
      </c>
      <c r="C314" s="169" t="str">
        <f t="array" ref="C314">IFERROR(INDEX('03.Muestra'!$F$8:$F$17,SMALL(IF("Documento no web"='03.Muestra'!$D$8:$D$17,ROW('03.Muestra'!$F$8:$F$17)-MIN(ROW('03.Muestra'!$D$8:$D$17))+1,""),ROW()-310)),"")</f>
        <v/>
      </c>
      <c r="D314" s="143" t="str">
        <f t="shared" si="39"/>
        <v/>
      </c>
      <c r="E314" s="95" t="str">
        <f t="shared" si="40"/>
        <v/>
      </c>
      <c r="F314" s="29"/>
      <c r="G314" s="23"/>
      <c r="H314" s="23"/>
      <c r="I314" s="23"/>
      <c r="J314" s="23"/>
      <c r="K314" s="188"/>
      <c r="L314" s="23"/>
      <c r="M314" s="23"/>
      <c r="N314" s="23"/>
      <c r="O314" s="23"/>
      <c r="P314" s="23"/>
      <c r="Q314" s="23"/>
      <c r="R314" s="23"/>
      <c r="S314" s="23"/>
      <c r="T314" s="23"/>
      <c r="U314" s="23"/>
      <c r="V314" s="23"/>
      <c r="W314" s="23"/>
      <c r="X314" s="23"/>
      <c r="Y314" s="23"/>
      <c r="Z314" s="29"/>
      <c r="AA314" s="29"/>
      <c r="AB314" s="29"/>
      <c r="AC314" s="29"/>
      <c r="AD314" s="29"/>
      <c r="AE314" s="29"/>
      <c r="AF314" s="29"/>
      <c r="AG314" s="29"/>
      <c r="AH314" s="29"/>
      <c r="AI314" s="29"/>
    </row>
    <row r="315" ht="14.25" customHeight="1">
      <c r="A315" s="133" t="str">
        <f t="array" ref="A315">IFERROR(INDEX('03.Muestra'!$B$8:$B$17,SMALL(IF("Documento no web"='03.Muestra'!$D$8:$D$17,ROW('03.Muestra'!$B$8:$B$17)-MIN(ROW('03.Muestra'!$D$8:$D$17))+1,""),ROW()-310)),"")</f>
        <v/>
      </c>
      <c r="B315" s="169" t="str">
        <f t="array" ref="B315">IFERROR(INDEX('03.Muestra'!$C$8:$C$17,SMALL(IF("Documento no web"='03.Muestra'!$D$8:$D$17,ROW('03.Muestra'!$C$8:$C$17)-MIN(ROW('03.Muestra'!$D$8:$D$17))+1,""),ROW()-310)),"")</f>
        <v/>
      </c>
      <c r="C315" s="169" t="str">
        <f t="array" ref="C315">IFERROR(INDEX('03.Muestra'!$F$8:$F$17,SMALL(IF("Documento no web"='03.Muestra'!$D$8:$D$17,ROW('03.Muestra'!$F$8:$F$17)-MIN(ROW('03.Muestra'!$D$8:$D$17))+1,""),ROW()-310)),"")</f>
        <v/>
      </c>
      <c r="D315" s="143" t="str">
        <f t="shared" si="39"/>
        <v/>
      </c>
      <c r="E315" s="95" t="str">
        <f t="shared" si="40"/>
        <v/>
      </c>
      <c r="F315" s="29"/>
      <c r="G315" s="23"/>
      <c r="H315" s="23"/>
      <c r="I315" s="23"/>
      <c r="J315" s="23"/>
      <c r="K315" s="188"/>
      <c r="L315" s="23"/>
      <c r="M315" s="23"/>
      <c r="N315" s="23"/>
      <c r="O315" s="23"/>
      <c r="P315" s="23"/>
      <c r="Q315" s="23"/>
      <c r="R315" s="23"/>
      <c r="S315" s="23"/>
      <c r="T315" s="23"/>
      <c r="U315" s="23"/>
      <c r="V315" s="23"/>
      <c r="W315" s="23"/>
      <c r="X315" s="23"/>
      <c r="Y315" s="23"/>
      <c r="Z315" s="29"/>
      <c r="AA315" s="29"/>
      <c r="AB315" s="29"/>
      <c r="AC315" s="29"/>
      <c r="AD315" s="29"/>
      <c r="AE315" s="29"/>
      <c r="AF315" s="29"/>
      <c r="AG315" s="29"/>
      <c r="AH315" s="29"/>
      <c r="AI315" s="29"/>
    </row>
    <row r="316" ht="14.25" customHeight="1">
      <c r="A316" s="133" t="str">
        <f t="array" ref="A316">IFERROR(INDEX('03.Muestra'!$B$8:$B$17,SMALL(IF("Documento no web"='03.Muestra'!$D$8:$D$17,ROW('03.Muestra'!$B$8:$B$17)-MIN(ROW('03.Muestra'!$D$8:$D$17))+1,""),ROW()-310)),"")</f>
        <v/>
      </c>
      <c r="B316" s="169" t="str">
        <f t="array" ref="B316">IFERROR(INDEX('03.Muestra'!$C$8:$C$17,SMALL(IF("Documento no web"='03.Muestra'!$D$8:$D$17,ROW('03.Muestra'!$C$8:$C$17)-MIN(ROW('03.Muestra'!$D$8:$D$17))+1,""),ROW()-310)),"")</f>
        <v/>
      </c>
      <c r="C316" s="169" t="str">
        <f t="array" ref="C316">IFERROR(INDEX('03.Muestra'!$F$8:$F$17,SMALL(IF("Documento no web"='03.Muestra'!$D$8:$D$17,ROW('03.Muestra'!$F$8:$F$17)-MIN(ROW('03.Muestra'!$D$8:$D$17))+1,""),ROW()-310)),"")</f>
        <v/>
      </c>
      <c r="D316" s="143" t="str">
        <f t="shared" si="39"/>
        <v/>
      </c>
      <c r="E316" s="95" t="str">
        <f t="shared" si="40"/>
        <v/>
      </c>
      <c r="F316" s="29"/>
      <c r="G316" s="23"/>
      <c r="H316" s="23"/>
      <c r="I316" s="23"/>
      <c r="J316" s="23"/>
      <c r="K316" s="188"/>
      <c r="L316" s="23"/>
      <c r="M316" s="23"/>
      <c r="N316" s="23"/>
      <c r="O316" s="23"/>
      <c r="P316" s="23"/>
      <c r="Q316" s="23"/>
      <c r="R316" s="23"/>
      <c r="S316" s="23"/>
      <c r="T316" s="23"/>
      <c r="U316" s="23"/>
      <c r="V316" s="23"/>
      <c r="W316" s="23"/>
      <c r="X316" s="23"/>
      <c r="Y316" s="23"/>
      <c r="Z316" s="29"/>
      <c r="AA316" s="29"/>
      <c r="AB316" s="29"/>
      <c r="AC316" s="29"/>
      <c r="AD316" s="29"/>
      <c r="AE316" s="29"/>
      <c r="AF316" s="29"/>
      <c r="AG316" s="29"/>
      <c r="AH316" s="29"/>
      <c r="AI316" s="29"/>
    </row>
    <row r="317" ht="14.25" customHeight="1">
      <c r="A317" s="133" t="str">
        <f t="array" ref="A317">IFERROR(INDEX('03.Muestra'!$B$8:$B$17,SMALL(IF("Documento no web"='03.Muestra'!$D$8:$D$17,ROW('03.Muestra'!$B$8:$B$17)-MIN(ROW('03.Muestra'!$D$8:$D$17))+1,""),ROW()-310)),"")</f>
        <v/>
      </c>
      <c r="B317" s="169" t="str">
        <f t="array" ref="B317">IFERROR(INDEX('03.Muestra'!$C$8:$C$17,SMALL(IF("Documento no web"='03.Muestra'!$D$8:$D$17,ROW('03.Muestra'!$C$8:$C$17)-MIN(ROW('03.Muestra'!$D$8:$D$17))+1,""),ROW()-310)),"")</f>
        <v/>
      </c>
      <c r="C317" s="169" t="str">
        <f t="array" ref="C317">IFERROR(INDEX('03.Muestra'!$F$8:$F$17,SMALL(IF("Documento no web"='03.Muestra'!$D$8:$D$17,ROW('03.Muestra'!$F$8:$F$17)-MIN(ROW('03.Muestra'!$D$8:$D$17))+1,""),ROW()-310)),"")</f>
        <v/>
      </c>
      <c r="D317" s="143" t="str">
        <f t="shared" si="39"/>
        <v/>
      </c>
      <c r="E317" s="95" t="str">
        <f t="shared" si="40"/>
        <v/>
      </c>
      <c r="F317" s="23"/>
      <c r="G317" s="23"/>
      <c r="H317" s="23"/>
      <c r="I317" s="23"/>
      <c r="J317" s="23"/>
      <c r="K317" s="188"/>
      <c r="L317" s="23"/>
      <c r="M317" s="23"/>
      <c r="N317" s="23"/>
      <c r="O317" s="23"/>
      <c r="P317" s="23"/>
      <c r="Q317" s="23"/>
      <c r="R317" s="23"/>
      <c r="S317" s="23"/>
      <c r="T317" s="23"/>
      <c r="U317" s="23"/>
      <c r="V317" s="23"/>
      <c r="W317" s="23"/>
      <c r="X317" s="23"/>
      <c r="Y317" s="23"/>
      <c r="Z317" s="29"/>
      <c r="AA317" s="29"/>
      <c r="AB317" s="29"/>
      <c r="AC317" s="29"/>
      <c r="AD317" s="29"/>
      <c r="AE317" s="29"/>
      <c r="AF317" s="29"/>
      <c r="AG317" s="29"/>
      <c r="AH317" s="29"/>
      <c r="AI317" s="29"/>
    </row>
    <row r="318" ht="14.25" customHeight="1">
      <c r="A318" s="133" t="str">
        <f t="array" ref="A318">IFERROR(INDEX('03.Muestra'!$B$8:$B$17,SMALL(IF("Documento no web"='03.Muestra'!$D$8:$D$17,ROW('03.Muestra'!$B$8:$B$17)-MIN(ROW('03.Muestra'!$D$8:$D$17))+1,""),ROW()-310)),"")</f>
        <v/>
      </c>
      <c r="B318" s="169" t="str">
        <f t="array" ref="B318">IFERROR(INDEX('03.Muestra'!$C$8:$C$17,SMALL(IF("Documento no web"='03.Muestra'!$D$8:$D$17,ROW('03.Muestra'!$C$8:$C$17)-MIN(ROW('03.Muestra'!$D$8:$D$17))+1,""),ROW()-310)),"")</f>
        <v/>
      </c>
      <c r="C318" s="169" t="str">
        <f t="array" ref="C318">IFERROR(INDEX('03.Muestra'!$F$8:$F$17,SMALL(IF("Documento no web"='03.Muestra'!$D$8:$D$17,ROW('03.Muestra'!$F$8:$F$17)-MIN(ROW('03.Muestra'!$D$8:$D$17))+1,""),ROW()-310)),"")</f>
        <v/>
      </c>
      <c r="D318" s="143" t="str">
        <f t="shared" si="39"/>
        <v/>
      </c>
      <c r="E318" s="95" t="str">
        <f t="shared" si="40"/>
        <v/>
      </c>
      <c r="F318" s="23"/>
      <c r="G318" s="23"/>
      <c r="H318" s="23"/>
      <c r="I318" s="23"/>
      <c r="J318" s="23"/>
      <c r="K318" s="188"/>
      <c r="L318" s="23"/>
      <c r="M318" s="23"/>
      <c r="N318" s="23"/>
      <c r="O318" s="23"/>
      <c r="P318" s="23"/>
      <c r="Q318" s="23"/>
      <c r="R318" s="23"/>
      <c r="S318" s="23"/>
      <c r="T318" s="23"/>
      <c r="U318" s="23"/>
      <c r="V318" s="23"/>
      <c r="W318" s="23"/>
      <c r="X318" s="23"/>
      <c r="Y318" s="23"/>
      <c r="Z318" s="29"/>
      <c r="AA318" s="29"/>
      <c r="AB318" s="29"/>
      <c r="AC318" s="29"/>
      <c r="AD318" s="29"/>
      <c r="AE318" s="29"/>
      <c r="AF318" s="29"/>
      <c r="AG318" s="29"/>
      <c r="AH318" s="29"/>
      <c r="AI318" s="29"/>
    </row>
    <row r="319" ht="14.25" customHeight="1">
      <c r="A319" s="133" t="str">
        <f t="array" ref="A319">IFERROR(INDEX('03.Muestra'!$B$8:$B$17,SMALL(IF("Documento no web"='03.Muestra'!$D$8:$D$17,ROW('03.Muestra'!$B$8:$B$17)-MIN(ROW('03.Muestra'!$D$8:$D$17))+1,""),ROW()-310)),"")</f>
        <v/>
      </c>
      <c r="B319" s="169" t="str">
        <f t="array" ref="B319">IFERROR(INDEX('03.Muestra'!$C$8:$C$17,SMALL(IF("Documento no web"='03.Muestra'!$D$8:$D$17,ROW('03.Muestra'!$C$8:$C$17)-MIN(ROW('03.Muestra'!$D$8:$D$17))+1,""),ROW()-310)),"")</f>
        <v/>
      </c>
      <c r="C319" s="169" t="str">
        <f t="array" ref="C319">IFERROR(INDEX('03.Muestra'!$F$8:$F$17,SMALL(IF("Documento no web"='03.Muestra'!$D$8:$D$17,ROW('03.Muestra'!$F$8:$F$17)-MIN(ROW('03.Muestra'!$D$8:$D$17))+1,""),ROW()-310)),"")</f>
        <v/>
      </c>
      <c r="D319" s="143" t="str">
        <f t="shared" si="39"/>
        <v/>
      </c>
      <c r="E319" s="95" t="str">
        <f t="shared" si="40"/>
        <v/>
      </c>
      <c r="F319" s="23"/>
      <c r="G319" s="23"/>
      <c r="H319" s="23"/>
      <c r="I319" s="23"/>
      <c r="J319" s="23"/>
      <c r="K319" s="188"/>
      <c r="L319" s="23"/>
      <c r="M319" s="23"/>
      <c r="N319" s="23"/>
      <c r="O319" s="23"/>
      <c r="P319" s="23"/>
      <c r="Q319" s="23"/>
      <c r="R319" s="23"/>
      <c r="S319" s="23"/>
      <c r="T319" s="23"/>
      <c r="U319" s="23"/>
      <c r="V319" s="23"/>
      <c r="W319" s="23"/>
      <c r="X319" s="23"/>
      <c r="Y319" s="23"/>
      <c r="Z319" s="29"/>
      <c r="AA319" s="29"/>
      <c r="AB319" s="29"/>
      <c r="AC319" s="29"/>
      <c r="AD319" s="29"/>
      <c r="AE319" s="29"/>
      <c r="AF319" s="29"/>
      <c r="AG319" s="29"/>
      <c r="AH319" s="29"/>
      <c r="AI319" s="29"/>
    </row>
    <row r="320" ht="14.25" customHeight="1">
      <c r="A320" s="133" t="str">
        <f t="array" ref="A320">IFERROR(INDEX('03.Muestra'!$B$8:$B$17,SMALL(IF("Documento no web"='03.Muestra'!$D$8:$D$17,ROW('03.Muestra'!$B$8:$B$17)-MIN(ROW('03.Muestra'!$D$8:$D$17))+1,""),ROW()-310)),"")</f>
        <v/>
      </c>
      <c r="B320" s="169" t="str">
        <f t="array" ref="B320">IFERROR(INDEX('03.Muestra'!$C$8:$C$17,SMALL(IF("Documento no web"='03.Muestra'!$D$8:$D$17,ROW('03.Muestra'!$C$8:$C$17)-MIN(ROW('03.Muestra'!$D$8:$D$17))+1,""),ROW()-310)),"")</f>
        <v/>
      </c>
      <c r="C320" s="169" t="str">
        <f t="array" ref="C320">IFERROR(INDEX('03.Muestra'!$F$8:$F$17,SMALL(IF("Documento no web"='03.Muestra'!$D$8:$D$17,ROW('03.Muestra'!$F$8:$F$17)-MIN(ROW('03.Muestra'!$D$8:$D$17))+1,""),ROW()-310)),"")</f>
        <v/>
      </c>
      <c r="D320" s="143" t="str">
        <f t="shared" si="39"/>
        <v/>
      </c>
      <c r="E320" s="95" t="str">
        <f t="shared" si="40"/>
        <v/>
      </c>
      <c r="F320" s="23"/>
      <c r="G320" s="23"/>
      <c r="H320" s="23"/>
      <c r="I320" s="23"/>
      <c r="J320" s="23"/>
      <c r="K320" s="188"/>
      <c r="L320" s="23"/>
      <c r="M320" s="23"/>
      <c r="N320" s="23"/>
      <c r="O320" s="23"/>
      <c r="P320" s="23"/>
      <c r="Q320" s="23"/>
      <c r="R320" s="23"/>
      <c r="S320" s="23"/>
      <c r="T320" s="23"/>
      <c r="U320" s="23"/>
      <c r="V320" s="23"/>
      <c r="W320" s="23"/>
      <c r="X320" s="23"/>
      <c r="Y320" s="23"/>
      <c r="Z320" s="29"/>
      <c r="AA320" s="29"/>
      <c r="AB320" s="29"/>
      <c r="AC320" s="29"/>
      <c r="AD320" s="29"/>
      <c r="AE320" s="29"/>
      <c r="AF320" s="29"/>
      <c r="AG320" s="29"/>
      <c r="AH320" s="29"/>
      <c r="AI320" s="29"/>
    </row>
    <row r="321" ht="12.0" customHeight="1">
      <c r="A321" s="92"/>
      <c r="B321" s="173"/>
      <c r="C321" s="173"/>
      <c r="D321" s="174"/>
      <c r="E321" s="95"/>
      <c r="F321" s="23"/>
      <c r="G321" s="23"/>
      <c r="H321" s="23"/>
      <c r="I321" s="23"/>
      <c r="J321" s="23"/>
      <c r="K321" s="29"/>
      <c r="L321" s="29"/>
      <c r="M321" s="29"/>
      <c r="N321" s="23"/>
      <c r="O321" s="23"/>
      <c r="P321" s="23"/>
      <c r="Q321" s="23"/>
      <c r="R321" s="23"/>
      <c r="S321" s="23"/>
      <c r="T321" s="23"/>
      <c r="U321" s="23"/>
      <c r="V321" s="29"/>
      <c r="W321" s="29"/>
      <c r="X321" s="29"/>
      <c r="Y321" s="29"/>
      <c r="Z321" s="29"/>
      <c r="AA321" s="29"/>
      <c r="AB321" s="29"/>
      <c r="AC321" s="29"/>
      <c r="AD321" s="23"/>
      <c r="AE321" s="29"/>
      <c r="AF321" s="29"/>
      <c r="AG321" s="29"/>
      <c r="AH321" s="29"/>
      <c r="AI321" s="29"/>
    </row>
    <row r="322" ht="12.0" customHeight="1">
      <c r="A322" s="92"/>
      <c r="B322" s="173"/>
      <c r="C322" s="173"/>
      <c r="D322" s="174"/>
      <c r="E322" s="95"/>
      <c r="F322" s="23"/>
      <c r="G322" s="23"/>
      <c r="H322" s="23"/>
      <c r="I322" s="23"/>
      <c r="J322" s="23"/>
      <c r="K322" s="29"/>
      <c r="L322" s="29"/>
      <c r="M322" s="29"/>
      <c r="N322" s="23"/>
      <c r="O322" s="23"/>
      <c r="P322" s="23"/>
      <c r="Q322" s="23"/>
      <c r="R322" s="23"/>
      <c r="S322" s="23"/>
      <c r="T322" s="23"/>
      <c r="U322" s="23"/>
      <c r="V322" s="29"/>
      <c r="W322" s="29"/>
      <c r="X322" s="29"/>
      <c r="Y322" s="29"/>
      <c r="Z322" s="29"/>
      <c r="AA322" s="29"/>
      <c r="AB322" s="29"/>
      <c r="AC322" s="29"/>
      <c r="AD322" s="23"/>
      <c r="AE322" s="29"/>
      <c r="AF322" s="29"/>
      <c r="AG322" s="29"/>
      <c r="AH322" s="29"/>
      <c r="AI322" s="29"/>
    </row>
    <row r="323" ht="12.75" customHeight="1">
      <c r="A323" s="151"/>
      <c r="B323" s="152"/>
      <c r="C323" s="151"/>
      <c r="D323" s="175"/>
      <c r="E323" s="95"/>
      <c r="F323" s="23"/>
      <c r="G323" s="23"/>
      <c r="H323" s="23"/>
      <c r="I323" s="23"/>
      <c r="J323" s="23"/>
      <c r="K323" s="29"/>
      <c r="L323" s="29"/>
      <c r="M323" s="29"/>
      <c r="N323" s="23"/>
      <c r="O323" s="23"/>
      <c r="P323" s="23"/>
      <c r="Q323" s="23"/>
      <c r="R323" s="23"/>
      <c r="S323" s="23"/>
      <c r="T323" s="23"/>
      <c r="U323" s="23"/>
      <c r="V323" s="29"/>
      <c r="W323" s="29"/>
      <c r="X323" s="29"/>
      <c r="Y323" s="29"/>
      <c r="Z323" s="29"/>
      <c r="AA323" s="29"/>
      <c r="AB323" s="29"/>
      <c r="AC323" s="29"/>
      <c r="AD323" s="23"/>
      <c r="AE323" s="29"/>
      <c r="AF323" s="29"/>
      <c r="AG323" s="29"/>
      <c r="AH323" s="29"/>
      <c r="AI323" s="29"/>
    </row>
    <row r="324" ht="14.25" customHeight="1">
      <c r="A324" s="149"/>
      <c r="B324" s="149"/>
      <c r="C324" s="149"/>
      <c r="D324" s="176"/>
      <c r="E324" s="95"/>
      <c r="F324" s="124"/>
      <c r="G324" s="23"/>
      <c r="H324" s="23"/>
      <c r="I324" s="23"/>
      <c r="J324" s="23"/>
      <c r="K324" s="29"/>
      <c r="L324" s="29"/>
      <c r="M324" s="29"/>
      <c r="N324" s="23"/>
      <c r="O324" s="23"/>
      <c r="P324" s="23"/>
      <c r="Q324" s="23"/>
      <c r="R324" s="23"/>
      <c r="S324" s="23"/>
      <c r="T324" s="23"/>
      <c r="U324" s="23"/>
      <c r="V324" s="29"/>
      <c r="W324" s="29"/>
      <c r="X324" s="29"/>
      <c r="Y324" s="29"/>
      <c r="Z324" s="29"/>
      <c r="AA324" s="29"/>
      <c r="AB324" s="29"/>
      <c r="AC324" s="29"/>
      <c r="AD324" s="23"/>
      <c r="AE324" s="29"/>
      <c r="AF324" s="29"/>
      <c r="AG324" s="29"/>
      <c r="AH324" s="29"/>
      <c r="AI324" s="29"/>
    </row>
    <row r="325" ht="14.25" customHeight="1">
      <c r="A325" s="29"/>
      <c r="B325" s="23"/>
      <c r="C325" s="23"/>
      <c r="D325" s="167"/>
      <c r="E325" s="95"/>
      <c r="F325" s="23"/>
      <c r="G325" s="23"/>
      <c r="H325" s="23"/>
      <c r="I325" s="23"/>
      <c r="J325" s="23"/>
      <c r="K325" s="188"/>
      <c r="L325" s="29"/>
      <c r="M325" s="23"/>
      <c r="N325" s="23"/>
      <c r="O325" s="23"/>
      <c r="P325" s="23"/>
      <c r="Q325" s="23"/>
      <c r="R325" s="23"/>
      <c r="S325" s="23"/>
      <c r="T325" s="23"/>
      <c r="U325" s="23"/>
      <c r="V325" s="23"/>
      <c r="W325" s="23"/>
      <c r="X325" s="23"/>
      <c r="Y325" s="23"/>
      <c r="Z325" s="29"/>
      <c r="AA325" s="29"/>
      <c r="AB325" s="29"/>
      <c r="AC325" s="29"/>
      <c r="AD325" s="29"/>
      <c r="AE325" s="29"/>
      <c r="AF325" s="29"/>
      <c r="AG325" s="29"/>
      <c r="AH325" s="29"/>
      <c r="AI325" s="29"/>
    </row>
    <row r="326" ht="14.25" customHeight="1">
      <c r="A326" s="29"/>
      <c r="B326" s="23"/>
      <c r="C326" s="23"/>
      <c r="D326" s="167"/>
      <c r="E326" s="137"/>
      <c r="F326" s="23"/>
      <c r="G326" s="23"/>
      <c r="H326" s="23"/>
      <c r="I326" s="23"/>
      <c r="J326" s="23"/>
      <c r="K326" s="188"/>
      <c r="L326" s="29"/>
      <c r="M326" s="23"/>
      <c r="N326" s="23"/>
      <c r="O326" s="23"/>
      <c r="P326" s="23"/>
      <c r="Q326" s="23"/>
      <c r="R326" s="23"/>
      <c r="S326" s="23"/>
      <c r="T326" s="23"/>
      <c r="U326" s="23"/>
      <c r="V326" s="23"/>
      <c r="W326" s="23"/>
      <c r="X326" s="23"/>
      <c r="Y326" s="23"/>
      <c r="Z326" s="29"/>
      <c r="AA326" s="29"/>
      <c r="AB326" s="29"/>
      <c r="AC326" s="29"/>
      <c r="AD326" s="29"/>
      <c r="AE326" s="29"/>
      <c r="AF326" s="29"/>
      <c r="AG326" s="29"/>
      <c r="AH326" s="29"/>
      <c r="AI326" s="29"/>
    </row>
    <row r="327" ht="30.0" customHeight="1">
      <c r="A327" s="126" t="s">
        <v>106</v>
      </c>
      <c r="B327" s="127" t="s">
        <v>92</v>
      </c>
      <c r="C327" s="128" t="s">
        <v>221</v>
      </c>
      <c r="D327" s="168" t="s">
        <v>112</v>
      </c>
      <c r="E327" s="154"/>
      <c r="F327" s="29"/>
      <c r="G327" s="29"/>
      <c r="H327" s="29"/>
      <c r="I327" s="29"/>
      <c r="J327" s="29"/>
      <c r="K327" s="188"/>
      <c r="L327" s="29"/>
      <c r="M327" s="23"/>
      <c r="N327" s="23"/>
      <c r="O327" s="23"/>
      <c r="P327" s="23"/>
      <c r="Q327" s="23"/>
      <c r="R327" s="23"/>
      <c r="S327" s="23"/>
      <c r="T327" s="23"/>
      <c r="U327" s="23"/>
      <c r="V327" s="23"/>
      <c r="W327" s="23"/>
      <c r="X327" s="23"/>
      <c r="Y327" s="23"/>
      <c r="Z327" s="29"/>
      <c r="AA327" s="29"/>
      <c r="AB327" s="29"/>
      <c r="AC327" s="29"/>
      <c r="AD327" s="29"/>
      <c r="AE327" s="29"/>
      <c r="AF327" s="29"/>
      <c r="AG327" s="29"/>
      <c r="AH327" s="29"/>
      <c r="AI327" s="29"/>
    </row>
    <row r="328" ht="14.25" customHeight="1">
      <c r="A328" s="133" t="str">
        <f t="array" ref="A328">IFERROR(INDEX('03.Muestra'!$B$8:$B$17,SMALL(IF("Documento no web"='03.Muestra'!$D$8:$D$17,ROW('03.Muestra'!$B$8:$B$17)-MIN(ROW('03.Muestra'!$D$8:$D$17))+1,""),ROW()-327)),"")</f>
        <v/>
      </c>
      <c r="B328" s="169" t="str">
        <f t="array" ref="B328">IFERROR(INDEX('03.Muestra'!$C$8:$C$17,SMALL(IF("Documento no web"='03.Muestra'!$D$8:$D$17,ROW('03.Muestra'!$C$8:$C$17)-MIN(ROW('03.Muestra'!$D$8:$D$17))+1,""),ROW()-327)),"")</f>
        <v/>
      </c>
      <c r="C328" s="169" t="str">
        <f t="array" ref="C328">IFERROR(INDEX('03.Muestra'!$F$8:$F$17,SMALL(IF("Documento no web"='03.Muestra'!$D$8:$D$17,ROW('03.Muestra'!$F$8:$F$17)-MIN(ROW('03.Muestra'!$D$8:$D$17))+1,""),ROW()-327)),"")</f>
        <v/>
      </c>
      <c r="D328" s="143" t="str">
        <f t="shared" ref="D328:D337" si="41">IF(C328="","",$D$18)</f>
        <v/>
      </c>
      <c r="E328" s="95" t="str">
        <f t="shared" ref="E328:E337" si="42">IF(D328&lt;&gt;"",IF(AND(B328&lt;&gt;"",C328&lt;&gt;""),"","ERR"),"")</f>
        <v/>
      </c>
      <c r="F328" s="144" t="s">
        <v>95</v>
      </c>
      <c r="G328" s="121" t="s">
        <v>104</v>
      </c>
      <c r="H328" s="116" t="s">
        <v>99</v>
      </c>
      <c r="I328" s="145" t="s">
        <v>97</v>
      </c>
      <c r="J328" s="146" t="s">
        <v>93</v>
      </c>
      <c r="K328" s="171" t="s">
        <v>103</v>
      </c>
      <c r="L328" s="29"/>
      <c r="M328" s="23"/>
      <c r="N328" s="23"/>
      <c r="O328" s="23"/>
      <c r="P328" s="23"/>
      <c r="Q328" s="23"/>
      <c r="R328" s="23"/>
      <c r="S328" s="23"/>
      <c r="T328" s="23"/>
      <c r="U328" s="23"/>
      <c r="V328" s="23"/>
      <c r="W328" s="23"/>
      <c r="X328" s="23"/>
      <c r="Y328" s="23"/>
      <c r="Z328" s="29"/>
      <c r="AA328" s="29"/>
      <c r="AB328" s="29"/>
      <c r="AC328" s="29"/>
      <c r="AD328" s="29"/>
      <c r="AE328" s="29"/>
      <c r="AF328" s="29"/>
      <c r="AG328" s="29"/>
      <c r="AH328" s="29"/>
      <c r="AI328" s="29"/>
    </row>
    <row r="329" ht="14.25" customHeight="1">
      <c r="A329" s="133" t="str">
        <f t="array" ref="A329">IFERROR(INDEX('03.Muestra'!$B$8:$B$17,SMALL(IF("Documento no web"='03.Muestra'!$D$8:$D$17,ROW('03.Muestra'!$B$8:$B$17)-MIN(ROW('03.Muestra'!$D$8:$D$17))+1,""),ROW()-327)),"")</f>
        <v/>
      </c>
      <c r="B329" s="169" t="str">
        <f t="array" ref="B329">IFERROR(INDEX('03.Muestra'!$C$8:$C$17,SMALL(IF("Documento no web"='03.Muestra'!$D$8:$D$17,ROW('03.Muestra'!$C$8:$C$17)-MIN(ROW('03.Muestra'!$D$8:$D$17))+1,""),ROW()-327)),"")</f>
        <v/>
      </c>
      <c r="C329" s="169" t="str">
        <f t="array" ref="C329">IFERROR(INDEX('03.Muestra'!$F$8:$F$17,SMALL(IF("Documento no web"='03.Muestra'!$D$8:$D$17,ROW('03.Muestra'!$F$8:$F$17)-MIN(ROW('03.Muestra'!$D$8:$D$17))+1,""),ROW()-327)),"")</f>
        <v/>
      </c>
      <c r="D329" s="143" t="str">
        <f t="shared" si="41"/>
        <v/>
      </c>
      <c r="E329" s="95" t="str">
        <f t="shared" si="42"/>
        <v/>
      </c>
      <c r="F329" s="147">
        <f>COUNTIF($D328:INDIRECT("$D" &amp;  SUM(ROW()-1,'03.Muestra'!$D$20)-1),F328)</f>
        <v>0</v>
      </c>
      <c r="G329" s="147">
        <f>COUNTIF($D328:INDIRECT("$D" &amp;  SUM(ROW()-1,'03.Muestra'!$D$20)-1),G328)</f>
        <v>0</v>
      </c>
      <c r="H329" s="147">
        <f>COUNTIF($D328:INDIRECT("$D" &amp;  SUM(ROW()-1,'03.Muestra'!$D$20)-1),H328)</f>
        <v>0</v>
      </c>
      <c r="I329" s="147">
        <f>COUNTIF($D328:INDIRECT("$D" &amp;  SUM(ROW()-1,'03.Muestra'!$D$20)-1),I328)</f>
        <v>0</v>
      </c>
      <c r="J329" s="147">
        <f>COUNTIF($D328:INDIRECT("$D" &amp;  SUM(ROW()-1,'03.Muestra'!$D$20)-1),J328)</f>
        <v>0</v>
      </c>
      <c r="K329" s="172">
        <f>IF(COUNTIF('03.Muestra'!$D$8:$D$17,"Documento no web")=0,0,COUNTBLANK($D328:INDIRECT("$D" &amp;  SUM(ROW()-1,COUNTIF('03.Muestra'!$D$8:$D$17,"Documento no web"))-1)))</f>
        <v>0</v>
      </c>
      <c r="L329" s="29"/>
      <c r="M329" s="23"/>
      <c r="N329" s="23"/>
      <c r="O329" s="23"/>
      <c r="P329" s="23"/>
      <c r="Q329" s="23"/>
      <c r="R329" s="23"/>
      <c r="S329" s="23"/>
      <c r="T329" s="23"/>
      <c r="U329" s="23"/>
      <c r="V329" s="23"/>
      <c r="W329" s="23"/>
      <c r="X329" s="23"/>
      <c r="Y329" s="23"/>
      <c r="Z329" s="29"/>
      <c r="AA329" s="29"/>
      <c r="AB329" s="29"/>
      <c r="AC329" s="29"/>
      <c r="AD329" s="29"/>
      <c r="AE329" s="29"/>
      <c r="AF329" s="29"/>
      <c r="AG329" s="29"/>
      <c r="AH329" s="29"/>
      <c r="AI329" s="29"/>
    </row>
    <row r="330" ht="14.25" customHeight="1">
      <c r="A330" s="133" t="str">
        <f t="array" ref="A330">IFERROR(INDEX('03.Muestra'!$B$8:$B$17,SMALL(IF("Documento no web"='03.Muestra'!$D$8:$D$17,ROW('03.Muestra'!$B$8:$B$17)-MIN(ROW('03.Muestra'!$D$8:$D$17))+1,""),ROW()-327)),"")</f>
        <v/>
      </c>
      <c r="B330" s="169" t="str">
        <f t="array" ref="B330">IFERROR(INDEX('03.Muestra'!$C$8:$C$17,SMALL(IF("Documento no web"='03.Muestra'!$D$8:$D$17,ROW('03.Muestra'!$C$8:$C$17)-MIN(ROW('03.Muestra'!$D$8:$D$17))+1,""),ROW()-327)),"")</f>
        <v/>
      </c>
      <c r="C330" s="169" t="str">
        <f t="array" ref="C330">IFERROR(INDEX('03.Muestra'!$F$8:$F$17,SMALL(IF("Documento no web"='03.Muestra'!$D$8:$D$17,ROW('03.Muestra'!$F$8:$F$17)-MIN(ROW('03.Muestra'!$D$8:$D$17))+1,""),ROW()-327)),"")</f>
        <v/>
      </c>
      <c r="D330" s="143" t="str">
        <f t="shared" si="41"/>
        <v/>
      </c>
      <c r="E330" s="95" t="str">
        <f t="shared" si="42"/>
        <v/>
      </c>
      <c r="F330" s="29"/>
      <c r="G330" s="23"/>
      <c r="H330" s="23"/>
      <c r="I330" s="23"/>
      <c r="J330" s="23"/>
      <c r="K330" s="188"/>
      <c r="L330" s="29"/>
      <c r="M330" s="23"/>
      <c r="N330" s="23"/>
      <c r="O330" s="23"/>
      <c r="P330" s="23"/>
      <c r="Q330" s="23"/>
      <c r="R330" s="23"/>
      <c r="S330" s="23"/>
      <c r="T330" s="23"/>
      <c r="U330" s="23"/>
      <c r="V330" s="23"/>
      <c r="W330" s="23"/>
      <c r="X330" s="23"/>
      <c r="Y330" s="23"/>
      <c r="Z330" s="29"/>
      <c r="AA330" s="29"/>
      <c r="AB330" s="29"/>
      <c r="AC330" s="29"/>
      <c r="AD330" s="29"/>
      <c r="AE330" s="29"/>
      <c r="AF330" s="29"/>
      <c r="AG330" s="29"/>
      <c r="AH330" s="29"/>
      <c r="AI330" s="29"/>
    </row>
    <row r="331" ht="14.25" customHeight="1">
      <c r="A331" s="133" t="str">
        <f t="array" ref="A331">IFERROR(INDEX('03.Muestra'!$B$8:$B$17,SMALL(IF("Documento no web"='03.Muestra'!$D$8:$D$17,ROW('03.Muestra'!$B$8:$B$17)-MIN(ROW('03.Muestra'!$D$8:$D$17))+1,""),ROW()-327)),"")</f>
        <v/>
      </c>
      <c r="B331" s="169" t="str">
        <f t="array" ref="B331">IFERROR(INDEX('03.Muestra'!$C$8:$C$17,SMALL(IF("Documento no web"='03.Muestra'!$D$8:$D$17,ROW('03.Muestra'!$C$8:$C$17)-MIN(ROW('03.Muestra'!$D$8:$D$17))+1,""),ROW()-327)),"")</f>
        <v/>
      </c>
      <c r="C331" s="169" t="str">
        <f t="array" ref="C331">IFERROR(INDEX('03.Muestra'!$F$8:$F$17,SMALL(IF("Documento no web"='03.Muestra'!$D$8:$D$17,ROW('03.Muestra'!$F$8:$F$17)-MIN(ROW('03.Muestra'!$D$8:$D$17))+1,""),ROW()-327)),"")</f>
        <v/>
      </c>
      <c r="D331" s="143" t="str">
        <f t="shared" si="41"/>
        <v/>
      </c>
      <c r="E331" s="95" t="str">
        <f t="shared" si="42"/>
        <v/>
      </c>
      <c r="F331" s="29"/>
      <c r="G331" s="23"/>
      <c r="H331" s="23"/>
      <c r="I331" s="23"/>
      <c r="J331" s="23"/>
      <c r="K331" s="188"/>
      <c r="L331" s="29"/>
      <c r="M331" s="23"/>
      <c r="N331" s="23"/>
      <c r="O331" s="23"/>
      <c r="P331" s="23"/>
      <c r="Q331" s="23"/>
      <c r="R331" s="23"/>
      <c r="S331" s="23"/>
      <c r="T331" s="23"/>
      <c r="U331" s="23"/>
      <c r="V331" s="23"/>
      <c r="W331" s="23"/>
      <c r="X331" s="23"/>
      <c r="Y331" s="23"/>
      <c r="Z331" s="29"/>
      <c r="AA331" s="29"/>
      <c r="AB331" s="29"/>
      <c r="AC331" s="29"/>
      <c r="AD331" s="29"/>
      <c r="AE331" s="29"/>
      <c r="AF331" s="29"/>
      <c r="AG331" s="29"/>
      <c r="AH331" s="29"/>
      <c r="AI331" s="29"/>
    </row>
    <row r="332" ht="14.25" customHeight="1">
      <c r="A332" s="133" t="str">
        <f t="array" ref="A332">IFERROR(INDEX('03.Muestra'!$B$8:$B$17,SMALL(IF("Documento no web"='03.Muestra'!$D$8:$D$17,ROW('03.Muestra'!$B$8:$B$17)-MIN(ROW('03.Muestra'!$D$8:$D$17))+1,""),ROW()-327)),"")</f>
        <v/>
      </c>
      <c r="B332" s="169" t="str">
        <f t="array" ref="B332">IFERROR(INDEX('03.Muestra'!$C$8:$C$17,SMALL(IF("Documento no web"='03.Muestra'!$D$8:$D$17,ROW('03.Muestra'!$C$8:$C$17)-MIN(ROW('03.Muestra'!$D$8:$D$17))+1,""),ROW()-327)),"")</f>
        <v/>
      </c>
      <c r="C332" s="169" t="str">
        <f t="array" ref="C332">IFERROR(INDEX('03.Muestra'!$F$8:$F$17,SMALL(IF("Documento no web"='03.Muestra'!$D$8:$D$17,ROW('03.Muestra'!$F$8:$F$17)-MIN(ROW('03.Muestra'!$D$8:$D$17))+1,""),ROW()-327)),"")</f>
        <v/>
      </c>
      <c r="D332" s="143" t="str">
        <f t="shared" si="41"/>
        <v/>
      </c>
      <c r="E332" s="95" t="str">
        <f t="shared" si="42"/>
        <v/>
      </c>
      <c r="F332" s="29"/>
      <c r="G332" s="23"/>
      <c r="H332" s="23"/>
      <c r="I332" s="23"/>
      <c r="J332" s="23"/>
      <c r="K332" s="188"/>
      <c r="L332" s="29"/>
      <c r="M332" s="23"/>
      <c r="N332" s="23"/>
      <c r="O332" s="23"/>
      <c r="P332" s="23"/>
      <c r="Q332" s="23"/>
      <c r="R332" s="23"/>
      <c r="S332" s="23"/>
      <c r="T332" s="23"/>
      <c r="U332" s="23"/>
      <c r="V332" s="23"/>
      <c r="W332" s="23"/>
      <c r="X332" s="23"/>
      <c r="Y332" s="23"/>
      <c r="Z332" s="29"/>
      <c r="AA332" s="29"/>
      <c r="AB332" s="29"/>
      <c r="AC332" s="29"/>
      <c r="AD332" s="29"/>
      <c r="AE332" s="29"/>
      <c r="AF332" s="29"/>
      <c r="AG332" s="29"/>
      <c r="AH332" s="29"/>
      <c r="AI332" s="29"/>
    </row>
    <row r="333" ht="14.25" customHeight="1">
      <c r="A333" s="133" t="str">
        <f t="array" ref="A333">IFERROR(INDEX('03.Muestra'!$B$8:$B$17,SMALL(IF("Documento no web"='03.Muestra'!$D$8:$D$17,ROW('03.Muestra'!$B$8:$B$17)-MIN(ROW('03.Muestra'!$D$8:$D$17))+1,""),ROW()-327)),"")</f>
        <v/>
      </c>
      <c r="B333" s="169" t="str">
        <f t="array" ref="B333">IFERROR(INDEX('03.Muestra'!$C$8:$C$17,SMALL(IF("Documento no web"='03.Muestra'!$D$8:$D$17,ROW('03.Muestra'!$C$8:$C$17)-MIN(ROW('03.Muestra'!$D$8:$D$17))+1,""),ROW()-327)),"")</f>
        <v/>
      </c>
      <c r="C333" s="169" t="str">
        <f t="array" ref="C333">IFERROR(INDEX('03.Muestra'!$F$8:$F$17,SMALL(IF("Documento no web"='03.Muestra'!$D$8:$D$17,ROW('03.Muestra'!$F$8:$F$17)-MIN(ROW('03.Muestra'!$D$8:$D$17))+1,""),ROW()-327)),"")</f>
        <v/>
      </c>
      <c r="D333" s="143" t="str">
        <f t="shared" si="41"/>
        <v/>
      </c>
      <c r="E333" s="95" t="str">
        <f t="shared" si="42"/>
        <v/>
      </c>
      <c r="F333" s="29"/>
      <c r="G333" s="23"/>
      <c r="H333" s="23"/>
      <c r="I333" s="23"/>
      <c r="J333" s="23"/>
      <c r="K333" s="188"/>
      <c r="L333" s="29"/>
      <c r="M333" s="23"/>
      <c r="N333" s="23"/>
      <c r="O333" s="23"/>
      <c r="P333" s="23"/>
      <c r="Q333" s="23"/>
      <c r="R333" s="23"/>
      <c r="S333" s="23"/>
      <c r="T333" s="23"/>
      <c r="U333" s="23"/>
      <c r="V333" s="23"/>
      <c r="W333" s="23"/>
      <c r="X333" s="23"/>
      <c r="Y333" s="23"/>
      <c r="Z333" s="29"/>
      <c r="AA333" s="29"/>
      <c r="AB333" s="29"/>
      <c r="AC333" s="29"/>
      <c r="AD333" s="29"/>
      <c r="AE333" s="29"/>
      <c r="AF333" s="29"/>
      <c r="AG333" s="29"/>
      <c r="AH333" s="29"/>
      <c r="AI333" s="29"/>
    </row>
    <row r="334" ht="14.25" customHeight="1">
      <c r="A334" s="133" t="str">
        <f t="array" ref="A334">IFERROR(INDEX('03.Muestra'!$B$8:$B$17,SMALL(IF("Documento no web"='03.Muestra'!$D$8:$D$17,ROW('03.Muestra'!$B$8:$B$17)-MIN(ROW('03.Muestra'!$D$8:$D$17))+1,""),ROW()-327)),"")</f>
        <v/>
      </c>
      <c r="B334" s="169" t="str">
        <f t="array" ref="B334">IFERROR(INDEX('03.Muestra'!$C$8:$C$17,SMALL(IF("Documento no web"='03.Muestra'!$D$8:$D$17,ROW('03.Muestra'!$C$8:$C$17)-MIN(ROW('03.Muestra'!$D$8:$D$17))+1,""),ROW()-327)),"")</f>
        <v/>
      </c>
      <c r="C334" s="169" t="str">
        <f t="array" ref="C334">IFERROR(INDEX('03.Muestra'!$F$8:$F$17,SMALL(IF("Documento no web"='03.Muestra'!$D$8:$D$17,ROW('03.Muestra'!$F$8:$F$17)-MIN(ROW('03.Muestra'!$D$8:$D$17))+1,""),ROW()-327)),"")</f>
        <v/>
      </c>
      <c r="D334" s="143" t="str">
        <f t="shared" si="41"/>
        <v/>
      </c>
      <c r="E334" s="95" t="str">
        <f t="shared" si="42"/>
        <v/>
      </c>
      <c r="F334" s="23"/>
      <c r="G334" s="23"/>
      <c r="H334" s="23"/>
      <c r="I334" s="23"/>
      <c r="J334" s="23"/>
      <c r="K334" s="188"/>
      <c r="L334" s="29"/>
      <c r="M334" s="23"/>
      <c r="N334" s="23"/>
      <c r="O334" s="23"/>
      <c r="P334" s="23"/>
      <c r="Q334" s="23"/>
      <c r="R334" s="23"/>
      <c r="S334" s="23"/>
      <c r="T334" s="23"/>
      <c r="U334" s="23"/>
      <c r="V334" s="23"/>
      <c r="W334" s="23"/>
      <c r="X334" s="23"/>
      <c r="Y334" s="23"/>
      <c r="Z334" s="29"/>
      <c r="AA334" s="29"/>
      <c r="AB334" s="29"/>
      <c r="AC334" s="29"/>
      <c r="AD334" s="29"/>
      <c r="AE334" s="29"/>
      <c r="AF334" s="29"/>
      <c r="AG334" s="29"/>
      <c r="AH334" s="29"/>
      <c r="AI334" s="29"/>
    </row>
    <row r="335" ht="14.25" customHeight="1">
      <c r="A335" s="133" t="str">
        <f t="array" ref="A335">IFERROR(INDEX('03.Muestra'!$B$8:$B$17,SMALL(IF("Documento no web"='03.Muestra'!$D$8:$D$17,ROW('03.Muestra'!$B$8:$B$17)-MIN(ROW('03.Muestra'!$D$8:$D$17))+1,""),ROW()-327)),"")</f>
        <v/>
      </c>
      <c r="B335" s="169" t="str">
        <f t="array" ref="B335">IFERROR(INDEX('03.Muestra'!$C$8:$C$17,SMALL(IF("Documento no web"='03.Muestra'!$D$8:$D$17,ROW('03.Muestra'!$C$8:$C$17)-MIN(ROW('03.Muestra'!$D$8:$D$17))+1,""),ROW()-327)),"")</f>
        <v/>
      </c>
      <c r="C335" s="169" t="str">
        <f t="array" ref="C335">IFERROR(INDEX('03.Muestra'!$F$8:$F$17,SMALL(IF("Documento no web"='03.Muestra'!$D$8:$D$17,ROW('03.Muestra'!$F$8:$F$17)-MIN(ROW('03.Muestra'!$D$8:$D$17))+1,""),ROW()-327)),"")</f>
        <v/>
      </c>
      <c r="D335" s="143" t="str">
        <f t="shared" si="41"/>
        <v/>
      </c>
      <c r="E335" s="95" t="str">
        <f t="shared" si="42"/>
        <v/>
      </c>
      <c r="F335" s="23"/>
      <c r="G335" s="23"/>
      <c r="H335" s="23"/>
      <c r="I335" s="23"/>
      <c r="J335" s="23"/>
      <c r="K335" s="188"/>
      <c r="L335" s="29"/>
      <c r="M335" s="23"/>
      <c r="N335" s="23"/>
      <c r="O335" s="23"/>
      <c r="P335" s="23"/>
      <c r="Q335" s="23"/>
      <c r="R335" s="23"/>
      <c r="S335" s="23"/>
      <c r="T335" s="23"/>
      <c r="U335" s="23"/>
      <c r="V335" s="23"/>
      <c r="W335" s="23"/>
      <c r="X335" s="23"/>
      <c r="Y335" s="23"/>
      <c r="Z335" s="29"/>
      <c r="AA335" s="29"/>
      <c r="AB335" s="29"/>
      <c r="AC335" s="29"/>
      <c r="AD335" s="29"/>
      <c r="AE335" s="29"/>
      <c r="AF335" s="29"/>
      <c r="AG335" s="29"/>
      <c r="AH335" s="29"/>
      <c r="AI335" s="29"/>
    </row>
    <row r="336" ht="14.25" customHeight="1">
      <c r="A336" s="133" t="str">
        <f t="array" ref="A336">IFERROR(INDEX('03.Muestra'!$B$8:$B$17,SMALL(IF("Documento no web"='03.Muestra'!$D$8:$D$17,ROW('03.Muestra'!$B$8:$B$17)-MIN(ROW('03.Muestra'!$D$8:$D$17))+1,""),ROW()-327)),"")</f>
        <v/>
      </c>
      <c r="B336" s="169" t="str">
        <f t="array" ref="B336">IFERROR(INDEX('03.Muestra'!$C$8:$C$17,SMALL(IF("Documento no web"='03.Muestra'!$D$8:$D$17,ROW('03.Muestra'!$C$8:$C$17)-MIN(ROW('03.Muestra'!$D$8:$D$17))+1,""),ROW()-327)),"")</f>
        <v/>
      </c>
      <c r="C336" s="169" t="str">
        <f t="array" ref="C336">IFERROR(INDEX('03.Muestra'!$F$8:$F$17,SMALL(IF("Documento no web"='03.Muestra'!$D$8:$D$17,ROW('03.Muestra'!$F$8:$F$17)-MIN(ROW('03.Muestra'!$D$8:$D$17))+1,""),ROW()-327)),"")</f>
        <v/>
      </c>
      <c r="D336" s="143" t="str">
        <f t="shared" si="41"/>
        <v/>
      </c>
      <c r="E336" s="95" t="str">
        <f t="shared" si="42"/>
        <v/>
      </c>
      <c r="F336" s="23"/>
      <c r="G336" s="23"/>
      <c r="H336" s="23"/>
      <c r="I336" s="23"/>
      <c r="J336" s="23"/>
      <c r="K336" s="188"/>
      <c r="L336" s="29"/>
      <c r="M336" s="23"/>
      <c r="N336" s="23"/>
      <c r="O336" s="23"/>
      <c r="P336" s="23"/>
      <c r="Q336" s="23"/>
      <c r="R336" s="23"/>
      <c r="S336" s="23"/>
      <c r="T336" s="23"/>
      <c r="U336" s="23"/>
      <c r="V336" s="23"/>
      <c r="W336" s="23"/>
      <c r="X336" s="23"/>
      <c r="Y336" s="23"/>
      <c r="Z336" s="29"/>
      <c r="AA336" s="29"/>
      <c r="AB336" s="29"/>
      <c r="AC336" s="29"/>
      <c r="AD336" s="29"/>
      <c r="AE336" s="29"/>
      <c r="AF336" s="29"/>
      <c r="AG336" s="29"/>
      <c r="AH336" s="29"/>
      <c r="AI336" s="29"/>
    </row>
    <row r="337" ht="14.25" customHeight="1">
      <c r="A337" s="133" t="str">
        <f t="array" ref="A337">IFERROR(INDEX('03.Muestra'!$B$8:$B$17,SMALL(IF("Documento no web"='03.Muestra'!$D$8:$D$17,ROW('03.Muestra'!$B$8:$B$17)-MIN(ROW('03.Muestra'!$D$8:$D$17))+1,""),ROW()-327)),"")</f>
        <v/>
      </c>
      <c r="B337" s="169" t="str">
        <f t="array" ref="B337">IFERROR(INDEX('03.Muestra'!$C$8:$C$17,SMALL(IF("Documento no web"='03.Muestra'!$D$8:$D$17,ROW('03.Muestra'!$C$8:$C$17)-MIN(ROW('03.Muestra'!$D$8:$D$17))+1,""),ROW()-327)),"")</f>
        <v/>
      </c>
      <c r="C337" s="169" t="str">
        <f t="array" ref="C337">IFERROR(INDEX('03.Muestra'!$F$8:$F$17,SMALL(IF("Documento no web"='03.Muestra'!$D$8:$D$17,ROW('03.Muestra'!$F$8:$F$17)-MIN(ROW('03.Muestra'!$D$8:$D$17))+1,""),ROW()-327)),"")</f>
        <v/>
      </c>
      <c r="D337" s="143" t="str">
        <f t="shared" si="41"/>
        <v/>
      </c>
      <c r="E337" s="95" t="str">
        <f t="shared" si="42"/>
        <v/>
      </c>
      <c r="F337" s="23"/>
      <c r="G337" s="23"/>
      <c r="H337" s="23"/>
      <c r="I337" s="23"/>
      <c r="J337" s="23"/>
      <c r="K337" s="188"/>
      <c r="L337" s="29"/>
      <c r="M337" s="23"/>
      <c r="N337" s="23"/>
      <c r="O337" s="23"/>
      <c r="P337" s="23"/>
      <c r="Q337" s="23"/>
      <c r="R337" s="23"/>
      <c r="S337" s="23"/>
      <c r="T337" s="23"/>
      <c r="U337" s="23"/>
      <c r="V337" s="23"/>
      <c r="W337" s="23"/>
      <c r="X337" s="23"/>
      <c r="Y337" s="23"/>
      <c r="Z337" s="29"/>
      <c r="AA337" s="29"/>
      <c r="AB337" s="29"/>
      <c r="AC337" s="29"/>
      <c r="AD337" s="29"/>
      <c r="AE337" s="29"/>
      <c r="AF337" s="29"/>
      <c r="AG337" s="29"/>
      <c r="AH337" s="29"/>
      <c r="AI337" s="29"/>
    </row>
    <row r="338" ht="12.0" customHeight="1">
      <c r="A338" s="92"/>
      <c r="B338" s="173"/>
      <c r="C338" s="173"/>
      <c r="D338" s="174"/>
      <c r="E338" s="95"/>
      <c r="F338" s="23"/>
      <c r="G338" s="23"/>
      <c r="H338" s="23"/>
      <c r="I338" s="23"/>
      <c r="J338" s="23"/>
      <c r="K338" s="29"/>
      <c r="L338" s="29"/>
      <c r="M338" s="29"/>
      <c r="N338" s="23"/>
      <c r="O338" s="23"/>
      <c r="P338" s="23"/>
      <c r="Q338" s="23"/>
      <c r="R338" s="23"/>
      <c r="S338" s="23"/>
      <c r="T338" s="23"/>
      <c r="U338" s="23"/>
      <c r="V338" s="29"/>
      <c r="W338" s="29"/>
      <c r="X338" s="29"/>
      <c r="Y338" s="29"/>
      <c r="Z338" s="29"/>
      <c r="AA338" s="29"/>
      <c r="AB338" s="29"/>
      <c r="AC338" s="29"/>
      <c r="AD338" s="23"/>
      <c r="AE338" s="29"/>
      <c r="AF338" s="29"/>
      <c r="AG338" s="29"/>
      <c r="AH338" s="29"/>
      <c r="AI338" s="29"/>
    </row>
    <row r="339" ht="12.0" customHeight="1">
      <c r="A339" s="92"/>
      <c r="B339" s="173"/>
      <c r="C339" s="173"/>
      <c r="D339" s="174"/>
      <c r="E339" s="95"/>
      <c r="F339" s="23"/>
      <c r="G339" s="23"/>
      <c r="H339" s="23"/>
      <c r="I339" s="23"/>
      <c r="J339" s="23"/>
      <c r="K339" s="29"/>
      <c r="L339" s="29"/>
      <c r="M339" s="29"/>
      <c r="N339" s="23"/>
      <c r="O339" s="23"/>
      <c r="P339" s="23"/>
      <c r="Q339" s="23"/>
      <c r="R339" s="23"/>
      <c r="S339" s="23"/>
      <c r="T339" s="23"/>
      <c r="U339" s="23"/>
      <c r="V339" s="29"/>
      <c r="W339" s="29"/>
      <c r="X339" s="29"/>
      <c r="Y339" s="29"/>
      <c r="Z339" s="29"/>
      <c r="AA339" s="29"/>
      <c r="AB339" s="29"/>
      <c r="AC339" s="29"/>
      <c r="AD339" s="23"/>
      <c r="AE339" s="29"/>
      <c r="AF339" s="29"/>
      <c r="AG339" s="29"/>
      <c r="AH339" s="29"/>
      <c r="AI339" s="29"/>
    </row>
    <row r="340" ht="12.75" customHeight="1">
      <c r="A340" s="151"/>
      <c r="B340" s="152"/>
      <c r="C340" s="151"/>
      <c r="D340" s="175"/>
      <c r="E340" s="95"/>
      <c r="F340" s="23"/>
      <c r="G340" s="23"/>
      <c r="H340" s="23"/>
      <c r="I340" s="23"/>
      <c r="J340" s="23"/>
      <c r="K340" s="29"/>
      <c r="L340" s="29"/>
      <c r="M340" s="29"/>
      <c r="N340" s="23"/>
      <c r="O340" s="23"/>
      <c r="P340" s="23"/>
      <c r="Q340" s="23"/>
      <c r="R340" s="23"/>
      <c r="S340" s="23"/>
      <c r="T340" s="23"/>
      <c r="U340" s="23"/>
      <c r="V340" s="29"/>
      <c r="W340" s="29"/>
      <c r="X340" s="29"/>
      <c r="Y340" s="29"/>
      <c r="Z340" s="29"/>
      <c r="AA340" s="29"/>
      <c r="AB340" s="29"/>
      <c r="AC340" s="29"/>
      <c r="AD340" s="23"/>
      <c r="AE340" s="29"/>
      <c r="AF340" s="29"/>
      <c r="AG340" s="29"/>
      <c r="AH340" s="29"/>
      <c r="AI340" s="29"/>
    </row>
    <row r="341" ht="14.25" customHeight="1">
      <c r="A341" s="149"/>
      <c r="B341" s="149"/>
      <c r="C341" s="149"/>
      <c r="D341" s="176"/>
      <c r="E341" s="95"/>
      <c r="F341" s="124"/>
      <c r="G341" s="23"/>
      <c r="H341" s="23"/>
      <c r="I341" s="23"/>
      <c r="J341" s="23"/>
      <c r="K341" s="29"/>
      <c r="L341" s="29"/>
      <c r="M341" s="29"/>
      <c r="N341" s="23"/>
      <c r="O341" s="23"/>
      <c r="P341" s="23"/>
      <c r="Q341" s="23"/>
      <c r="R341" s="23"/>
      <c r="S341" s="23"/>
      <c r="T341" s="23"/>
      <c r="U341" s="23"/>
      <c r="V341" s="29"/>
      <c r="W341" s="29"/>
      <c r="X341" s="29"/>
      <c r="Y341" s="29"/>
      <c r="Z341" s="29"/>
      <c r="AA341" s="29"/>
      <c r="AB341" s="29"/>
      <c r="AC341" s="29"/>
      <c r="AD341" s="23"/>
      <c r="AE341" s="29"/>
      <c r="AF341" s="29"/>
      <c r="AG341" s="29"/>
      <c r="AH341" s="29"/>
      <c r="AI341" s="29"/>
    </row>
    <row r="342" ht="12.0" customHeight="1">
      <c r="A342" s="29"/>
      <c r="B342" s="23"/>
      <c r="C342" s="23"/>
      <c r="D342" s="167"/>
      <c r="E342" s="95"/>
      <c r="F342" s="23"/>
      <c r="G342" s="23"/>
      <c r="H342" s="23"/>
      <c r="I342" s="23"/>
      <c r="J342" s="23"/>
      <c r="K342" s="188"/>
      <c r="L342" s="23"/>
      <c r="M342" s="23"/>
      <c r="N342" s="23"/>
      <c r="O342" s="23"/>
      <c r="P342" s="23"/>
      <c r="Q342" s="23"/>
      <c r="R342" s="23"/>
      <c r="S342" s="23"/>
      <c r="T342" s="23"/>
      <c r="U342" s="23"/>
      <c r="V342" s="23"/>
      <c r="W342" s="23"/>
      <c r="X342" s="23"/>
      <c r="Y342" s="23"/>
      <c r="Z342" s="29"/>
      <c r="AA342" s="29"/>
      <c r="AB342" s="29"/>
      <c r="AC342" s="29"/>
      <c r="AD342" s="29"/>
      <c r="AE342" s="29"/>
      <c r="AF342" s="29"/>
      <c r="AG342" s="29"/>
      <c r="AH342" s="29"/>
      <c r="AI342" s="29"/>
    </row>
    <row r="343" ht="12.0" customHeight="1">
      <c r="A343" s="29"/>
      <c r="B343" s="193"/>
      <c r="C343" s="23"/>
      <c r="D343" s="167"/>
      <c r="E343" s="137"/>
      <c r="F343" s="29"/>
      <c r="G343" s="29"/>
      <c r="H343" s="29"/>
      <c r="I343" s="29"/>
      <c r="J343" s="29"/>
      <c r="K343" s="188"/>
      <c r="L343" s="23"/>
      <c r="M343" s="23"/>
      <c r="N343" s="23"/>
      <c r="O343" s="23"/>
      <c r="P343" s="23"/>
      <c r="Q343" s="23"/>
      <c r="R343" s="23"/>
      <c r="S343" s="23"/>
      <c r="T343" s="23"/>
      <c r="U343" s="23"/>
      <c r="V343" s="23"/>
      <c r="W343" s="23"/>
      <c r="X343" s="23"/>
      <c r="Y343" s="23"/>
      <c r="Z343" s="29"/>
      <c r="AA343" s="29"/>
      <c r="AB343" s="29"/>
      <c r="AC343" s="29"/>
      <c r="AD343" s="29"/>
      <c r="AE343" s="29"/>
      <c r="AF343" s="29"/>
      <c r="AG343" s="29"/>
      <c r="AH343" s="29"/>
      <c r="AI343" s="29"/>
    </row>
    <row r="344" ht="30.0" customHeight="1">
      <c r="A344" s="126" t="s">
        <v>106</v>
      </c>
      <c r="B344" s="127" t="s">
        <v>92</v>
      </c>
      <c r="C344" s="128" t="s">
        <v>222</v>
      </c>
      <c r="D344" s="168" t="s">
        <v>112</v>
      </c>
      <c r="E344" s="154"/>
      <c r="F344" s="29"/>
      <c r="G344" s="29"/>
      <c r="H344" s="29"/>
      <c r="I344" s="29"/>
      <c r="J344" s="29"/>
      <c r="K344" s="188"/>
      <c r="L344" s="29"/>
      <c r="M344" s="23"/>
      <c r="N344" s="23"/>
      <c r="O344" s="23"/>
      <c r="P344" s="23"/>
      <c r="Q344" s="23"/>
      <c r="R344" s="23"/>
      <c r="S344" s="23"/>
      <c r="T344" s="23"/>
      <c r="U344" s="23"/>
      <c r="V344" s="23"/>
      <c r="W344" s="23"/>
      <c r="X344" s="23"/>
      <c r="Y344" s="23"/>
      <c r="Z344" s="29"/>
      <c r="AA344" s="29"/>
      <c r="AB344" s="29"/>
      <c r="AC344" s="29"/>
      <c r="AD344" s="29"/>
      <c r="AE344" s="29"/>
      <c r="AF344" s="29"/>
      <c r="AG344" s="29"/>
      <c r="AH344" s="29"/>
      <c r="AI344" s="29"/>
    </row>
    <row r="345" ht="13.5" customHeight="1">
      <c r="A345" s="133" t="str">
        <f t="array" ref="A345">IFERROR(INDEX('03.Muestra'!$B$8:$B$17,SMALL(IF("Documento no web"='03.Muestra'!$D$8:$D$17,ROW('03.Muestra'!$B$8:$B$17)-MIN(ROW('03.Muestra'!$D$8:$D$17))+1,""),ROW()-344)),"")</f>
        <v/>
      </c>
      <c r="B345" s="169" t="str">
        <f t="array" ref="B345">IFERROR(INDEX('03.Muestra'!$C$8:$C$17,SMALL(IF("Documento no web"='03.Muestra'!$D$8:$D$17,ROW('03.Muestra'!$C$8:$C$17)-MIN(ROW('03.Muestra'!$D$8:$D$17))+1,""),ROW()-344)),"")</f>
        <v/>
      </c>
      <c r="C345" s="169" t="str">
        <f t="array" ref="C345">IFERROR(INDEX('03.Muestra'!$F$8:$F$17,SMALL(IF("Documento no web"='03.Muestra'!$D$8:$D$17,ROW('03.Muestra'!$F$8:$F$17)-MIN(ROW('03.Muestra'!$D$8:$D$17))+1,""),ROW()-344)),"")</f>
        <v/>
      </c>
      <c r="D345" s="143" t="str">
        <f t="shared" ref="D345:D354" si="43">IF(C345="","",$D$18)</f>
        <v/>
      </c>
      <c r="E345" s="95" t="str">
        <f t="shared" ref="E345:E354" si="44">IF(D345&lt;&gt;"",IF(AND(B345&lt;&gt;"",C345&lt;&gt;""),"","ERR"),"")</f>
        <v/>
      </c>
      <c r="F345" s="144" t="s">
        <v>95</v>
      </c>
      <c r="G345" s="121" t="s">
        <v>104</v>
      </c>
      <c r="H345" s="116" t="s">
        <v>99</v>
      </c>
      <c r="I345" s="145" t="s">
        <v>97</v>
      </c>
      <c r="J345" s="146" t="s">
        <v>93</v>
      </c>
      <c r="K345" s="171" t="s">
        <v>103</v>
      </c>
      <c r="L345" s="23"/>
      <c r="M345" s="23"/>
      <c r="N345" s="23"/>
      <c r="O345" s="23"/>
      <c r="P345" s="23"/>
      <c r="Q345" s="23"/>
      <c r="R345" s="23"/>
      <c r="S345" s="23"/>
      <c r="T345" s="23"/>
      <c r="U345" s="23"/>
      <c r="V345" s="23"/>
      <c r="W345" s="23"/>
      <c r="X345" s="23"/>
      <c r="Y345" s="23"/>
      <c r="Z345" s="29"/>
      <c r="AA345" s="29"/>
      <c r="AB345" s="29"/>
      <c r="AC345" s="29"/>
      <c r="AD345" s="29"/>
      <c r="AE345" s="29"/>
      <c r="AF345" s="29"/>
      <c r="AG345" s="29"/>
      <c r="AH345" s="29"/>
      <c r="AI345" s="29"/>
    </row>
    <row r="346" ht="12.75" customHeight="1">
      <c r="A346" s="133" t="str">
        <f t="array" ref="A346">IFERROR(INDEX('03.Muestra'!$B$8:$B$17,SMALL(IF("Documento no web"='03.Muestra'!$D$8:$D$17,ROW('03.Muestra'!$B$8:$B$17)-MIN(ROW('03.Muestra'!$D$8:$D$17))+1,""),ROW()-344)),"")</f>
        <v/>
      </c>
      <c r="B346" s="169" t="str">
        <f t="array" ref="B346">IFERROR(INDEX('03.Muestra'!$C$8:$C$17,SMALL(IF("Documento no web"='03.Muestra'!$D$8:$D$17,ROW('03.Muestra'!$C$8:$C$17)-MIN(ROW('03.Muestra'!$D$8:$D$17))+1,""),ROW()-344)),"")</f>
        <v/>
      </c>
      <c r="C346" s="169" t="str">
        <f t="array" ref="C346">IFERROR(INDEX('03.Muestra'!$F$8:$F$17,SMALL(IF("Documento no web"='03.Muestra'!$D$8:$D$17,ROW('03.Muestra'!$F$8:$F$17)-MIN(ROW('03.Muestra'!$D$8:$D$17))+1,""),ROW()-344)),"")</f>
        <v/>
      </c>
      <c r="D346" s="143" t="str">
        <f t="shared" si="43"/>
        <v/>
      </c>
      <c r="E346" s="95" t="str">
        <f t="shared" si="44"/>
        <v/>
      </c>
      <c r="F346" s="147">
        <f>COUNTIF($D345:INDIRECT("$D" &amp;  SUM(ROW()-1,'03.Muestra'!$D$20)-1),F345)</f>
        <v>0</v>
      </c>
      <c r="G346" s="147">
        <f>COUNTIF($D345:INDIRECT("$D" &amp;  SUM(ROW()-1,'03.Muestra'!$D$20)-1),G345)</f>
        <v>0</v>
      </c>
      <c r="H346" s="147">
        <f>COUNTIF($D345:INDIRECT("$D" &amp;  SUM(ROW()-1,'03.Muestra'!$D$20)-1),H345)</f>
        <v>0</v>
      </c>
      <c r="I346" s="147">
        <f>COUNTIF($D345:INDIRECT("$D" &amp;  SUM(ROW()-1,'03.Muestra'!$D$20)-1),I345)</f>
        <v>0</v>
      </c>
      <c r="J346" s="147">
        <f>COUNTIF($D345:INDIRECT("$D" &amp;  SUM(ROW()-1,'03.Muestra'!$D$20)-1),J345)</f>
        <v>0</v>
      </c>
      <c r="K346" s="172">
        <f>IF(COUNTIF('03.Muestra'!$D$8:$D$17,"Documento no web")=0,0,COUNTBLANK($D345:INDIRECT("$D" &amp;  SUM(ROW()-1,COUNTIF('03.Muestra'!$D$8:$D$17,"Documento no web"))-1)))</f>
        <v>0</v>
      </c>
      <c r="L346" s="29"/>
      <c r="M346" s="23"/>
      <c r="N346" s="23"/>
      <c r="O346" s="23"/>
      <c r="P346" s="23"/>
      <c r="Q346" s="23"/>
      <c r="R346" s="23"/>
      <c r="S346" s="23"/>
      <c r="T346" s="23"/>
      <c r="U346" s="23"/>
      <c r="V346" s="23"/>
      <c r="W346" s="23"/>
      <c r="X346" s="23"/>
      <c r="Y346" s="23"/>
      <c r="Z346" s="29"/>
      <c r="AA346" s="29"/>
      <c r="AB346" s="29"/>
      <c r="AC346" s="29"/>
      <c r="AD346" s="29"/>
      <c r="AE346" s="29"/>
      <c r="AF346" s="29"/>
      <c r="AG346" s="29"/>
      <c r="AH346" s="29"/>
      <c r="AI346" s="29"/>
    </row>
    <row r="347" ht="12.75" customHeight="1">
      <c r="A347" s="133" t="str">
        <f t="array" ref="A347">IFERROR(INDEX('03.Muestra'!$B$8:$B$17,SMALL(IF("Documento no web"='03.Muestra'!$D$8:$D$17,ROW('03.Muestra'!$B$8:$B$17)-MIN(ROW('03.Muestra'!$D$8:$D$17))+1,""),ROW()-344)),"")</f>
        <v/>
      </c>
      <c r="B347" s="169" t="str">
        <f t="array" ref="B347">IFERROR(INDEX('03.Muestra'!$C$8:$C$17,SMALL(IF("Documento no web"='03.Muestra'!$D$8:$D$17,ROW('03.Muestra'!$C$8:$C$17)-MIN(ROW('03.Muestra'!$D$8:$D$17))+1,""),ROW()-344)),"")</f>
        <v/>
      </c>
      <c r="C347" s="169" t="str">
        <f t="array" ref="C347">IFERROR(INDEX('03.Muestra'!$F$8:$F$17,SMALL(IF("Documento no web"='03.Muestra'!$D$8:$D$17,ROW('03.Muestra'!$F$8:$F$17)-MIN(ROW('03.Muestra'!$D$8:$D$17))+1,""),ROW()-344)),"")</f>
        <v/>
      </c>
      <c r="D347" s="143" t="str">
        <f t="shared" si="43"/>
        <v/>
      </c>
      <c r="E347" s="95" t="str">
        <f t="shared" si="44"/>
        <v/>
      </c>
      <c r="F347" s="23"/>
      <c r="G347" s="23"/>
      <c r="H347" s="23"/>
      <c r="I347" s="23"/>
      <c r="J347" s="23"/>
      <c r="K347" s="188"/>
      <c r="L347" s="29"/>
      <c r="M347" s="23"/>
      <c r="N347" s="23"/>
      <c r="O347" s="23"/>
      <c r="P347" s="23"/>
      <c r="Q347" s="23"/>
      <c r="R347" s="23"/>
      <c r="S347" s="23"/>
      <c r="T347" s="23"/>
      <c r="U347" s="23"/>
      <c r="V347" s="23"/>
      <c r="W347" s="23"/>
      <c r="X347" s="23"/>
      <c r="Y347" s="23"/>
      <c r="Z347" s="29"/>
      <c r="AA347" s="29"/>
      <c r="AB347" s="29"/>
      <c r="AC347" s="29"/>
      <c r="AD347" s="29"/>
      <c r="AE347" s="29"/>
      <c r="AF347" s="29"/>
      <c r="AG347" s="29"/>
      <c r="AH347" s="29"/>
      <c r="AI347" s="29"/>
    </row>
    <row r="348" ht="12.75" customHeight="1">
      <c r="A348" s="133" t="str">
        <f t="array" ref="A348">IFERROR(INDEX('03.Muestra'!$B$8:$B$17,SMALL(IF("Documento no web"='03.Muestra'!$D$8:$D$17,ROW('03.Muestra'!$B$8:$B$17)-MIN(ROW('03.Muestra'!$D$8:$D$17))+1,""),ROW()-344)),"")</f>
        <v/>
      </c>
      <c r="B348" s="169" t="str">
        <f t="array" ref="B348">IFERROR(INDEX('03.Muestra'!$C$8:$C$17,SMALL(IF("Documento no web"='03.Muestra'!$D$8:$D$17,ROW('03.Muestra'!$C$8:$C$17)-MIN(ROW('03.Muestra'!$D$8:$D$17))+1,""),ROW()-344)),"")</f>
        <v/>
      </c>
      <c r="C348" s="169" t="str">
        <f t="array" ref="C348">IFERROR(INDEX('03.Muestra'!$F$8:$F$17,SMALL(IF("Documento no web"='03.Muestra'!$D$8:$D$17,ROW('03.Muestra'!$F$8:$F$17)-MIN(ROW('03.Muestra'!$D$8:$D$17))+1,""),ROW()-344)),"")</f>
        <v/>
      </c>
      <c r="D348" s="143" t="str">
        <f t="shared" si="43"/>
        <v/>
      </c>
      <c r="E348" s="95" t="str">
        <f t="shared" si="44"/>
        <v/>
      </c>
      <c r="F348" s="23"/>
      <c r="G348" s="23"/>
      <c r="H348" s="23"/>
      <c r="I348" s="23"/>
      <c r="J348" s="29"/>
      <c r="K348" s="188"/>
      <c r="L348" s="23"/>
      <c r="M348" s="23"/>
      <c r="N348" s="23"/>
      <c r="O348" s="23"/>
      <c r="P348" s="23"/>
      <c r="Q348" s="23"/>
      <c r="R348" s="23"/>
      <c r="S348" s="23"/>
      <c r="T348" s="23"/>
      <c r="U348" s="23"/>
      <c r="V348" s="23"/>
      <c r="W348" s="23"/>
      <c r="X348" s="23"/>
      <c r="Y348" s="23"/>
      <c r="Z348" s="29"/>
      <c r="AA348" s="29"/>
      <c r="AB348" s="29"/>
      <c r="AC348" s="29"/>
      <c r="AD348" s="29"/>
      <c r="AE348" s="29"/>
      <c r="AF348" s="29"/>
      <c r="AG348" s="29"/>
      <c r="AH348" s="29"/>
      <c r="AI348" s="29"/>
    </row>
    <row r="349" ht="12.75" customHeight="1">
      <c r="A349" s="133" t="str">
        <f t="array" ref="A349">IFERROR(INDEX('03.Muestra'!$B$8:$B$17,SMALL(IF("Documento no web"='03.Muestra'!$D$8:$D$17,ROW('03.Muestra'!$B$8:$B$17)-MIN(ROW('03.Muestra'!$D$8:$D$17))+1,""),ROW()-344)),"")</f>
        <v/>
      </c>
      <c r="B349" s="169" t="str">
        <f t="array" ref="B349">IFERROR(INDEX('03.Muestra'!$C$8:$C$17,SMALL(IF("Documento no web"='03.Muestra'!$D$8:$D$17,ROW('03.Muestra'!$C$8:$C$17)-MIN(ROW('03.Muestra'!$D$8:$D$17))+1,""),ROW()-344)),"")</f>
        <v/>
      </c>
      <c r="C349" s="169" t="str">
        <f t="array" ref="C349">IFERROR(INDEX('03.Muestra'!$F$8:$F$17,SMALL(IF("Documento no web"='03.Muestra'!$D$8:$D$17,ROW('03.Muestra'!$F$8:$F$17)-MIN(ROW('03.Muestra'!$D$8:$D$17))+1,""),ROW()-344)),"")</f>
        <v/>
      </c>
      <c r="D349" s="143" t="str">
        <f t="shared" si="43"/>
        <v/>
      </c>
      <c r="E349" s="95" t="str">
        <f t="shared" si="44"/>
        <v/>
      </c>
      <c r="F349" s="94"/>
      <c r="G349" s="23"/>
      <c r="H349" s="23"/>
      <c r="I349" s="23"/>
      <c r="J349" s="29"/>
      <c r="K349" s="188"/>
      <c r="L349" s="23"/>
      <c r="M349" s="23"/>
      <c r="N349" s="23"/>
      <c r="O349" s="23"/>
      <c r="P349" s="23"/>
      <c r="Q349" s="23"/>
      <c r="R349" s="23"/>
      <c r="S349" s="23"/>
      <c r="T349" s="23"/>
      <c r="U349" s="23"/>
      <c r="V349" s="23"/>
      <c r="W349" s="23"/>
      <c r="X349" s="23"/>
      <c r="Y349" s="23"/>
      <c r="Z349" s="29"/>
      <c r="AA349" s="29"/>
      <c r="AB349" s="29"/>
      <c r="AC349" s="29"/>
      <c r="AD349" s="29"/>
      <c r="AE349" s="29"/>
      <c r="AF349" s="29"/>
      <c r="AG349" s="29"/>
      <c r="AH349" s="29"/>
      <c r="AI349" s="29"/>
    </row>
    <row r="350" ht="12.75" customHeight="1">
      <c r="A350" s="133" t="str">
        <f t="array" ref="A350">IFERROR(INDEX('03.Muestra'!$B$8:$B$17,SMALL(IF("Documento no web"='03.Muestra'!$D$8:$D$17,ROW('03.Muestra'!$B$8:$B$17)-MIN(ROW('03.Muestra'!$D$8:$D$17))+1,""),ROW()-344)),"")</f>
        <v/>
      </c>
      <c r="B350" s="169" t="str">
        <f t="array" ref="B350">IFERROR(INDEX('03.Muestra'!$C$8:$C$17,SMALL(IF("Documento no web"='03.Muestra'!$D$8:$D$17,ROW('03.Muestra'!$C$8:$C$17)-MIN(ROW('03.Muestra'!$D$8:$D$17))+1,""),ROW()-344)),"")</f>
        <v/>
      </c>
      <c r="C350" s="169" t="str">
        <f t="array" ref="C350">IFERROR(INDEX('03.Muestra'!$F$8:$F$17,SMALL(IF("Documento no web"='03.Muestra'!$D$8:$D$17,ROW('03.Muestra'!$F$8:$F$17)-MIN(ROW('03.Muestra'!$D$8:$D$17))+1,""),ROW()-344)),"")</f>
        <v/>
      </c>
      <c r="D350" s="143" t="str">
        <f t="shared" si="43"/>
        <v/>
      </c>
      <c r="E350" s="95" t="str">
        <f t="shared" si="44"/>
        <v/>
      </c>
      <c r="F350" s="23"/>
      <c r="G350" s="23"/>
      <c r="H350" s="23"/>
      <c r="I350" s="23"/>
      <c r="J350" s="29"/>
      <c r="K350" s="188"/>
      <c r="L350" s="23"/>
      <c r="M350" s="23"/>
      <c r="N350" s="23"/>
      <c r="O350" s="23"/>
      <c r="P350" s="23"/>
      <c r="Q350" s="23"/>
      <c r="R350" s="23"/>
      <c r="S350" s="23"/>
      <c r="T350" s="23"/>
      <c r="U350" s="23"/>
      <c r="V350" s="23"/>
      <c r="W350" s="23"/>
      <c r="X350" s="23"/>
      <c r="Y350" s="23"/>
      <c r="Z350" s="29"/>
      <c r="AA350" s="29"/>
      <c r="AB350" s="29"/>
      <c r="AC350" s="29"/>
      <c r="AD350" s="29"/>
      <c r="AE350" s="29"/>
      <c r="AF350" s="29"/>
      <c r="AG350" s="29"/>
      <c r="AH350" s="29"/>
      <c r="AI350" s="29"/>
    </row>
    <row r="351" ht="12.75" customHeight="1">
      <c r="A351" s="133" t="str">
        <f t="array" ref="A351">IFERROR(INDEX('03.Muestra'!$B$8:$B$17,SMALL(IF("Documento no web"='03.Muestra'!$D$8:$D$17,ROW('03.Muestra'!$B$8:$B$17)-MIN(ROW('03.Muestra'!$D$8:$D$17))+1,""),ROW()-344)),"")</f>
        <v/>
      </c>
      <c r="B351" s="169" t="str">
        <f t="array" ref="B351">IFERROR(INDEX('03.Muestra'!$C$8:$C$17,SMALL(IF("Documento no web"='03.Muestra'!$D$8:$D$17,ROW('03.Muestra'!$C$8:$C$17)-MIN(ROW('03.Muestra'!$D$8:$D$17))+1,""),ROW()-344)),"")</f>
        <v/>
      </c>
      <c r="C351" s="169" t="str">
        <f t="array" ref="C351">IFERROR(INDEX('03.Muestra'!$F$8:$F$17,SMALL(IF("Documento no web"='03.Muestra'!$D$8:$D$17,ROW('03.Muestra'!$F$8:$F$17)-MIN(ROW('03.Muestra'!$D$8:$D$17))+1,""),ROW()-344)),"")</f>
        <v/>
      </c>
      <c r="D351" s="143" t="str">
        <f t="shared" si="43"/>
        <v/>
      </c>
      <c r="E351" s="95" t="str">
        <f t="shared" si="44"/>
        <v/>
      </c>
      <c r="F351" s="23"/>
      <c r="G351" s="23"/>
      <c r="H351" s="23"/>
      <c r="I351" s="23"/>
      <c r="J351" s="23"/>
      <c r="K351" s="188"/>
      <c r="L351" s="23"/>
      <c r="M351" s="23"/>
      <c r="N351" s="23"/>
      <c r="O351" s="23"/>
      <c r="P351" s="23"/>
      <c r="Q351" s="23"/>
      <c r="R351" s="23"/>
      <c r="S351" s="23"/>
      <c r="T351" s="23"/>
      <c r="U351" s="23"/>
      <c r="V351" s="23"/>
      <c r="W351" s="23"/>
      <c r="X351" s="23"/>
      <c r="Y351" s="23"/>
      <c r="Z351" s="29"/>
      <c r="AA351" s="29"/>
      <c r="AB351" s="29"/>
      <c r="AC351" s="29"/>
      <c r="AD351" s="29"/>
      <c r="AE351" s="29"/>
      <c r="AF351" s="29"/>
      <c r="AG351" s="29"/>
      <c r="AH351" s="29"/>
      <c r="AI351" s="29"/>
    </row>
    <row r="352" ht="12.0" customHeight="1">
      <c r="A352" s="133" t="str">
        <f t="array" ref="A352">IFERROR(INDEX('03.Muestra'!$B$8:$B$17,SMALL(IF("Documento no web"='03.Muestra'!$D$8:$D$17,ROW('03.Muestra'!$B$8:$B$17)-MIN(ROW('03.Muestra'!$D$8:$D$17))+1,""),ROW()-344)),"")</f>
        <v/>
      </c>
      <c r="B352" s="169" t="str">
        <f t="array" ref="B352">IFERROR(INDEX('03.Muestra'!$C$8:$C$17,SMALL(IF("Documento no web"='03.Muestra'!$D$8:$D$17,ROW('03.Muestra'!$C$8:$C$17)-MIN(ROW('03.Muestra'!$D$8:$D$17))+1,""),ROW()-344)),"")</f>
        <v/>
      </c>
      <c r="C352" s="169" t="str">
        <f t="array" ref="C352">IFERROR(INDEX('03.Muestra'!$F$8:$F$17,SMALL(IF("Documento no web"='03.Muestra'!$D$8:$D$17,ROW('03.Muestra'!$F$8:$F$17)-MIN(ROW('03.Muestra'!$D$8:$D$17))+1,""),ROW()-344)),"")</f>
        <v/>
      </c>
      <c r="D352" s="143" t="str">
        <f t="shared" si="43"/>
        <v/>
      </c>
      <c r="E352" s="95" t="str">
        <f t="shared" si="44"/>
        <v/>
      </c>
      <c r="F352" s="23"/>
      <c r="G352" s="23"/>
      <c r="H352" s="23"/>
      <c r="I352" s="23"/>
      <c r="J352" s="23"/>
      <c r="K352" s="188"/>
      <c r="L352" s="23"/>
      <c r="M352" s="23"/>
      <c r="N352" s="23"/>
      <c r="O352" s="23"/>
      <c r="P352" s="23"/>
      <c r="Q352" s="23"/>
      <c r="R352" s="23"/>
      <c r="S352" s="23"/>
      <c r="T352" s="23"/>
      <c r="U352" s="23"/>
      <c r="V352" s="23"/>
      <c r="W352" s="23"/>
      <c r="X352" s="23"/>
      <c r="Y352" s="23"/>
      <c r="Z352" s="29"/>
      <c r="AA352" s="29"/>
      <c r="AB352" s="29"/>
      <c r="AC352" s="29"/>
      <c r="AD352" s="29"/>
      <c r="AE352" s="29"/>
      <c r="AF352" s="29"/>
      <c r="AG352" s="29"/>
      <c r="AH352" s="29"/>
      <c r="AI352" s="29"/>
    </row>
    <row r="353" ht="12.75" customHeight="1">
      <c r="A353" s="133" t="str">
        <f t="array" ref="A353">IFERROR(INDEX('03.Muestra'!$B$8:$B$17,SMALL(IF("Documento no web"='03.Muestra'!$D$8:$D$17,ROW('03.Muestra'!$B$8:$B$17)-MIN(ROW('03.Muestra'!$D$8:$D$17))+1,""),ROW()-344)),"")</f>
        <v/>
      </c>
      <c r="B353" s="169" t="str">
        <f t="array" ref="B353">IFERROR(INDEX('03.Muestra'!$C$8:$C$17,SMALL(IF("Documento no web"='03.Muestra'!$D$8:$D$17,ROW('03.Muestra'!$C$8:$C$17)-MIN(ROW('03.Muestra'!$D$8:$D$17))+1,""),ROW()-344)),"")</f>
        <v/>
      </c>
      <c r="C353" s="169" t="str">
        <f t="array" ref="C353">IFERROR(INDEX('03.Muestra'!$F$8:$F$17,SMALL(IF("Documento no web"='03.Muestra'!$D$8:$D$17,ROW('03.Muestra'!$F$8:$F$17)-MIN(ROW('03.Muestra'!$D$8:$D$17))+1,""),ROW()-344)),"")</f>
        <v/>
      </c>
      <c r="D353" s="143" t="str">
        <f t="shared" si="43"/>
        <v/>
      </c>
      <c r="E353" s="95" t="str">
        <f t="shared" si="44"/>
        <v/>
      </c>
      <c r="F353" s="23"/>
      <c r="G353" s="23"/>
      <c r="H353" s="23"/>
      <c r="I353" s="23"/>
      <c r="J353" s="23"/>
      <c r="K353" s="188"/>
      <c r="L353" s="29"/>
      <c r="M353" s="23"/>
      <c r="N353" s="23"/>
      <c r="O353" s="23"/>
      <c r="P353" s="23"/>
      <c r="Q353" s="23"/>
      <c r="R353" s="23"/>
      <c r="S353" s="23"/>
      <c r="T353" s="23"/>
      <c r="U353" s="23"/>
      <c r="V353" s="23"/>
      <c r="W353" s="23"/>
      <c r="X353" s="23"/>
      <c r="Y353" s="23"/>
      <c r="Z353" s="29"/>
      <c r="AA353" s="29"/>
      <c r="AB353" s="29"/>
      <c r="AC353" s="29"/>
      <c r="AD353" s="29"/>
      <c r="AE353" s="29"/>
      <c r="AF353" s="29"/>
      <c r="AG353" s="29"/>
      <c r="AH353" s="29"/>
      <c r="AI353" s="29"/>
    </row>
    <row r="354" ht="12.75" customHeight="1">
      <c r="A354" s="133" t="str">
        <f t="array" ref="A354">IFERROR(INDEX('03.Muestra'!$B$8:$B$17,SMALL(IF("Documento no web"='03.Muestra'!$D$8:$D$17,ROW('03.Muestra'!$B$8:$B$17)-MIN(ROW('03.Muestra'!$D$8:$D$17))+1,""),ROW()-344)),"")</f>
        <v/>
      </c>
      <c r="B354" s="169" t="str">
        <f t="array" ref="B354">IFERROR(INDEX('03.Muestra'!$C$8:$C$17,SMALL(IF("Documento no web"='03.Muestra'!$D$8:$D$17,ROW('03.Muestra'!$C$8:$C$17)-MIN(ROW('03.Muestra'!$D$8:$D$17))+1,""),ROW()-344)),"")</f>
        <v/>
      </c>
      <c r="C354" s="169" t="str">
        <f t="array" ref="C354">IFERROR(INDEX('03.Muestra'!$F$8:$F$17,SMALL(IF("Documento no web"='03.Muestra'!$D$8:$D$17,ROW('03.Muestra'!$F$8:$F$17)-MIN(ROW('03.Muestra'!$D$8:$D$17))+1,""),ROW()-344)),"")</f>
        <v/>
      </c>
      <c r="D354" s="143" t="str">
        <f t="shared" si="43"/>
        <v/>
      </c>
      <c r="E354" s="95" t="str">
        <f t="shared" si="44"/>
        <v/>
      </c>
      <c r="F354" s="23"/>
      <c r="G354" s="23"/>
      <c r="H354" s="23"/>
      <c r="I354" s="23"/>
      <c r="J354" s="23"/>
      <c r="K354" s="188"/>
      <c r="L354" s="29"/>
      <c r="M354" s="23"/>
      <c r="N354" s="23"/>
      <c r="O354" s="23"/>
      <c r="P354" s="23"/>
      <c r="Q354" s="23"/>
      <c r="R354" s="23"/>
      <c r="S354" s="23"/>
      <c r="T354" s="23"/>
      <c r="U354" s="23"/>
      <c r="V354" s="23"/>
      <c r="W354" s="23"/>
      <c r="X354" s="23"/>
      <c r="Y354" s="23"/>
      <c r="Z354" s="29"/>
      <c r="AA354" s="29"/>
      <c r="AB354" s="29"/>
      <c r="AC354" s="29"/>
      <c r="AD354" s="29"/>
      <c r="AE354" s="29"/>
      <c r="AF354" s="29"/>
      <c r="AG354" s="29"/>
      <c r="AH354" s="29"/>
      <c r="AI354" s="29"/>
    </row>
    <row r="355" ht="12.0" customHeight="1">
      <c r="A355" s="92"/>
      <c r="B355" s="173"/>
      <c r="C355" s="173"/>
      <c r="D355" s="174"/>
      <c r="E355" s="95"/>
      <c r="F355" s="23"/>
      <c r="G355" s="23"/>
      <c r="H355" s="23"/>
      <c r="I355" s="23"/>
      <c r="J355" s="23"/>
      <c r="K355" s="29"/>
      <c r="L355" s="29"/>
      <c r="M355" s="29"/>
      <c r="N355" s="23"/>
      <c r="O355" s="23"/>
      <c r="P355" s="23"/>
      <c r="Q355" s="23"/>
      <c r="R355" s="23"/>
      <c r="S355" s="23"/>
      <c r="T355" s="23"/>
      <c r="U355" s="23"/>
      <c r="V355" s="29"/>
      <c r="W355" s="29"/>
      <c r="X355" s="29"/>
      <c r="Y355" s="29"/>
      <c r="Z355" s="29"/>
      <c r="AA355" s="29"/>
      <c r="AB355" s="29"/>
      <c r="AC355" s="29"/>
      <c r="AD355" s="23"/>
      <c r="AE355" s="29"/>
      <c r="AF355" s="29"/>
      <c r="AG355" s="29"/>
      <c r="AH355" s="29"/>
      <c r="AI355" s="29"/>
    </row>
    <row r="356" ht="12.0" customHeight="1">
      <c r="A356" s="92"/>
      <c r="B356" s="173"/>
      <c r="C356" s="173"/>
      <c r="D356" s="174"/>
      <c r="E356" s="95"/>
      <c r="F356" s="23"/>
      <c r="G356" s="23"/>
      <c r="H356" s="23"/>
      <c r="I356" s="23"/>
      <c r="J356" s="23"/>
      <c r="K356" s="29"/>
      <c r="L356" s="29"/>
      <c r="M356" s="29"/>
      <c r="N356" s="23"/>
      <c r="O356" s="23"/>
      <c r="P356" s="23"/>
      <c r="Q356" s="23"/>
      <c r="R356" s="23"/>
      <c r="S356" s="23"/>
      <c r="T356" s="23"/>
      <c r="U356" s="23"/>
      <c r="V356" s="29"/>
      <c r="W356" s="29"/>
      <c r="X356" s="29"/>
      <c r="Y356" s="29"/>
      <c r="Z356" s="29"/>
      <c r="AA356" s="29"/>
      <c r="AB356" s="29"/>
      <c r="AC356" s="29"/>
      <c r="AD356" s="23"/>
      <c r="AE356" s="29"/>
      <c r="AF356" s="29"/>
      <c r="AG356" s="29"/>
      <c r="AH356" s="29"/>
      <c r="AI356" s="29"/>
    </row>
    <row r="357" ht="12.75" customHeight="1">
      <c r="A357" s="151"/>
      <c r="B357" s="152"/>
      <c r="C357" s="151"/>
      <c r="D357" s="175"/>
      <c r="E357" s="95"/>
      <c r="F357" s="23"/>
      <c r="G357" s="23"/>
      <c r="H357" s="23"/>
      <c r="I357" s="23"/>
      <c r="J357" s="23"/>
      <c r="K357" s="29"/>
      <c r="L357" s="29"/>
      <c r="M357" s="29"/>
      <c r="N357" s="23"/>
      <c r="O357" s="23"/>
      <c r="P357" s="23"/>
      <c r="Q357" s="23"/>
      <c r="R357" s="23"/>
      <c r="S357" s="23"/>
      <c r="T357" s="23"/>
      <c r="U357" s="23"/>
      <c r="V357" s="29"/>
      <c r="W357" s="29"/>
      <c r="X357" s="29"/>
      <c r="Y357" s="29"/>
      <c r="Z357" s="29"/>
      <c r="AA357" s="29"/>
      <c r="AB357" s="29"/>
      <c r="AC357" s="29"/>
      <c r="AD357" s="23"/>
      <c r="AE357" s="29"/>
      <c r="AF357" s="29"/>
      <c r="AG357" s="29"/>
      <c r="AH357" s="29"/>
      <c r="AI357" s="29"/>
    </row>
    <row r="358" ht="14.25" customHeight="1">
      <c r="A358" s="149"/>
      <c r="B358" s="149"/>
      <c r="C358" s="149"/>
      <c r="D358" s="176"/>
      <c r="E358" s="95"/>
      <c r="F358" s="124"/>
      <c r="G358" s="23"/>
      <c r="H358" s="23"/>
      <c r="I358" s="23"/>
      <c r="J358" s="23"/>
      <c r="K358" s="29"/>
      <c r="L358" s="29"/>
      <c r="M358" s="29"/>
      <c r="N358" s="23"/>
      <c r="O358" s="23"/>
      <c r="P358" s="23"/>
      <c r="Q358" s="23"/>
      <c r="R358" s="23"/>
      <c r="S358" s="23"/>
      <c r="T358" s="23"/>
      <c r="U358" s="23"/>
      <c r="V358" s="29"/>
      <c r="W358" s="29"/>
      <c r="X358" s="29"/>
      <c r="Y358" s="29"/>
      <c r="Z358" s="29"/>
      <c r="AA358" s="29"/>
      <c r="AB358" s="29"/>
      <c r="AC358" s="29"/>
      <c r="AD358" s="23"/>
      <c r="AE358" s="29"/>
      <c r="AF358" s="29"/>
      <c r="AG358" s="29"/>
      <c r="AH358" s="29"/>
      <c r="AI358" s="29"/>
    </row>
    <row r="359" ht="12.0" customHeight="1">
      <c r="A359" s="29"/>
      <c r="B359" s="23"/>
      <c r="C359" s="23"/>
      <c r="D359" s="167"/>
      <c r="E359" s="23"/>
      <c r="F359" s="23"/>
      <c r="G359" s="23"/>
      <c r="H359" s="23"/>
      <c r="I359" s="23"/>
      <c r="J359" s="23"/>
      <c r="K359" s="188"/>
      <c r="L359" s="23"/>
      <c r="M359" s="23"/>
      <c r="N359" s="23"/>
      <c r="O359" s="23"/>
      <c r="P359" s="23"/>
      <c r="Q359" s="23"/>
      <c r="R359" s="23"/>
      <c r="S359" s="23"/>
      <c r="T359" s="23"/>
      <c r="U359" s="23"/>
      <c r="V359" s="23"/>
      <c r="W359" s="23"/>
      <c r="X359" s="23"/>
      <c r="Y359" s="23"/>
      <c r="Z359" s="29"/>
      <c r="AA359" s="29"/>
      <c r="AB359" s="29"/>
      <c r="AC359" s="29"/>
      <c r="AD359" s="29"/>
      <c r="AE359" s="29"/>
      <c r="AF359" s="29"/>
      <c r="AG359" s="29"/>
      <c r="AH359" s="29"/>
      <c r="AI359" s="29"/>
    </row>
    <row r="360" ht="12.0" customHeight="1">
      <c r="A360" s="29"/>
      <c r="B360" s="193"/>
      <c r="C360" s="23"/>
      <c r="D360" s="167"/>
      <c r="E360" s="137"/>
      <c r="F360" s="23"/>
      <c r="G360" s="23"/>
      <c r="H360" s="23"/>
      <c r="I360" s="23"/>
      <c r="J360" s="23"/>
      <c r="K360" s="188"/>
      <c r="L360" s="23"/>
      <c r="M360" s="23"/>
      <c r="N360" s="23"/>
      <c r="O360" s="23"/>
      <c r="P360" s="23"/>
      <c r="Q360" s="23"/>
      <c r="R360" s="23"/>
      <c r="S360" s="23"/>
      <c r="T360" s="23"/>
      <c r="U360" s="23"/>
      <c r="V360" s="23"/>
      <c r="W360" s="23"/>
      <c r="X360" s="23"/>
      <c r="Y360" s="23"/>
      <c r="Z360" s="29"/>
      <c r="AA360" s="29"/>
      <c r="AB360" s="29"/>
      <c r="AC360" s="29"/>
      <c r="AD360" s="29"/>
      <c r="AE360" s="29"/>
      <c r="AF360" s="29"/>
      <c r="AG360" s="29"/>
      <c r="AH360" s="29"/>
      <c r="AI360" s="29"/>
    </row>
    <row r="361" ht="30.0" customHeight="1">
      <c r="A361" s="126" t="s">
        <v>106</v>
      </c>
      <c r="B361" s="127" t="s">
        <v>92</v>
      </c>
      <c r="C361" s="128" t="s">
        <v>223</v>
      </c>
      <c r="D361" s="168" t="s">
        <v>112</v>
      </c>
      <c r="E361" s="154"/>
      <c r="F361" s="29"/>
      <c r="G361" s="29"/>
      <c r="H361" s="29"/>
      <c r="I361" s="29"/>
      <c r="J361" s="29"/>
      <c r="K361" s="188"/>
      <c r="L361" s="23"/>
      <c r="M361" s="23"/>
      <c r="N361" s="23"/>
      <c r="O361" s="23"/>
      <c r="P361" s="23"/>
      <c r="Q361" s="23"/>
      <c r="R361" s="23"/>
      <c r="S361" s="23"/>
      <c r="T361" s="23"/>
      <c r="U361" s="23"/>
      <c r="V361" s="23"/>
      <c r="W361" s="23"/>
      <c r="X361" s="23"/>
      <c r="Y361" s="23"/>
      <c r="Z361" s="29"/>
      <c r="AA361" s="29"/>
      <c r="AB361" s="29"/>
      <c r="AC361" s="29"/>
      <c r="AD361" s="29"/>
      <c r="AE361" s="29"/>
      <c r="AF361" s="29"/>
      <c r="AG361" s="29"/>
      <c r="AH361" s="29"/>
      <c r="AI361" s="29"/>
    </row>
    <row r="362" ht="13.5" customHeight="1">
      <c r="A362" s="133" t="str">
        <f t="array" ref="A362">IFERROR(INDEX('03.Muestra'!$B$8:$B$17,SMALL(IF("Documento no web"='03.Muestra'!$D$8:$D$17,ROW('03.Muestra'!$B$8:$B$17)-MIN(ROW('03.Muestra'!$D$8:$D$17))+1,""),ROW()-361)),"")</f>
        <v/>
      </c>
      <c r="B362" s="169" t="str">
        <f t="array" ref="B362">IFERROR(INDEX('03.Muestra'!$C$8:$C$17,SMALL(IF("Documento no web"='03.Muestra'!$D$8:$D$17,ROW('03.Muestra'!$C$8:$C$17)-MIN(ROW('03.Muestra'!$D$8:$D$17))+1,""),ROW()-361)),"")</f>
        <v/>
      </c>
      <c r="C362" s="169" t="str">
        <f t="array" ref="C362">IFERROR(INDEX('03.Muestra'!$F$8:$F$17,SMALL(IF("Documento no web"='03.Muestra'!$D$8:$D$17,ROW('03.Muestra'!$F$8:$F$17)-MIN(ROW('03.Muestra'!$D$8:$D$17))+1,""),ROW()-361)),"")</f>
        <v/>
      </c>
      <c r="D362" s="143" t="str">
        <f t="shared" ref="D362:D371" si="45">IF(C362="","",$D$18)</f>
        <v/>
      </c>
      <c r="E362" s="95" t="str">
        <f t="shared" ref="E362:E371" si="46">IF(D362&lt;&gt;"",IF(AND(B362&lt;&gt;"",C362&lt;&gt;""),"","ERR"),"")</f>
        <v/>
      </c>
      <c r="F362" s="144" t="s">
        <v>95</v>
      </c>
      <c r="G362" s="121" t="s">
        <v>104</v>
      </c>
      <c r="H362" s="116" t="s">
        <v>99</v>
      </c>
      <c r="I362" s="145" t="s">
        <v>97</v>
      </c>
      <c r="J362" s="146" t="s">
        <v>93</v>
      </c>
      <c r="K362" s="171" t="s">
        <v>103</v>
      </c>
      <c r="L362" s="23"/>
      <c r="M362" s="23"/>
      <c r="N362" s="23"/>
      <c r="O362" s="23"/>
      <c r="P362" s="23"/>
      <c r="Q362" s="23"/>
      <c r="R362" s="23"/>
      <c r="S362" s="23"/>
      <c r="T362" s="23"/>
      <c r="U362" s="23"/>
      <c r="V362" s="23"/>
      <c r="W362" s="23"/>
      <c r="X362" s="23"/>
      <c r="Y362" s="23"/>
      <c r="Z362" s="29"/>
      <c r="AA362" s="29"/>
      <c r="AB362" s="29"/>
      <c r="AC362" s="29"/>
      <c r="AD362" s="29"/>
      <c r="AE362" s="29"/>
      <c r="AF362" s="29"/>
      <c r="AG362" s="29"/>
      <c r="AH362" s="29"/>
      <c r="AI362" s="29"/>
    </row>
    <row r="363" ht="13.5" customHeight="1">
      <c r="A363" s="133" t="str">
        <f t="array" ref="A363">IFERROR(INDEX('03.Muestra'!$B$8:$B$17,SMALL(IF("Documento no web"='03.Muestra'!$D$8:$D$17,ROW('03.Muestra'!$B$8:$B$17)-MIN(ROW('03.Muestra'!$D$8:$D$17))+1,""),ROW()-361)),"")</f>
        <v/>
      </c>
      <c r="B363" s="169" t="str">
        <f t="array" ref="B363">IFERROR(INDEX('03.Muestra'!$C$8:$C$17,SMALL(IF("Documento no web"='03.Muestra'!$D$8:$D$17,ROW('03.Muestra'!$C$8:$C$17)-MIN(ROW('03.Muestra'!$D$8:$D$17))+1,""),ROW()-361)),"")</f>
        <v/>
      </c>
      <c r="C363" s="169" t="str">
        <f t="array" ref="C363">IFERROR(INDEX('03.Muestra'!$F$8:$F$17,SMALL(IF("Documento no web"='03.Muestra'!$D$8:$D$17,ROW('03.Muestra'!$F$8:$F$17)-MIN(ROW('03.Muestra'!$D$8:$D$17))+1,""),ROW()-361)),"")</f>
        <v/>
      </c>
      <c r="D363" s="143" t="str">
        <f t="shared" si="45"/>
        <v/>
      </c>
      <c r="E363" s="95" t="str">
        <f t="shared" si="46"/>
        <v/>
      </c>
      <c r="F363" s="147">
        <f>COUNTIF($D362:INDIRECT("$D" &amp;  SUM(ROW()-1,'03.Muestra'!$D$20)-1),F362)</f>
        <v>0</v>
      </c>
      <c r="G363" s="147">
        <f>COUNTIF($D362:INDIRECT("$D" &amp;  SUM(ROW()-1,'03.Muestra'!$D$20)-1),G362)</f>
        <v>0</v>
      </c>
      <c r="H363" s="147">
        <f>COUNTIF($D362:INDIRECT("$D" &amp;  SUM(ROW()-1,'03.Muestra'!$D$20)-1),H362)</f>
        <v>0</v>
      </c>
      <c r="I363" s="147">
        <f>COUNTIF($D362:INDIRECT("$D" &amp;  SUM(ROW()-1,'03.Muestra'!$D$20)-1),I362)</f>
        <v>0</v>
      </c>
      <c r="J363" s="147">
        <f>COUNTIF($D362:INDIRECT("$D" &amp;  SUM(ROW()-1,'03.Muestra'!$D$20)-1),J362)</f>
        <v>0</v>
      </c>
      <c r="K363" s="172">
        <f>IF(COUNTIF('03.Muestra'!$D$8:$D$17,"Documento no web")=0,0,COUNTBLANK($D362:INDIRECT("$D" &amp;  SUM(ROW()-1,COUNTIF('03.Muestra'!$D$8:$D$17,"Documento no web"))-1)))</f>
        <v>0</v>
      </c>
      <c r="L363" s="23"/>
      <c r="M363" s="23"/>
      <c r="N363" s="23"/>
      <c r="O363" s="23"/>
      <c r="P363" s="23"/>
      <c r="Q363" s="23"/>
      <c r="R363" s="23"/>
      <c r="S363" s="23"/>
      <c r="T363" s="23"/>
      <c r="U363" s="23"/>
      <c r="V363" s="23"/>
      <c r="W363" s="23"/>
      <c r="X363" s="23"/>
      <c r="Y363" s="23"/>
      <c r="Z363" s="29"/>
      <c r="AA363" s="29"/>
      <c r="AB363" s="29"/>
      <c r="AC363" s="29"/>
      <c r="AD363" s="29"/>
      <c r="AE363" s="29"/>
      <c r="AF363" s="29"/>
      <c r="AG363" s="29"/>
      <c r="AH363" s="29"/>
      <c r="AI363" s="29"/>
    </row>
    <row r="364" ht="13.5" customHeight="1">
      <c r="A364" s="133" t="str">
        <f t="array" ref="A364">IFERROR(INDEX('03.Muestra'!$B$8:$B$17,SMALL(IF("Documento no web"='03.Muestra'!$D$8:$D$17,ROW('03.Muestra'!$B$8:$B$17)-MIN(ROW('03.Muestra'!$D$8:$D$17))+1,""),ROW()-361)),"")</f>
        <v/>
      </c>
      <c r="B364" s="169" t="str">
        <f t="array" ref="B364">IFERROR(INDEX('03.Muestra'!$C$8:$C$17,SMALL(IF("Documento no web"='03.Muestra'!$D$8:$D$17,ROW('03.Muestra'!$C$8:$C$17)-MIN(ROW('03.Muestra'!$D$8:$D$17))+1,""),ROW()-361)),"")</f>
        <v/>
      </c>
      <c r="C364" s="169" t="str">
        <f t="array" ref="C364">IFERROR(INDEX('03.Muestra'!$F$8:$F$17,SMALL(IF("Documento no web"='03.Muestra'!$D$8:$D$17,ROW('03.Muestra'!$F$8:$F$17)-MIN(ROW('03.Muestra'!$D$8:$D$17))+1,""),ROW()-361)),"")</f>
        <v/>
      </c>
      <c r="D364" s="143" t="str">
        <f t="shared" si="45"/>
        <v/>
      </c>
      <c r="E364" s="95" t="str">
        <f t="shared" si="46"/>
        <v/>
      </c>
      <c r="F364" s="29"/>
      <c r="G364" s="23"/>
      <c r="H364" s="23"/>
      <c r="I364" s="23"/>
      <c r="J364" s="23"/>
      <c r="K364" s="188"/>
      <c r="L364" s="23"/>
      <c r="M364" s="23"/>
      <c r="N364" s="23"/>
      <c r="O364" s="23"/>
      <c r="P364" s="23"/>
      <c r="Q364" s="23"/>
      <c r="R364" s="23"/>
      <c r="S364" s="23"/>
      <c r="T364" s="23"/>
      <c r="U364" s="23"/>
      <c r="V364" s="23"/>
      <c r="W364" s="23"/>
      <c r="X364" s="23"/>
      <c r="Y364" s="23"/>
      <c r="Z364" s="29"/>
      <c r="AA364" s="29"/>
      <c r="AB364" s="29"/>
      <c r="AC364" s="29"/>
      <c r="AD364" s="29"/>
      <c r="AE364" s="29"/>
      <c r="AF364" s="29"/>
      <c r="AG364" s="29"/>
      <c r="AH364" s="29"/>
      <c r="AI364" s="29"/>
    </row>
    <row r="365" ht="13.5" customHeight="1">
      <c r="A365" s="133" t="str">
        <f t="array" ref="A365">IFERROR(INDEX('03.Muestra'!$B$8:$B$17,SMALL(IF("Documento no web"='03.Muestra'!$D$8:$D$17,ROW('03.Muestra'!$B$8:$B$17)-MIN(ROW('03.Muestra'!$D$8:$D$17))+1,""),ROW()-361)),"")</f>
        <v/>
      </c>
      <c r="B365" s="169" t="str">
        <f t="array" ref="B365">IFERROR(INDEX('03.Muestra'!$C$8:$C$17,SMALL(IF("Documento no web"='03.Muestra'!$D$8:$D$17,ROW('03.Muestra'!$C$8:$C$17)-MIN(ROW('03.Muestra'!$D$8:$D$17))+1,""),ROW()-361)),"")</f>
        <v/>
      </c>
      <c r="C365" s="169" t="str">
        <f t="array" ref="C365">IFERROR(INDEX('03.Muestra'!$F$8:$F$17,SMALL(IF("Documento no web"='03.Muestra'!$D$8:$D$17,ROW('03.Muestra'!$F$8:$F$17)-MIN(ROW('03.Muestra'!$D$8:$D$17))+1,""),ROW()-361)),"")</f>
        <v/>
      </c>
      <c r="D365" s="143" t="str">
        <f t="shared" si="45"/>
        <v/>
      </c>
      <c r="E365" s="95" t="str">
        <f t="shared" si="46"/>
        <v/>
      </c>
      <c r="F365" s="29"/>
      <c r="G365" s="23"/>
      <c r="H365" s="23"/>
      <c r="I365" s="23"/>
      <c r="J365" s="23"/>
      <c r="K365" s="188"/>
      <c r="L365" s="23"/>
      <c r="M365" s="23"/>
      <c r="N365" s="23"/>
      <c r="O365" s="23"/>
      <c r="P365" s="23"/>
      <c r="Q365" s="23"/>
      <c r="R365" s="23"/>
      <c r="S365" s="23"/>
      <c r="T365" s="23"/>
      <c r="U365" s="23"/>
      <c r="V365" s="23"/>
      <c r="W365" s="23"/>
      <c r="X365" s="23"/>
      <c r="Y365" s="23"/>
      <c r="Z365" s="29"/>
      <c r="AA365" s="29"/>
      <c r="AB365" s="29"/>
      <c r="AC365" s="29"/>
      <c r="AD365" s="29"/>
      <c r="AE365" s="29"/>
      <c r="AF365" s="29"/>
      <c r="AG365" s="29"/>
      <c r="AH365" s="29"/>
      <c r="AI365" s="29"/>
    </row>
    <row r="366" ht="13.5" customHeight="1">
      <c r="A366" s="133" t="str">
        <f t="array" ref="A366">IFERROR(INDEX('03.Muestra'!$B$8:$B$17,SMALL(IF("Documento no web"='03.Muestra'!$D$8:$D$17,ROW('03.Muestra'!$B$8:$B$17)-MIN(ROW('03.Muestra'!$D$8:$D$17))+1,""),ROW()-361)),"")</f>
        <v/>
      </c>
      <c r="B366" s="169" t="str">
        <f t="array" ref="B366">IFERROR(INDEX('03.Muestra'!$C$8:$C$17,SMALL(IF("Documento no web"='03.Muestra'!$D$8:$D$17,ROW('03.Muestra'!$C$8:$C$17)-MIN(ROW('03.Muestra'!$D$8:$D$17))+1,""),ROW()-361)),"")</f>
        <v/>
      </c>
      <c r="C366" s="169" t="str">
        <f t="array" ref="C366">IFERROR(INDEX('03.Muestra'!$F$8:$F$17,SMALL(IF("Documento no web"='03.Muestra'!$D$8:$D$17,ROW('03.Muestra'!$F$8:$F$17)-MIN(ROW('03.Muestra'!$D$8:$D$17))+1,""),ROW()-361)),"")</f>
        <v/>
      </c>
      <c r="D366" s="143" t="str">
        <f t="shared" si="45"/>
        <v/>
      </c>
      <c r="E366" s="95" t="str">
        <f t="shared" si="46"/>
        <v/>
      </c>
      <c r="F366" s="29"/>
      <c r="G366" s="23"/>
      <c r="H366" s="23"/>
      <c r="I366" s="23"/>
      <c r="J366" s="23"/>
      <c r="K366" s="188"/>
      <c r="L366" s="23"/>
      <c r="M366" s="23"/>
      <c r="N366" s="23"/>
      <c r="O366" s="23"/>
      <c r="P366" s="23"/>
      <c r="Q366" s="23"/>
      <c r="R366" s="23"/>
      <c r="S366" s="23"/>
      <c r="T366" s="23"/>
      <c r="U366" s="23"/>
      <c r="V366" s="23"/>
      <c r="W366" s="23"/>
      <c r="X366" s="23"/>
      <c r="Y366" s="23"/>
      <c r="Z366" s="29"/>
      <c r="AA366" s="29"/>
      <c r="AB366" s="29"/>
      <c r="AC366" s="29"/>
      <c r="AD366" s="29"/>
      <c r="AE366" s="29"/>
      <c r="AF366" s="29"/>
      <c r="AG366" s="29"/>
      <c r="AH366" s="29"/>
      <c r="AI366" s="29"/>
    </row>
    <row r="367" ht="13.5" customHeight="1">
      <c r="A367" s="133" t="str">
        <f t="array" ref="A367">IFERROR(INDEX('03.Muestra'!$B$8:$B$17,SMALL(IF("Documento no web"='03.Muestra'!$D$8:$D$17,ROW('03.Muestra'!$B$8:$B$17)-MIN(ROW('03.Muestra'!$D$8:$D$17))+1,""),ROW()-361)),"")</f>
        <v/>
      </c>
      <c r="B367" s="169" t="str">
        <f t="array" ref="B367">IFERROR(INDEX('03.Muestra'!$C$8:$C$17,SMALL(IF("Documento no web"='03.Muestra'!$D$8:$D$17,ROW('03.Muestra'!$C$8:$C$17)-MIN(ROW('03.Muestra'!$D$8:$D$17))+1,""),ROW()-361)),"")</f>
        <v/>
      </c>
      <c r="C367" s="169" t="str">
        <f t="array" ref="C367">IFERROR(INDEX('03.Muestra'!$F$8:$F$17,SMALL(IF("Documento no web"='03.Muestra'!$D$8:$D$17,ROW('03.Muestra'!$F$8:$F$17)-MIN(ROW('03.Muestra'!$D$8:$D$17))+1,""),ROW()-361)),"")</f>
        <v/>
      </c>
      <c r="D367" s="143" t="str">
        <f t="shared" si="45"/>
        <v/>
      </c>
      <c r="E367" s="95" t="str">
        <f t="shared" si="46"/>
        <v/>
      </c>
      <c r="F367" s="29"/>
      <c r="G367" s="23"/>
      <c r="H367" s="23"/>
      <c r="I367" s="23"/>
      <c r="J367" s="23"/>
      <c r="K367" s="188"/>
      <c r="L367" s="23"/>
      <c r="M367" s="23"/>
      <c r="N367" s="23"/>
      <c r="O367" s="23"/>
      <c r="P367" s="23"/>
      <c r="Q367" s="23"/>
      <c r="R367" s="23"/>
      <c r="S367" s="23"/>
      <c r="T367" s="23"/>
      <c r="U367" s="23"/>
      <c r="V367" s="23"/>
      <c r="W367" s="23"/>
      <c r="X367" s="23"/>
      <c r="Y367" s="23"/>
      <c r="Z367" s="29"/>
      <c r="AA367" s="29"/>
      <c r="AB367" s="29"/>
      <c r="AC367" s="29"/>
      <c r="AD367" s="29"/>
      <c r="AE367" s="29"/>
      <c r="AF367" s="29"/>
      <c r="AG367" s="29"/>
      <c r="AH367" s="29"/>
      <c r="AI367" s="29"/>
    </row>
    <row r="368" ht="13.5" customHeight="1">
      <c r="A368" s="133" t="str">
        <f t="array" ref="A368">IFERROR(INDEX('03.Muestra'!$B$8:$B$17,SMALL(IF("Documento no web"='03.Muestra'!$D$8:$D$17,ROW('03.Muestra'!$B$8:$B$17)-MIN(ROW('03.Muestra'!$D$8:$D$17))+1,""),ROW()-361)),"")</f>
        <v/>
      </c>
      <c r="B368" s="169" t="str">
        <f t="array" ref="B368">IFERROR(INDEX('03.Muestra'!$C$8:$C$17,SMALL(IF("Documento no web"='03.Muestra'!$D$8:$D$17,ROW('03.Muestra'!$C$8:$C$17)-MIN(ROW('03.Muestra'!$D$8:$D$17))+1,""),ROW()-361)),"")</f>
        <v/>
      </c>
      <c r="C368" s="169" t="str">
        <f t="array" ref="C368">IFERROR(INDEX('03.Muestra'!$F$8:$F$17,SMALL(IF("Documento no web"='03.Muestra'!$D$8:$D$17,ROW('03.Muestra'!$F$8:$F$17)-MIN(ROW('03.Muestra'!$D$8:$D$17))+1,""),ROW()-361)),"")</f>
        <v/>
      </c>
      <c r="D368" s="143" t="str">
        <f t="shared" si="45"/>
        <v/>
      </c>
      <c r="E368" s="95" t="str">
        <f t="shared" si="46"/>
        <v/>
      </c>
      <c r="F368" s="23"/>
      <c r="G368" s="23"/>
      <c r="H368" s="23"/>
      <c r="I368" s="23"/>
      <c r="J368" s="23"/>
      <c r="K368" s="188"/>
      <c r="L368" s="23"/>
      <c r="M368" s="23"/>
      <c r="N368" s="23"/>
      <c r="O368" s="23"/>
      <c r="P368" s="23"/>
      <c r="Q368" s="23"/>
      <c r="R368" s="23"/>
      <c r="S368" s="23"/>
      <c r="T368" s="23"/>
      <c r="U368" s="23"/>
      <c r="V368" s="23"/>
      <c r="W368" s="23"/>
      <c r="X368" s="23"/>
      <c r="Y368" s="23"/>
      <c r="Z368" s="29"/>
      <c r="AA368" s="29"/>
      <c r="AB368" s="29"/>
      <c r="AC368" s="29"/>
      <c r="AD368" s="29"/>
      <c r="AE368" s="29"/>
      <c r="AF368" s="29"/>
      <c r="AG368" s="29"/>
      <c r="AH368" s="29"/>
      <c r="AI368" s="29"/>
    </row>
    <row r="369" ht="13.5" customHeight="1">
      <c r="A369" s="133" t="str">
        <f t="array" ref="A369">IFERROR(INDEX('03.Muestra'!$B$8:$B$17,SMALL(IF("Documento no web"='03.Muestra'!$D$8:$D$17,ROW('03.Muestra'!$B$8:$B$17)-MIN(ROW('03.Muestra'!$D$8:$D$17))+1,""),ROW()-361)),"")</f>
        <v/>
      </c>
      <c r="B369" s="169" t="str">
        <f t="array" ref="B369">IFERROR(INDEX('03.Muestra'!$C$8:$C$17,SMALL(IF("Documento no web"='03.Muestra'!$D$8:$D$17,ROW('03.Muestra'!$C$8:$C$17)-MIN(ROW('03.Muestra'!$D$8:$D$17))+1,""),ROW()-361)),"")</f>
        <v/>
      </c>
      <c r="C369" s="169" t="str">
        <f t="array" ref="C369">IFERROR(INDEX('03.Muestra'!$F$8:$F$17,SMALL(IF("Documento no web"='03.Muestra'!$D$8:$D$17,ROW('03.Muestra'!$F$8:$F$17)-MIN(ROW('03.Muestra'!$D$8:$D$17))+1,""),ROW()-361)),"")</f>
        <v/>
      </c>
      <c r="D369" s="143" t="str">
        <f t="shared" si="45"/>
        <v/>
      </c>
      <c r="E369" s="95" t="str">
        <f t="shared" si="46"/>
        <v/>
      </c>
      <c r="F369" s="23"/>
      <c r="G369" s="23"/>
      <c r="H369" s="23"/>
      <c r="I369" s="23"/>
      <c r="J369" s="23"/>
      <c r="K369" s="188"/>
      <c r="L369" s="23"/>
      <c r="M369" s="23"/>
      <c r="N369" s="23"/>
      <c r="O369" s="23"/>
      <c r="P369" s="23"/>
      <c r="Q369" s="23"/>
      <c r="R369" s="23"/>
      <c r="S369" s="23"/>
      <c r="T369" s="23"/>
      <c r="U369" s="23"/>
      <c r="V369" s="23"/>
      <c r="W369" s="23"/>
      <c r="X369" s="23"/>
      <c r="Y369" s="23"/>
      <c r="Z369" s="29"/>
      <c r="AA369" s="29"/>
      <c r="AB369" s="29"/>
      <c r="AC369" s="29"/>
      <c r="AD369" s="29"/>
      <c r="AE369" s="29"/>
      <c r="AF369" s="29"/>
      <c r="AG369" s="29"/>
      <c r="AH369" s="29"/>
      <c r="AI369" s="29"/>
    </row>
    <row r="370" ht="13.5" customHeight="1">
      <c r="A370" s="133" t="str">
        <f t="array" ref="A370">IFERROR(INDEX('03.Muestra'!$B$8:$B$17,SMALL(IF("Documento no web"='03.Muestra'!$D$8:$D$17,ROW('03.Muestra'!$B$8:$B$17)-MIN(ROW('03.Muestra'!$D$8:$D$17))+1,""),ROW()-361)),"")</f>
        <v/>
      </c>
      <c r="B370" s="169" t="str">
        <f t="array" ref="B370">IFERROR(INDEX('03.Muestra'!$C$8:$C$17,SMALL(IF("Documento no web"='03.Muestra'!$D$8:$D$17,ROW('03.Muestra'!$C$8:$C$17)-MIN(ROW('03.Muestra'!$D$8:$D$17))+1,""),ROW()-361)),"")</f>
        <v/>
      </c>
      <c r="C370" s="169" t="str">
        <f t="array" ref="C370">IFERROR(INDEX('03.Muestra'!$F$8:$F$17,SMALL(IF("Documento no web"='03.Muestra'!$D$8:$D$17,ROW('03.Muestra'!$F$8:$F$17)-MIN(ROW('03.Muestra'!$D$8:$D$17))+1,""),ROW()-361)),"")</f>
        <v/>
      </c>
      <c r="D370" s="143" t="str">
        <f t="shared" si="45"/>
        <v/>
      </c>
      <c r="E370" s="95" t="str">
        <f t="shared" si="46"/>
        <v/>
      </c>
      <c r="F370" s="23"/>
      <c r="G370" s="23"/>
      <c r="H370" s="23"/>
      <c r="I370" s="23"/>
      <c r="J370" s="23"/>
      <c r="K370" s="188"/>
      <c r="L370" s="23"/>
      <c r="M370" s="23"/>
      <c r="N370" s="23"/>
      <c r="O370" s="23"/>
      <c r="P370" s="23"/>
      <c r="Q370" s="23"/>
      <c r="R370" s="23"/>
      <c r="S370" s="23"/>
      <c r="T370" s="23"/>
      <c r="U370" s="23"/>
      <c r="V370" s="23"/>
      <c r="W370" s="23"/>
      <c r="X370" s="23"/>
      <c r="Y370" s="23"/>
      <c r="Z370" s="29"/>
      <c r="AA370" s="29"/>
      <c r="AB370" s="29"/>
      <c r="AC370" s="29"/>
      <c r="AD370" s="29"/>
      <c r="AE370" s="29"/>
      <c r="AF370" s="29"/>
      <c r="AG370" s="29"/>
      <c r="AH370" s="29"/>
      <c r="AI370" s="29"/>
    </row>
    <row r="371" ht="13.5" customHeight="1">
      <c r="A371" s="133" t="str">
        <f t="array" ref="A371">IFERROR(INDEX('03.Muestra'!$B$8:$B$17,SMALL(IF("Documento no web"='03.Muestra'!$D$8:$D$17,ROW('03.Muestra'!$B$8:$B$17)-MIN(ROW('03.Muestra'!$D$8:$D$17))+1,""),ROW()-361)),"")</f>
        <v/>
      </c>
      <c r="B371" s="169" t="str">
        <f t="array" ref="B371">IFERROR(INDEX('03.Muestra'!$C$8:$C$17,SMALL(IF("Documento no web"='03.Muestra'!$D$8:$D$17,ROW('03.Muestra'!$C$8:$C$17)-MIN(ROW('03.Muestra'!$D$8:$D$17))+1,""),ROW()-361)),"")</f>
        <v/>
      </c>
      <c r="C371" s="169" t="str">
        <f t="array" ref="C371">IFERROR(INDEX('03.Muestra'!$F$8:$F$17,SMALL(IF("Documento no web"='03.Muestra'!$D$8:$D$17,ROW('03.Muestra'!$F$8:$F$17)-MIN(ROW('03.Muestra'!$D$8:$D$17))+1,""),ROW()-361)),"")</f>
        <v/>
      </c>
      <c r="D371" s="143" t="str">
        <f t="shared" si="45"/>
        <v/>
      </c>
      <c r="E371" s="95" t="str">
        <f t="shared" si="46"/>
        <v/>
      </c>
      <c r="F371" s="23"/>
      <c r="G371" s="23"/>
      <c r="H371" s="23"/>
      <c r="I371" s="23"/>
      <c r="J371" s="23"/>
      <c r="K371" s="188"/>
      <c r="L371" s="23"/>
      <c r="M371" s="23"/>
      <c r="N371" s="23"/>
      <c r="O371" s="23"/>
      <c r="P371" s="23"/>
      <c r="Q371" s="23"/>
      <c r="R371" s="23"/>
      <c r="S371" s="23"/>
      <c r="T371" s="23"/>
      <c r="U371" s="23"/>
      <c r="V371" s="23"/>
      <c r="W371" s="23"/>
      <c r="X371" s="23"/>
      <c r="Y371" s="23"/>
      <c r="Z371" s="29"/>
      <c r="AA371" s="29"/>
      <c r="AB371" s="29"/>
      <c r="AC371" s="29"/>
      <c r="AD371" s="29"/>
      <c r="AE371" s="29"/>
      <c r="AF371" s="29"/>
      <c r="AG371" s="29"/>
      <c r="AH371" s="29"/>
      <c r="AI371" s="29"/>
    </row>
    <row r="372" ht="12.0" customHeight="1">
      <c r="A372" s="92"/>
      <c r="B372" s="173"/>
      <c r="C372" s="173"/>
      <c r="D372" s="174"/>
      <c r="E372" s="95"/>
      <c r="F372" s="23"/>
      <c r="G372" s="23"/>
      <c r="H372" s="23"/>
      <c r="I372" s="23"/>
      <c r="J372" s="23"/>
      <c r="K372" s="29"/>
      <c r="L372" s="29"/>
      <c r="M372" s="29"/>
      <c r="N372" s="23"/>
      <c r="O372" s="23"/>
      <c r="P372" s="23"/>
      <c r="Q372" s="23"/>
      <c r="R372" s="23"/>
      <c r="S372" s="23"/>
      <c r="T372" s="23"/>
      <c r="U372" s="23"/>
      <c r="V372" s="29"/>
      <c r="W372" s="29"/>
      <c r="X372" s="29"/>
      <c r="Y372" s="29"/>
      <c r="Z372" s="29"/>
      <c r="AA372" s="29"/>
      <c r="AB372" s="29"/>
      <c r="AC372" s="29"/>
      <c r="AD372" s="23"/>
      <c r="AE372" s="29"/>
      <c r="AF372" s="29"/>
      <c r="AG372" s="29"/>
      <c r="AH372" s="29"/>
      <c r="AI372" s="29"/>
    </row>
    <row r="373" ht="12.0" customHeight="1">
      <c r="A373" s="92"/>
      <c r="B373" s="173"/>
      <c r="C373" s="173"/>
      <c r="D373" s="174"/>
      <c r="E373" s="95"/>
      <c r="F373" s="23"/>
      <c r="G373" s="23"/>
      <c r="H373" s="23"/>
      <c r="I373" s="23"/>
      <c r="J373" s="23"/>
      <c r="K373" s="29"/>
      <c r="L373" s="29"/>
      <c r="M373" s="29"/>
      <c r="N373" s="23"/>
      <c r="O373" s="23"/>
      <c r="P373" s="23"/>
      <c r="Q373" s="23"/>
      <c r="R373" s="23"/>
      <c r="S373" s="23"/>
      <c r="T373" s="23"/>
      <c r="U373" s="23"/>
      <c r="V373" s="29"/>
      <c r="W373" s="29"/>
      <c r="X373" s="29"/>
      <c r="Y373" s="29"/>
      <c r="Z373" s="29"/>
      <c r="AA373" s="29"/>
      <c r="AB373" s="29"/>
      <c r="AC373" s="29"/>
      <c r="AD373" s="23"/>
      <c r="AE373" s="29"/>
      <c r="AF373" s="29"/>
      <c r="AG373" s="29"/>
      <c r="AH373" s="29"/>
      <c r="AI373" s="29"/>
    </row>
    <row r="374" ht="12.75" customHeight="1">
      <c r="A374" s="151"/>
      <c r="B374" s="152"/>
      <c r="C374" s="151"/>
      <c r="D374" s="175"/>
      <c r="E374" s="95"/>
      <c r="F374" s="23"/>
      <c r="G374" s="23"/>
      <c r="H374" s="23"/>
      <c r="I374" s="23"/>
      <c r="J374" s="23"/>
      <c r="K374" s="29"/>
      <c r="L374" s="29"/>
      <c r="M374" s="29"/>
      <c r="N374" s="23"/>
      <c r="O374" s="23"/>
      <c r="P374" s="23"/>
      <c r="Q374" s="23"/>
      <c r="R374" s="23"/>
      <c r="S374" s="23"/>
      <c r="T374" s="23"/>
      <c r="U374" s="23"/>
      <c r="V374" s="29"/>
      <c r="W374" s="29"/>
      <c r="X374" s="29"/>
      <c r="Y374" s="29"/>
      <c r="Z374" s="29"/>
      <c r="AA374" s="29"/>
      <c r="AB374" s="29"/>
      <c r="AC374" s="29"/>
      <c r="AD374" s="23"/>
      <c r="AE374" s="29"/>
      <c r="AF374" s="29"/>
      <c r="AG374" s="29"/>
      <c r="AH374" s="29"/>
      <c r="AI374" s="29"/>
    </row>
    <row r="375" ht="14.25" customHeight="1">
      <c r="A375" s="149"/>
      <c r="B375" s="149"/>
      <c r="C375" s="149"/>
      <c r="D375" s="176"/>
      <c r="E375" s="95"/>
      <c r="F375" s="124"/>
      <c r="G375" s="23"/>
      <c r="H375" s="23"/>
      <c r="I375" s="23"/>
      <c r="J375" s="23"/>
      <c r="K375" s="29"/>
      <c r="L375" s="29"/>
      <c r="M375" s="29"/>
      <c r="N375" s="23"/>
      <c r="O375" s="23"/>
      <c r="P375" s="23"/>
      <c r="Q375" s="23"/>
      <c r="R375" s="23"/>
      <c r="S375" s="23"/>
      <c r="T375" s="23"/>
      <c r="U375" s="23"/>
      <c r="V375" s="29"/>
      <c r="W375" s="29"/>
      <c r="X375" s="29"/>
      <c r="Y375" s="29"/>
      <c r="Z375" s="29"/>
      <c r="AA375" s="29"/>
      <c r="AB375" s="29"/>
      <c r="AC375" s="29"/>
      <c r="AD375" s="23"/>
      <c r="AE375" s="29"/>
      <c r="AF375" s="29"/>
      <c r="AG375" s="29"/>
      <c r="AH375" s="29"/>
      <c r="AI375" s="29"/>
    </row>
    <row r="376" ht="13.5" customHeight="1">
      <c r="A376" s="29"/>
      <c r="B376" s="23"/>
      <c r="C376" s="23"/>
      <c r="D376" s="166"/>
      <c r="E376" s="23"/>
      <c r="F376" s="23"/>
      <c r="G376" s="23"/>
      <c r="H376" s="23"/>
      <c r="I376" s="23"/>
      <c r="J376" s="23"/>
      <c r="K376" s="188"/>
      <c r="L376" s="23"/>
      <c r="M376" s="23"/>
      <c r="N376" s="23"/>
      <c r="O376" s="23"/>
      <c r="P376" s="23"/>
      <c r="Q376" s="23"/>
      <c r="R376" s="23"/>
      <c r="S376" s="23"/>
      <c r="T376" s="23"/>
      <c r="U376" s="23"/>
      <c r="V376" s="23"/>
      <c r="W376" s="23"/>
      <c r="X376" s="23"/>
      <c r="Y376" s="23"/>
      <c r="Z376" s="29"/>
      <c r="AA376" s="29"/>
      <c r="AB376" s="29"/>
      <c r="AC376" s="29"/>
      <c r="AD376" s="29"/>
      <c r="AE376" s="29"/>
      <c r="AF376" s="29"/>
      <c r="AG376" s="29"/>
      <c r="AH376" s="29"/>
      <c r="AI376" s="29"/>
    </row>
    <row r="377" ht="13.5" customHeight="1">
      <c r="A377" s="29"/>
      <c r="B377" s="193"/>
      <c r="C377" s="23"/>
      <c r="D377" s="166"/>
      <c r="E377" s="137"/>
      <c r="F377" s="23"/>
      <c r="G377" s="23"/>
      <c r="H377" s="23"/>
      <c r="I377" s="23"/>
      <c r="J377" s="23"/>
      <c r="K377" s="188"/>
      <c r="L377" s="23"/>
      <c r="M377" s="23"/>
      <c r="N377" s="23"/>
      <c r="O377" s="23"/>
      <c r="P377" s="23"/>
      <c r="Q377" s="23"/>
      <c r="R377" s="23"/>
      <c r="S377" s="23"/>
      <c r="T377" s="23"/>
      <c r="U377" s="23"/>
      <c r="V377" s="23"/>
      <c r="W377" s="23"/>
      <c r="X377" s="23"/>
      <c r="Y377" s="23"/>
      <c r="Z377" s="29"/>
      <c r="AA377" s="29"/>
      <c r="AB377" s="29"/>
      <c r="AC377" s="29"/>
      <c r="AD377" s="29"/>
      <c r="AE377" s="29"/>
      <c r="AF377" s="29"/>
      <c r="AG377" s="29"/>
      <c r="AH377" s="29"/>
      <c r="AI377" s="29"/>
    </row>
    <row r="378" ht="30.0" customHeight="1">
      <c r="A378" s="126" t="s">
        <v>106</v>
      </c>
      <c r="B378" s="127" t="s">
        <v>92</v>
      </c>
      <c r="C378" s="128" t="s">
        <v>224</v>
      </c>
      <c r="D378" s="168" t="s">
        <v>112</v>
      </c>
      <c r="E378" s="154"/>
      <c r="F378" s="29"/>
      <c r="G378" s="29"/>
      <c r="H378" s="29"/>
      <c r="I378" s="29"/>
      <c r="J378" s="29"/>
      <c r="K378" s="188"/>
      <c r="L378" s="23"/>
      <c r="M378" s="23"/>
      <c r="N378" s="23"/>
      <c r="O378" s="23"/>
      <c r="P378" s="23"/>
      <c r="Q378" s="23"/>
      <c r="R378" s="23"/>
      <c r="S378" s="23"/>
      <c r="T378" s="23"/>
      <c r="U378" s="23"/>
      <c r="V378" s="23"/>
      <c r="W378" s="23"/>
      <c r="X378" s="23"/>
      <c r="Y378" s="23"/>
      <c r="Z378" s="29"/>
      <c r="AA378" s="29"/>
      <c r="AB378" s="29"/>
      <c r="AC378" s="29"/>
      <c r="AD378" s="29"/>
      <c r="AE378" s="29"/>
      <c r="AF378" s="29"/>
      <c r="AG378" s="29"/>
      <c r="AH378" s="29"/>
      <c r="AI378" s="29"/>
    </row>
    <row r="379" ht="13.5" customHeight="1">
      <c r="A379" s="133" t="str">
        <f t="array" ref="A379">IFERROR(INDEX('03.Muestra'!$B$8:$B$17,SMALL(IF("Documento no web"='03.Muestra'!$D$8:$D$17,ROW('03.Muestra'!$B$8:$B$17)-MIN(ROW('03.Muestra'!$D$8:$D$17))+1,""),ROW()-378)),"")</f>
        <v/>
      </c>
      <c r="B379" s="169" t="str">
        <f t="array" ref="B379">IFERROR(INDEX('03.Muestra'!$C$8:$C$17,SMALL(IF("Documento no web"='03.Muestra'!$D$8:$D$17,ROW('03.Muestra'!$C$8:$C$17)-MIN(ROW('03.Muestra'!$D$8:$D$17))+1,""),ROW()-378)),"")</f>
        <v/>
      </c>
      <c r="C379" s="169" t="str">
        <f t="array" ref="C379">IFERROR(INDEX('03.Muestra'!$F$8:$F$17,SMALL(IF("Documento no web"='03.Muestra'!$D$8:$D$17,ROW('03.Muestra'!$F$8:$F$17)-MIN(ROW('03.Muestra'!$D$8:$D$17))+1,""),ROW()-378)),"")</f>
        <v/>
      </c>
      <c r="D379" s="143" t="str">
        <f t="shared" ref="D379:D388" si="47">IF(C379="","",$D$18)</f>
        <v/>
      </c>
      <c r="E379" s="95" t="str">
        <f t="shared" ref="E379:E388" si="48">IF(D379&lt;&gt;"",IF(AND(B379&lt;&gt;"",C379&lt;&gt;""),"","ERR"),"")</f>
        <v/>
      </c>
      <c r="F379" s="144" t="s">
        <v>95</v>
      </c>
      <c r="G379" s="121" t="s">
        <v>104</v>
      </c>
      <c r="H379" s="116" t="s">
        <v>99</v>
      </c>
      <c r="I379" s="145" t="s">
        <v>97</v>
      </c>
      <c r="J379" s="146" t="s">
        <v>93</v>
      </c>
      <c r="K379" s="171" t="s">
        <v>103</v>
      </c>
      <c r="L379" s="23"/>
      <c r="M379" s="23"/>
      <c r="N379" s="23"/>
      <c r="O379" s="23"/>
      <c r="P379" s="23"/>
      <c r="Q379" s="23"/>
      <c r="R379" s="23"/>
      <c r="S379" s="23"/>
      <c r="T379" s="23"/>
      <c r="U379" s="23"/>
      <c r="V379" s="23"/>
      <c r="W379" s="23"/>
      <c r="X379" s="23"/>
      <c r="Y379" s="23"/>
      <c r="Z379" s="29"/>
      <c r="AA379" s="29"/>
      <c r="AB379" s="29"/>
      <c r="AC379" s="29"/>
      <c r="AD379" s="29"/>
      <c r="AE379" s="29"/>
      <c r="AF379" s="29"/>
      <c r="AG379" s="29"/>
      <c r="AH379" s="29"/>
      <c r="AI379" s="29"/>
    </row>
    <row r="380" ht="13.5" customHeight="1">
      <c r="A380" s="133" t="str">
        <f t="array" ref="A380">IFERROR(INDEX('03.Muestra'!$B$8:$B$17,SMALL(IF("Documento no web"='03.Muestra'!$D$8:$D$17,ROW('03.Muestra'!$B$8:$B$17)-MIN(ROW('03.Muestra'!$D$8:$D$17))+1,""),ROW()-378)),"")</f>
        <v/>
      </c>
      <c r="B380" s="169" t="str">
        <f t="array" ref="B380">IFERROR(INDEX('03.Muestra'!$C$8:$C$17,SMALL(IF("Documento no web"='03.Muestra'!$D$8:$D$17,ROW('03.Muestra'!$C$8:$C$17)-MIN(ROW('03.Muestra'!$D$8:$D$17))+1,""),ROW()-378)),"")</f>
        <v/>
      </c>
      <c r="C380" s="169" t="str">
        <f t="array" ref="C380">IFERROR(INDEX('03.Muestra'!$F$8:$F$17,SMALL(IF("Documento no web"='03.Muestra'!$D$8:$D$17,ROW('03.Muestra'!$F$8:$F$17)-MIN(ROW('03.Muestra'!$D$8:$D$17))+1,""),ROW()-378)),"")</f>
        <v/>
      </c>
      <c r="D380" s="143" t="str">
        <f t="shared" si="47"/>
        <v/>
      </c>
      <c r="E380" s="95" t="str">
        <f t="shared" si="48"/>
        <v/>
      </c>
      <c r="F380" s="147">
        <f>COUNTIF($D379:INDIRECT("$D" &amp;  SUM(ROW()-1,'03.Muestra'!$D$20)-1),F379)</f>
        <v>0</v>
      </c>
      <c r="G380" s="147">
        <f>COUNTIF($D379:INDIRECT("$D" &amp;  SUM(ROW()-1,'03.Muestra'!$D$20)-1),G379)</f>
        <v>0</v>
      </c>
      <c r="H380" s="147">
        <f>COUNTIF($D379:INDIRECT("$D" &amp;  SUM(ROW()-1,'03.Muestra'!$D$20)-1),H379)</f>
        <v>0</v>
      </c>
      <c r="I380" s="147">
        <f>COUNTIF($D379:INDIRECT("$D" &amp;  SUM(ROW()-1,'03.Muestra'!$D$20)-1),I379)</f>
        <v>0</v>
      </c>
      <c r="J380" s="147">
        <f>COUNTIF($D379:INDIRECT("$D" &amp;  SUM(ROW()-1,'03.Muestra'!$D$20)-1),J379)</f>
        <v>0</v>
      </c>
      <c r="K380" s="172">
        <f>IF(COUNTIF('03.Muestra'!$D$8:$D$17,"Documento no web")=0,0,COUNTBLANK($D379:INDIRECT("$D" &amp;  SUM(ROW()-1,COUNTIF('03.Muestra'!$D$8:$D$17,"Documento no web"))-1)))</f>
        <v>0</v>
      </c>
      <c r="L380" s="23"/>
      <c r="M380" s="23"/>
      <c r="N380" s="23"/>
      <c r="O380" s="23"/>
      <c r="P380" s="23"/>
      <c r="Q380" s="23"/>
      <c r="R380" s="23"/>
      <c r="S380" s="23"/>
      <c r="T380" s="23"/>
      <c r="U380" s="23"/>
      <c r="V380" s="23"/>
      <c r="W380" s="23"/>
      <c r="X380" s="23"/>
      <c r="Y380" s="23"/>
      <c r="Z380" s="29"/>
      <c r="AA380" s="29"/>
      <c r="AB380" s="29"/>
      <c r="AC380" s="29"/>
      <c r="AD380" s="29"/>
      <c r="AE380" s="29"/>
      <c r="AF380" s="29"/>
      <c r="AG380" s="29"/>
      <c r="AH380" s="29"/>
      <c r="AI380" s="29"/>
    </row>
    <row r="381" ht="13.5" customHeight="1">
      <c r="A381" s="133" t="str">
        <f t="array" ref="A381">IFERROR(INDEX('03.Muestra'!$B$8:$B$17,SMALL(IF("Documento no web"='03.Muestra'!$D$8:$D$17,ROW('03.Muestra'!$B$8:$B$17)-MIN(ROW('03.Muestra'!$D$8:$D$17))+1,""),ROW()-378)),"")</f>
        <v/>
      </c>
      <c r="B381" s="169" t="str">
        <f t="array" ref="B381">IFERROR(INDEX('03.Muestra'!$C$8:$C$17,SMALL(IF("Documento no web"='03.Muestra'!$D$8:$D$17,ROW('03.Muestra'!$C$8:$C$17)-MIN(ROW('03.Muestra'!$D$8:$D$17))+1,""),ROW()-378)),"")</f>
        <v/>
      </c>
      <c r="C381" s="169" t="str">
        <f t="array" ref="C381">IFERROR(INDEX('03.Muestra'!$F$8:$F$17,SMALL(IF("Documento no web"='03.Muestra'!$D$8:$D$17,ROW('03.Muestra'!$F$8:$F$17)-MIN(ROW('03.Muestra'!$D$8:$D$17))+1,""),ROW()-378)),"")</f>
        <v/>
      </c>
      <c r="D381" s="143" t="str">
        <f t="shared" si="47"/>
        <v/>
      </c>
      <c r="E381" s="95" t="str">
        <f t="shared" si="48"/>
        <v/>
      </c>
      <c r="F381" s="29"/>
      <c r="G381" s="23"/>
      <c r="H381" s="23"/>
      <c r="I381" s="23"/>
      <c r="J381" s="23"/>
      <c r="K381" s="188"/>
      <c r="L381" s="23"/>
      <c r="M381" s="23"/>
      <c r="N381" s="23"/>
      <c r="O381" s="23"/>
      <c r="P381" s="23"/>
      <c r="Q381" s="23"/>
      <c r="R381" s="23"/>
      <c r="S381" s="23"/>
      <c r="T381" s="23"/>
      <c r="U381" s="23"/>
      <c r="V381" s="23"/>
      <c r="W381" s="23"/>
      <c r="X381" s="23"/>
      <c r="Y381" s="23"/>
      <c r="Z381" s="29"/>
      <c r="AA381" s="29"/>
      <c r="AB381" s="29"/>
      <c r="AC381" s="29"/>
      <c r="AD381" s="29"/>
      <c r="AE381" s="29"/>
      <c r="AF381" s="29"/>
      <c r="AG381" s="29"/>
      <c r="AH381" s="29"/>
      <c r="AI381" s="29"/>
    </row>
    <row r="382" ht="13.5" customHeight="1">
      <c r="A382" s="133" t="str">
        <f t="array" ref="A382">IFERROR(INDEX('03.Muestra'!$B$8:$B$17,SMALL(IF("Documento no web"='03.Muestra'!$D$8:$D$17,ROW('03.Muestra'!$B$8:$B$17)-MIN(ROW('03.Muestra'!$D$8:$D$17))+1,""),ROW()-378)),"")</f>
        <v/>
      </c>
      <c r="B382" s="169" t="str">
        <f t="array" ref="B382">IFERROR(INDEX('03.Muestra'!$C$8:$C$17,SMALL(IF("Documento no web"='03.Muestra'!$D$8:$D$17,ROW('03.Muestra'!$C$8:$C$17)-MIN(ROW('03.Muestra'!$D$8:$D$17))+1,""),ROW()-378)),"")</f>
        <v/>
      </c>
      <c r="C382" s="169" t="str">
        <f t="array" ref="C382">IFERROR(INDEX('03.Muestra'!$F$8:$F$17,SMALL(IF("Documento no web"='03.Muestra'!$D$8:$D$17,ROW('03.Muestra'!$F$8:$F$17)-MIN(ROW('03.Muestra'!$D$8:$D$17))+1,""),ROW()-378)),"")</f>
        <v/>
      </c>
      <c r="D382" s="143" t="str">
        <f t="shared" si="47"/>
        <v/>
      </c>
      <c r="E382" s="95" t="str">
        <f t="shared" si="48"/>
        <v/>
      </c>
      <c r="F382" s="29"/>
      <c r="G382" s="23"/>
      <c r="H382" s="23"/>
      <c r="I382" s="23"/>
      <c r="J382" s="23"/>
      <c r="K382" s="188"/>
      <c r="L382" s="23"/>
      <c r="M382" s="23"/>
      <c r="N382" s="23"/>
      <c r="O382" s="23"/>
      <c r="P382" s="23"/>
      <c r="Q382" s="23"/>
      <c r="R382" s="23"/>
      <c r="S382" s="23"/>
      <c r="T382" s="23"/>
      <c r="U382" s="23"/>
      <c r="V382" s="23"/>
      <c r="W382" s="23"/>
      <c r="X382" s="23"/>
      <c r="Y382" s="23"/>
      <c r="Z382" s="29"/>
      <c r="AA382" s="29"/>
      <c r="AB382" s="29"/>
      <c r="AC382" s="29"/>
      <c r="AD382" s="29"/>
      <c r="AE382" s="29"/>
      <c r="AF382" s="29"/>
      <c r="AG382" s="29"/>
      <c r="AH382" s="29"/>
      <c r="AI382" s="29"/>
    </row>
    <row r="383" ht="13.5" customHeight="1">
      <c r="A383" s="133" t="str">
        <f t="array" ref="A383">IFERROR(INDEX('03.Muestra'!$B$8:$B$17,SMALL(IF("Documento no web"='03.Muestra'!$D$8:$D$17,ROW('03.Muestra'!$B$8:$B$17)-MIN(ROW('03.Muestra'!$D$8:$D$17))+1,""),ROW()-378)),"")</f>
        <v/>
      </c>
      <c r="B383" s="169" t="str">
        <f t="array" ref="B383">IFERROR(INDEX('03.Muestra'!$C$8:$C$17,SMALL(IF("Documento no web"='03.Muestra'!$D$8:$D$17,ROW('03.Muestra'!$C$8:$C$17)-MIN(ROW('03.Muestra'!$D$8:$D$17))+1,""),ROW()-378)),"")</f>
        <v/>
      </c>
      <c r="C383" s="169" t="str">
        <f t="array" ref="C383">IFERROR(INDEX('03.Muestra'!$F$8:$F$17,SMALL(IF("Documento no web"='03.Muestra'!$D$8:$D$17,ROW('03.Muestra'!$F$8:$F$17)-MIN(ROW('03.Muestra'!$D$8:$D$17))+1,""),ROW()-378)),"")</f>
        <v/>
      </c>
      <c r="D383" s="143" t="str">
        <f t="shared" si="47"/>
        <v/>
      </c>
      <c r="E383" s="95" t="str">
        <f t="shared" si="48"/>
        <v/>
      </c>
      <c r="F383" s="29"/>
      <c r="G383" s="23"/>
      <c r="H383" s="23"/>
      <c r="I383" s="23"/>
      <c r="J383" s="23"/>
      <c r="K383" s="188"/>
      <c r="L383" s="23"/>
      <c r="M383" s="23"/>
      <c r="N383" s="23"/>
      <c r="O383" s="23"/>
      <c r="P383" s="23"/>
      <c r="Q383" s="23"/>
      <c r="R383" s="23"/>
      <c r="S383" s="23"/>
      <c r="T383" s="23"/>
      <c r="U383" s="23"/>
      <c r="V383" s="23"/>
      <c r="W383" s="23"/>
      <c r="X383" s="23"/>
      <c r="Y383" s="23"/>
      <c r="Z383" s="29"/>
      <c r="AA383" s="29"/>
      <c r="AB383" s="29"/>
      <c r="AC383" s="29"/>
      <c r="AD383" s="29"/>
      <c r="AE383" s="29"/>
      <c r="AF383" s="29"/>
      <c r="AG383" s="29"/>
      <c r="AH383" s="29"/>
      <c r="AI383" s="29"/>
    </row>
    <row r="384" ht="13.5" customHeight="1">
      <c r="A384" s="133" t="str">
        <f t="array" ref="A384">IFERROR(INDEX('03.Muestra'!$B$8:$B$17,SMALL(IF("Documento no web"='03.Muestra'!$D$8:$D$17,ROW('03.Muestra'!$B$8:$B$17)-MIN(ROW('03.Muestra'!$D$8:$D$17))+1,""),ROW()-378)),"")</f>
        <v/>
      </c>
      <c r="B384" s="169" t="str">
        <f t="array" ref="B384">IFERROR(INDEX('03.Muestra'!$C$8:$C$17,SMALL(IF("Documento no web"='03.Muestra'!$D$8:$D$17,ROW('03.Muestra'!$C$8:$C$17)-MIN(ROW('03.Muestra'!$D$8:$D$17))+1,""),ROW()-378)),"")</f>
        <v/>
      </c>
      <c r="C384" s="169" t="str">
        <f t="array" ref="C384">IFERROR(INDEX('03.Muestra'!$F$8:$F$17,SMALL(IF("Documento no web"='03.Muestra'!$D$8:$D$17,ROW('03.Muestra'!$F$8:$F$17)-MIN(ROW('03.Muestra'!$D$8:$D$17))+1,""),ROW()-378)),"")</f>
        <v/>
      </c>
      <c r="D384" s="143" t="str">
        <f t="shared" si="47"/>
        <v/>
      </c>
      <c r="E384" s="95" t="str">
        <f t="shared" si="48"/>
        <v/>
      </c>
      <c r="F384" s="29"/>
      <c r="G384" s="23"/>
      <c r="H384" s="23"/>
      <c r="I384" s="23"/>
      <c r="J384" s="23"/>
      <c r="K384" s="188"/>
      <c r="L384" s="23"/>
      <c r="M384" s="23"/>
      <c r="N384" s="23"/>
      <c r="O384" s="23"/>
      <c r="P384" s="23"/>
      <c r="Q384" s="23"/>
      <c r="R384" s="23"/>
      <c r="S384" s="23"/>
      <c r="T384" s="23"/>
      <c r="U384" s="23"/>
      <c r="V384" s="23"/>
      <c r="W384" s="23"/>
      <c r="X384" s="23"/>
      <c r="Y384" s="23"/>
      <c r="Z384" s="29"/>
      <c r="AA384" s="29"/>
      <c r="AB384" s="29"/>
      <c r="AC384" s="29"/>
      <c r="AD384" s="29"/>
      <c r="AE384" s="29"/>
      <c r="AF384" s="29"/>
      <c r="AG384" s="29"/>
      <c r="AH384" s="29"/>
      <c r="AI384" s="29"/>
    </row>
    <row r="385" ht="13.5" customHeight="1">
      <c r="A385" s="133" t="str">
        <f t="array" ref="A385">IFERROR(INDEX('03.Muestra'!$B$8:$B$17,SMALL(IF("Documento no web"='03.Muestra'!$D$8:$D$17,ROW('03.Muestra'!$B$8:$B$17)-MIN(ROW('03.Muestra'!$D$8:$D$17))+1,""),ROW()-378)),"")</f>
        <v/>
      </c>
      <c r="B385" s="169" t="str">
        <f t="array" ref="B385">IFERROR(INDEX('03.Muestra'!$C$8:$C$17,SMALL(IF("Documento no web"='03.Muestra'!$D$8:$D$17,ROW('03.Muestra'!$C$8:$C$17)-MIN(ROW('03.Muestra'!$D$8:$D$17))+1,""),ROW()-378)),"")</f>
        <v/>
      </c>
      <c r="C385" s="169" t="str">
        <f t="array" ref="C385">IFERROR(INDEX('03.Muestra'!$F$8:$F$17,SMALL(IF("Documento no web"='03.Muestra'!$D$8:$D$17,ROW('03.Muestra'!$F$8:$F$17)-MIN(ROW('03.Muestra'!$D$8:$D$17))+1,""),ROW()-378)),"")</f>
        <v/>
      </c>
      <c r="D385" s="143" t="str">
        <f t="shared" si="47"/>
        <v/>
      </c>
      <c r="E385" s="95" t="str">
        <f t="shared" si="48"/>
        <v/>
      </c>
      <c r="F385" s="23"/>
      <c r="G385" s="23"/>
      <c r="H385" s="23"/>
      <c r="I385" s="23"/>
      <c r="J385" s="23"/>
      <c r="K385" s="188"/>
      <c r="L385" s="23"/>
      <c r="M385" s="23"/>
      <c r="N385" s="23"/>
      <c r="O385" s="23"/>
      <c r="P385" s="23"/>
      <c r="Q385" s="23"/>
      <c r="R385" s="23"/>
      <c r="S385" s="23"/>
      <c r="T385" s="23"/>
      <c r="U385" s="23"/>
      <c r="V385" s="23"/>
      <c r="W385" s="23"/>
      <c r="X385" s="23"/>
      <c r="Y385" s="23"/>
      <c r="Z385" s="29"/>
      <c r="AA385" s="29"/>
      <c r="AB385" s="29"/>
      <c r="AC385" s="29"/>
      <c r="AD385" s="29"/>
      <c r="AE385" s="29"/>
      <c r="AF385" s="29"/>
      <c r="AG385" s="29"/>
      <c r="AH385" s="29"/>
      <c r="AI385" s="29"/>
    </row>
    <row r="386" ht="13.5" customHeight="1">
      <c r="A386" s="133" t="str">
        <f t="array" ref="A386">IFERROR(INDEX('03.Muestra'!$B$8:$B$17,SMALL(IF("Documento no web"='03.Muestra'!$D$8:$D$17,ROW('03.Muestra'!$B$8:$B$17)-MIN(ROW('03.Muestra'!$D$8:$D$17))+1,""),ROW()-378)),"")</f>
        <v/>
      </c>
      <c r="B386" s="169" t="str">
        <f t="array" ref="B386">IFERROR(INDEX('03.Muestra'!$C$8:$C$17,SMALL(IF("Documento no web"='03.Muestra'!$D$8:$D$17,ROW('03.Muestra'!$C$8:$C$17)-MIN(ROW('03.Muestra'!$D$8:$D$17))+1,""),ROW()-378)),"")</f>
        <v/>
      </c>
      <c r="C386" s="169" t="str">
        <f t="array" ref="C386">IFERROR(INDEX('03.Muestra'!$F$8:$F$17,SMALL(IF("Documento no web"='03.Muestra'!$D$8:$D$17,ROW('03.Muestra'!$F$8:$F$17)-MIN(ROW('03.Muestra'!$D$8:$D$17))+1,""),ROW()-378)),"")</f>
        <v/>
      </c>
      <c r="D386" s="143" t="str">
        <f t="shared" si="47"/>
        <v/>
      </c>
      <c r="E386" s="95" t="str">
        <f t="shared" si="48"/>
        <v/>
      </c>
      <c r="F386" s="23"/>
      <c r="G386" s="23"/>
      <c r="H386" s="23"/>
      <c r="I386" s="23"/>
      <c r="J386" s="23"/>
      <c r="K386" s="188"/>
      <c r="L386" s="23"/>
      <c r="M386" s="23"/>
      <c r="N386" s="23"/>
      <c r="O386" s="23"/>
      <c r="P386" s="23"/>
      <c r="Q386" s="23"/>
      <c r="R386" s="23"/>
      <c r="S386" s="23"/>
      <c r="T386" s="23"/>
      <c r="U386" s="23"/>
      <c r="V386" s="23"/>
      <c r="W386" s="23"/>
      <c r="X386" s="23"/>
      <c r="Y386" s="23"/>
      <c r="Z386" s="29"/>
      <c r="AA386" s="29"/>
      <c r="AB386" s="29"/>
      <c r="AC386" s="29"/>
      <c r="AD386" s="29"/>
      <c r="AE386" s="29"/>
      <c r="AF386" s="29"/>
      <c r="AG386" s="29"/>
      <c r="AH386" s="29"/>
      <c r="AI386" s="29"/>
    </row>
    <row r="387" ht="13.5" customHeight="1">
      <c r="A387" s="133" t="str">
        <f t="array" ref="A387">IFERROR(INDEX('03.Muestra'!$B$8:$B$17,SMALL(IF("Documento no web"='03.Muestra'!$D$8:$D$17,ROW('03.Muestra'!$B$8:$B$17)-MIN(ROW('03.Muestra'!$D$8:$D$17))+1,""),ROW()-378)),"")</f>
        <v/>
      </c>
      <c r="B387" s="169" t="str">
        <f t="array" ref="B387">IFERROR(INDEX('03.Muestra'!$C$8:$C$17,SMALL(IF("Documento no web"='03.Muestra'!$D$8:$D$17,ROW('03.Muestra'!$C$8:$C$17)-MIN(ROW('03.Muestra'!$D$8:$D$17))+1,""),ROW()-378)),"")</f>
        <v/>
      </c>
      <c r="C387" s="169" t="str">
        <f t="array" ref="C387">IFERROR(INDEX('03.Muestra'!$F$8:$F$17,SMALL(IF("Documento no web"='03.Muestra'!$D$8:$D$17,ROW('03.Muestra'!$F$8:$F$17)-MIN(ROW('03.Muestra'!$D$8:$D$17))+1,""),ROW()-378)),"")</f>
        <v/>
      </c>
      <c r="D387" s="143" t="str">
        <f t="shared" si="47"/>
        <v/>
      </c>
      <c r="E387" s="95" t="str">
        <f t="shared" si="48"/>
        <v/>
      </c>
      <c r="F387" s="23"/>
      <c r="G387" s="23"/>
      <c r="H387" s="23"/>
      <c r="I387" s="23"/>
      <c r="J387" s="23"/>
      <c r="K387" s="188"/>
      <c r="L387" s="23"/>
      <c r="M387" s="23"/>
      <c r="N387" s="23"/>
      <c r="O387" s="23"/>
      <c r="P387" s="23"/>
      <c r="Q387" s="23"/>
      <c r="R387" s="23"/>
      <c r="S387" s="23"/>
      <c r="T387" s="23"/>
      <c r="U387" s="23"/>
      <c r="V387" s="23"/>
      <c r="W387" s="23"/>
      <c r="X387" s="23"/>
      <c r="Y387" s="23"/>
      <c r="Z387" s="29"/>
      <c r="AA387" s="29"/>
      <c r="AB387" s="29"/>
      <c r="AC387" s="29"/>
      <c r="AD387" s="29"/>
      <c r="AE387" s="29"/>
      <c r="AF387" s="29"/>
      <c r="AG387" s="29"/>
      <c r="AH387" s="29"/>
      <c r="AI387" s="29"/>
    </row>
    <row r="388" ht="13.5" customHeight="1">
      <c r="A388" s="133" t="str">
        <f t="array" ref="A388">IFERROR(INDEX('03.Muestra'!$B$8:$B$17,SMALL(IF("Documento no web"='03.Muestra'!$D$8:$D$17,ROW('03.Muestra'!$B$8:$B$17)-MIN(ROW('03.Muestra'!$D$8:$D$17))+1,""),ROW()-378)),"")</f>
        <v/>
      </c>
      <c r="B388" s="169" t="str">
        <f t="array" ref="B388">IFERROR(INDEX('03.Muestra'!$C$8:$C$17,SMALL(IF("Documento no web"='03.Muestra'!$D$8:$D$17,ROW('03.Muestra'!$C$8:$C$17)-MIN(ROW('03.Muestra'!$D$8:$D$17))+1,""),ROW()-378)),"")</f>
        <v/>
      </c>
      <c r="C388" s="169" t="str">
        <f t="array" ref="C388">IFERROR(INDEX('03.Muestra'!$F$8:$F$17,SMALL(IF("Documento no web"='03.Muestra'!$D$8:$D$17,ROW('03.Muestra'!$F$8:$F$17)-MIN(ROW('03.Muestra'!$D$8:$D$17))+1,""),ROW()-378)),"")</f>
        <v/>
      </c>
      <c r="D388" s="143" t="str">
        <f t="shared" si="47"/>
        <v/>
      </c>
      <c r="E388" s="95" t="str">
        <f t="shared" si="48"/>
        <v/>
      </c>
      <c r="F388" s="23"/>
      <c r="G388" s="23"/>
      <c r="H388" s="23"/>
      <c r="I388" s="23"/>
      <c r="J388" s="23"/>
      <c r="K388" s="188"/>
      <c r="L388" s="23"/>
      <c r="M388" s="23"/>
      <c r="N388" s="23"/>
      <c r="O388" s="23"/>
      <c r="P388" s="23"/>
      <c r="Q388" s="23"/>
      <c r="R388" s="23"/>
      <c r="S388" s="23"/>
      <c r="T388" s="23"/>
      <c r="U388" s="23"/>
      <c r="V388" s="23"/>
      <c r="W388" s="23"/>
      <c r="X388" s="23"/>
      <c r="Y388" s="23"/>
      <c r="Z388" s="29"/>
      <c r="AA388" s="29"/>
      <c r="AB388" s="29"/>
      <c r="AC388" s="29"/>
      <c r="AD388" s="29"/>
      <c r="AE388" s="29"/>
      <c r="AF388" s="29"/>
      <c r="AG388" s="29"/>
      <c r="AH388" s="29"/>
      <c r="AI388" s="29"/>
    </row>
    <row r="389" ht="12.0" customHeight="1">
      <c r="A389" s="92"/>
      <c r="B389" s="173"/>
      <c r="C389" s="173"/>
      <c r="D389" s="174"/>
      <c r="E389" s="95"/>
      <c r="F389" s="23"/>
      <c r="G389" s="23"/>
      <c r="H389" s="23"/>
      <c r="I389" s="23"/>
      <c r="J389" s="23"/>
      <c r="K389" s="29"/>
      <c r="L389" s="29"/>
      <c r="M389" s="29"/>
      <c r="N389" s="23"/>
      <c r="O389" s="23"/>
      <c r="P389" s="23"/>
      <c r="Q389" s="23"/>
      <c r="R389" s="23"/>
      <c r="S389" s="23"/>
      <c r="T389" s="23"/>
      <c r="U389" s="23"/>
      <c r="V389" s="29"/>
      <c r="W389" s="29"/>
      <c r="X389" s="29"/>
      <c r="Y389" s="29"/>
      <c r="Z389" s="29"/>
      <c r="AA389" s="29"/>
      <c r="AB389" s="29"/>
      <c r="AC389" s="29"/>
      <c r="AD389" s="23"/>
      <c r="AE389" s="29"/>
      <c r="AF389" s="29"/>
      <c r="AG389" s="29"/>
      <c r="AH389" s="29"/>
      <c r="AI389" s="29"/>
    </row>
    <row r="390" ht="12.0" customHeight="1">
      <c r="A390" s="92"/>
      <c r="B390" s="173"/>
      <c r="C390" s="173"/>
      <c r="D390" s="174"/>
      <c r="E390" s="95"/>
      <c r="F390" s="23"/>
      <c r="G390" s="23"/>
      <c r="H390" s="23"/>
      <c r="I390" s="23"/>
      <c r="J390" s="23"/>
      <c r="K390" s="29"/>
      <c r="L390" s="29"/>
      <c r="M390" s="29"/>
      <c r="N390" s="23"/>
      <c r="O390" s="23"/>
      <c r="P390" s="23"/>
      <c r="Q390" s="23"/>
      <c r="R390" s="23"/>
      <c r="S390" s="23"/>
      <c r="T390" s="23"/>
      <c r="U390" s="23"/>
      <c r="V390" s="29"/>
      <c r="W390" s="29"/>
      <c r="X390" s="29"/>
      <c r="Y390" s="29"/>
      <c r="Z390" s="29"/>
      <c r="AA390" s="29"/>
      <c r="AB390" s="29"/>
      <c r="AC390" s="29"/>
      <c r="AD390" s="23"/>
      <c r="AE390" s="29"/>
      <c r="AF390" s="29"/>
      <c r="AG390" s="29"/>
      <c r="AH390" s="29"/>
      <c r="AI390" s="29"/>
    </row>
    <row r="391" ht="12.75" customHeight="1">
      <c r="A391" s="151"/>
      <c r="B391" s="152"/>
      <c r="C391" s="151"/>
      <c r="D391" s="175"/>
      <c r="E391" s="95"/>
      <c r="F391" s="23"/>
      <c r="G391" s="23"/>
      <c r="H391" s="23"/>
      <c r="I391" s="23"/>
      <c r="J391" s="23"/>
      <c r="K391" s="29"/>
      <c r="L391" s="29"/>
      <c r="M391" s="29"/>
      <c r="N391" s="23"/>
      <c r="O391" s="23"/>
      <c r="P391" s="23"/>
      <c r="Q391" s="23"/>
      <c r="R391" s="23"/>
      <c r="S391" s="23"/>
      <c r="T391" s="23"/>
      <c r="U391" s="23"/>
      <c r="V391" s="29"/>
      <c r="W391" s="29"/>
      <c r="X391" s="29"/>
      <c r="Y391" s="29"/>
      <c r="Z391" s="29"/>
      <c r="AA391" s="29"/>
      <c r="AB391" s="29"/>
      <c r="AC391" s="29"/>
      <c r="AD391" s="23"/>
      <c r="AE391" s="29"/>
      <c r="AF391" s="29"/>
      <c r="AG391" s="29"/>
      <c r="AH391" s="29"/>
      <c r="AI391" s="29"/>
    </row>
    <row r="392" ht="14.25" customHeight="1">
      <c r="A392" s="149"/>
      <c r="B392" s="149"/>
      <c r="C392" s="149"/>
      <c r="D392" s="176"/>
      <c r="E392" s="95"/>
      <c r="F392" s="124"/>
      <c r="G392" s="23"/>
      <c r="H392" s="23"/>
      <c r="I392" s="23"/>
      <c r="J392" s="23"/>
      <c r="K392" s="29"/>
      <c r="L392" s="29"/>
      <c r="M392" s="29"/>
      <c r="N392" s="23"/>
      <c r="O392" s="23"/>
      <c r="P392" s="23"/>
      <c r="Q392" s="23"/>
      <c r="R392" s="23"/>
      <c r="S392" s="23"/>
      <c r="T392" s="23"/>
      <c r="U392" s="23"/>
      <c r="V392" s="29"/>
      <c r="W392" s="29"/>
      <c r="X392" s="29"/>
      <c r="Y392" s="29"/>
      <c r="Z392" s="29"/>
      <c r="AA392" s="29"/>
      <c r="AB392" s="29"/>
      <c r="AC392" s="29"/>
      <c r="AD392" s="23"/>
      <c r="AE392" s="29"/>
      <c r="AF392" s="29"/>
      <c r="AG392" s="29"/>
      <c r="AH392" s="29"/>
      <c r="AI392" s="29"/>
    </row>
    <row r="393" ht="13.5" customHeight="1">
      <c r="A393" s="29"/>
      <c r="B393" s="23"/>
      <c r="C393" s="23"/>
      <c r="D393" s="167"/>
      <c r="E393" s="23"/>
      <c r="F393" s="23"/>
      <c r="G393" s="23"/>
      <c r="H393" s="23"/>
      <c r="I393" s="23"/>
      <c r="J393" s="23"/>
      <c r="K393" s="188"/>
      <c r="L393" s="23"/>
      <c r="M393" s="23"/>
      <c r="N393" s="23"/>
      <c r="O393" s="23"/>
      <c r="P393" s="23"/>
      <c r="Q393" s="23"/>
      <c r="R393" s="23"/>
      <c r="S393" s="23"/>
      <c r="T393" s="23"/>
      <c r="U393" s="23"/>
      <c r="V393" s="23"/>
      <c r="W393" s="23"/>
      <c r="X393" s="23"/>
      <c r="Y393" s="23"/>
      <c r="Z393" s="29"/>
      <c r="AA393" s="29"/>
      <c r="AB393" s="29"/>
      <c r="AC393" s="29"/>
      <c r="AD393" s="29"/>
      <c r="AE393" s="29"/>
      <c r="AF393" s="29"/>
      <c r="AG393" s="29"/>
      <c r="AH393" s="29"/>
      <c r="AI393" s="29"/>
    </row>
    <row r="394" ht="13.5" customHeight="1">
      <c r="A394" s="29"/>
      <c r="B394" s="193"/>
      <c r="C394" s="23"/>
      <c r="D394" s="167"/>
      <c r="E394" s="137"/>
      <c r="F394" s="23"/>
      <c r="G394" s="23"/>
      <c r="H394" s="23"/>
      <c r="I394" s="23"/>
      <c r="J394" s="23"/>
      <c r="K394" s="188"/>
      <c r="L394" s="23"/>
      <c r="M394" s="23"/>
      <c r="N394" s="23"/>
      <c r="O394" s="23"/>
      <c r="P394" s="23"/>
      <c r="Q394" s="23"/>
      <c r="R394" s="23"/>
      <c r="S394" s="23"/>
      <c r="T394" s="23"/>
      <c r="U394" s="23"/>
      <c r="V394" s="23"/>
      <c r="W394" s="23"/>
      <c r="X394" s="23"/>
      <c r="Y394" s="23"/>
      <c r="Z394" s="29"/>
      <c r="AA394" s="29"/>
      <c r="AB394" s="29"/>
      <c r="AC394" s="29"/>
      <c r="AD394" s="29"/>
      <c r="AE394" s="29"/>
      <c r="AF394" s="29"/>
      <c r="AG394" s="29"/>
      <c r="AH394" s="29"/>
      <c r="AI394" s="29"/>
    </row>
    <row r="395" ht="30.0" customHeight="1">
      <c r="A395" s="126" t="s">
        <v>106</v>
      </c>
      <c r="B395" s="127" t="s">
        <v>92</v>
      </c>
      <c r="C395" s="128" t="s">
        <v>225</v>
      </c>
      <c r="D395" s="168" t="s">
        <v>112</v>
      </c>
      <c r="E395" s="154"/>
      <c r="F395" s="29"/>
      <c r="G395" s="29"/>
      <c r="H395" s="29"/>
      <c r="I395" s="29"/>
      <c r="J395" s="29"/>
      <c r="K395" s="188"/>
      <c r="L395" s="23"/>
      <c r="M395" s="23"/>
      <c r="N395" s="23"/>
      <c r="O395" s="23"/>
      <c r="P395" s="23"/>
      <c r="Q395" s="23"/>
      <c r="R395" s="23"/>
      <c r="S395" s="23"/>
      <c r="T395" s="23"/>
      <c r="U395" s="23"/>
      <c r="V395" s="23"/>
      <c r="W395" s="23"/>
      <c r="X395" s="23"/>
      <c r="Y395" s="23"/>
      <c r="Z395" s="29"/>
      <c r="AA395" s="29"/>
      <c r="AB395" s="29"/>
      <c r="AC395" s="29"/>
      <c r="AD395" s="29"/>
      <c r="AE395" s="29"/>
      <c r="AF395" s="29"/>
      <c r="AG395" s="29"/>
      <c r="AH395" s="29"/>
      <c r="AI395" s="29"/>
    </row>
    <row r="396" ht="13.5" customHeight="1">
      <c r="A396" s="133" t="str">
        <f t="array" ref="A396">IFERROR(INDEX('03.Muestra'!$B$8:$B$17,SMALL(IF("Documento no web"='03.Muestra'!$D$8:$D$17,ROW('03.Muestra'!$B$8:$B$17)-MIN(ROW('03.Muestra'!$D$8:$D$17))+1,""),ROW()-395)),"")</f>
        <v/>
      </c>
      <c r="B396" s="169" t="str">
        <f t="array" ref="B396">IFERROR(INDEX('03.Muestra'!$C$8:$C$17,SMALL(IF("Documento no web"='03.Muestra'!$D$8:$D$17,ROW('03.Muestra'!$C$8:$C$17)-MIN(ROW('03.Muestra'!$D$8:$D$17))+1,""),ROW()-395)),"")</f>
        <v/>
      </c>
      <c r="C396" s="169" t="str">
        <f t="array" ref="C396">IFERROR(INDEX('03.Muestra'!$F$8:$F$17,SMALL(IF("Documento no web"='03.Muestra'!$D$8:$D$17,ROW('03.Muestra'!$F$8:$F$17)-MIN(ROW('03.Muestra'!$D$8:$D$17))+1,""),ROW()-395)),"")</f>
        <v/>
      </c>
      <c r="D396" s="143" t="str">
        <f t="shared" ref="D396:D405" si="49">IF(C396="","",$D$18)</f>
        <v/>
      </c>
      <c r="E396" s="95" t="str">
        <f t="shared" ref="E396:E405" si="50">IF(D396&lt;&gt;"",IF(AND(B396&lt;&gt;"",C396&lt;&gt;""),"","ERR"),"")</f>
        <v/>
      </c>
      <c r="F396" s="144" t="s">
        <v>95</v>
      </c>
      <c r="G396" s="121" t="s">
        <v>104</v>
      </c>
      <c r="H396" s="116" t="s">
        <v>99</v>
      </c>
      <c r="I396" s="145" t="s">
        <v>97</v>
      </c>
      <c r="J396" s="146" t="s">
        <v>93</v>
      </c>
      <c r="K396" s="171" t="s">
        <v>103</v>
      </c>
      <c r="L396" s="23"/>
      <c r="M396" s="23"/>
      <c r="N396" s="23"/>
      <c r="O396" s="23"/>
      <c r="P396" s="23"/>
      <c r="Q396" s="23"/>
      <c r="R396" s="23"/>
      <c r="S396" s="23"/>
      <c r="T396" s="23"/>
      <c r="U396" s="23"/>
      <c r="V396" s="23"/>
      <c r="W396" s="23"/>
      <c r="X396" s="23"/>
      <c r="Y396" s="23"/>
      <c r="Z396" s="29"/>
      <c r="AA396" s="29"/>
      <c r="AB396" s="29"/>
      <c r="AC396" s="29"/>
      <c r="AD396" s="29"/>
      <c r="AE396" s="29"/>
      <c r="AF396" s="29"/>
      <c r="AG396" s="29"/>
      <c r="AH396" s="29"/>
      <c r="AI396" s="29"/>
    </row>
    <row r="397" ht="13.5" customHeight="1">
      <c r="A397" s="133" t="str">
        <f t="array" ref="A397">IFERROR(INDEX('03.Muestra'!$B$8:$B$17,SMALL(IF("Documento no web"='03.Muestra'!$D$8:$D$17,ROW('03.Muestra'!$B$8:$B$17)-MIN(ROW('03.Muestra'!$D$8:$D$17))+1,""),ROW()-395)),"")</f>
        <v/>
      </c>
      <c r="B397" s="169" t="str">
        <f t="array" ref="B397">IFERROR(INDEX('03.Muestra'!$C$8:$C$17,SMALL(IF("Documento no web"='03.Muestra'!$D$8:$D$17,ROW('03.Muestra'!$C$8:$C$17)-MIN(ROW('03.Muestra'!$D$8:$D$17))+1,""),ROW()-395)),"")</f>
        <v/>
      </c>
      <c r="C397" s="169" t="str">
        <f t="array" ref="C397">IFERROR(INDEX('03.Muestra'!$F$8:$F$17,SMALL(IF("Documento no web"='03.Muestra'!$D$8:$D$17,ROW('03.Muestra'!$F$8:$F$17)-MIN(ROW('03.Muestra'!$D$8:$D$17))+1,""),ROW()-395)),"")</f>
        <v/>
      </c>
      <c r="D397" s="143" t="str">
        <f t="shared" si="49"/>
        <v/>
      </c>
      <c r="E397" s="95" t="str">
        <f t="shared" si="50"/>
        <v/>
      </c>
      <c r="F397" s="147">
        <f>COUNTIF($D396:INDIRECT("$D" &amp;  SUM(ROW()-1,'03.Muestra'!$D$20)-1),F396)</f>
        <v>0</v>
      </c>
      <c r="G397" s="147">
        <f>COUNTIF($D396:INDIRECT("$D" &amp;  SUM(ROW()-1,'03.Muestra'!$D$20)-1),G396)</f>
        <v>0</v>
      </c>
      <c r="H397" s="147">
        <f>COUNTIF($D396:INDIRECT("$D" &amp;  SUM(ROW()-1,'03.Muestra'!$D$20)-1),H396)</f>
        <v>0</v>
      </c>
      <c r="I397" s="147">
        <f>COUNTIF($D396:INDIRECT("$D" &amp;  SUM(ROW()-1,'03.Muestra'!$D$20)-1),I396)</f>
        <v>0</v>
      </c>
      <c r="J397" s="147">
        <f>COUNTIF($D396:INDIRECT("$D" &amp;  SUM(ROW()-1,'03.Muestra'!$D$20)-1),J396)</f>
        <v>0</v>
      </c>
      <c r="K397" s="172">
        <f>IF(COUNTIF('03.Muestra'!$D$8:$D$17,"Documento no web")=0,0,COUNTBLANK($D396:INDIRECT("$D" &amp;  SUM(ROW()-1,COUNTIF('03.Muestra'!$D$8:$D$17,"Documento no web"))-1)))</f>
        <v>0</v>
      </c>
      <c r="L397" s="23"/>
      <c r="M397" s="23"/>
      <c r="N397" s="23"/>
      <c r="O397" s="23"/>
      <c r="P397" s="23"/>
      <c r="Q397" s="23"/>
      <c r="R397" s="23"/>
      <c r="S397" s="23"/>
      <c r="T397" s="23"/>
      <c r="U397" s="23"/>
      <c r="V397" s="23"/>
      <c r="W397" s="23"/>
      <c r="X397" s="23"/>
      <c r="Y397" s="23"/>
      <c r="Z397" s="29"/>
      <c r="AA397" s="29"/>
      <c r="AB397" s="29"/>
      <c r="AC397" s="29"/>
      <c r="AD397" s="29"/>
      <c r="AE397" s="29"/>
      <c r="AF397" s="29"/>
      <c r="AG397" s="29"/>
      <c r="AH397" s="29"/>
      <c r="AI397" s="29"/>
    </row>
    <row r="398" ht="13.5" customHeight="1">
      <c r="A398" s="133" t="str">
        <f t="array" ref="A398">IFERROR(INDEX('03.Muestra'!$B$8:$B$17,SMALL(IF("Documento no web"='03.Muestra'!$D$8:$D$17,ROW('03.Muestra'!$B$8:$B$17)-MIN(ROW('03.Muestra'!$D$8:$D$17))+1,""),ROW()-395)),"")</f>
        <v/>
      </c>
      <c r="B398" s="169" t="str">
        <f t="array" ref="B398">IFERROR(INDEX('03.Muestra'!$C$8:$C$17,SMALL(IF("Documento no web"='03.Muestra'!$D$8:$D$17,ROW('03.Muestra'!$C$8:$C$17)-MIN(ROW('03.Muestra'!$D$8:$D$17))+1,""),ROW()-395)),"")</f>
        <v/>
      </c>
      <c r="C398" s="169" t="str">
        <f t="array" ref="C398">IFERROR(INDEX('03.Muestra'!$F$8:$F$17,SMALL(IF("Documento no web"='03.Muestra'!$D$8:$D$17,ROW('03.Muestra'!$F$8:$F$17)-MIN(ROW('03.Muestra'!$D$8:$D$17))+1,""),ROW()-395)),"")</f>
        <v/>
      </c>
      <c r="D398" s="143" t="str">
        <f t="shared" si="49"/>
        <v/>
      </c>
      <c r="E398" s="95" t="str">
        <f t="shared" si="50"/>
        <v/>
      </c>
      <c r="F398" s="29"/>
      <c r="G398" s="23"/>
      <c r="H398" s="23"/>
      <c r="I398" s="23"/>
      <c r="J398" s="23"/>
      <c r="K398" s="188"/>
      <c r="L398" s="23"/>
      <c r="M398" s="23"/>
      <c r="N398" s="23"/>
      <c r="O398" s="23"/>
      <c r="P398" s="23"/>
      <c r="Q398" s="23"/>
      <c r="R398" s="23"/>
      <c r="S398" s="23"/>
      <c r="T398" s="23"/>
      <c r="U398" s="23"/>
      <c r="V398" s="23"/>
      <c r="W398" s="23"/>
      <c r="X398" s="23"/>
      <c r="Y398" s="23"/>
      <c r="Z398" s="29"/>
      <c r="AA398" s="29"/>
      <c r="AB398" s="29"/>
      <c r="AC398" s="29"/>
      <c r="AD398" s="29"/>
      <c r="AE398" s="29"/>
      <c r="AF398" s="29"/>
      <c r="AG398" s="29"/>
      <c r="AH398" s="29"/>
      <c r="AI398" s="29"/>
    </row>
    <row r="399" ht="13.5" customHeight="1">
      <c r="A399" s="133" t="str">
        <f t="array" ref="A399">IFERROR(INDEX('03.Muestra'!$B$8:$B$17,SMALL(IF("Documento no web"='03.Muestra'!$D$8:$D$17,ROW('03.Muestra'!$B$8:$B$17)-MIN(ROW('03.Muestra'!$D$8:$D$17))+1,""),ROW()-395)),"")</f>
        <v/>
      </c>
      <c r="B399" s="169" t="str">
        <f t="array" ref="B399">IFERROR(INDEX('03.Muestra'!$C$8:$C$17,SMALL(IF("Documento no web"='03.Muestra'!$D$8:$D$17,ROW('03.Muestra'!$C$8:$C$17)-MIN(ROW('03.Muestra'!$D$8:$D$17))+1,""),ROW()-395)),"")</f>
        <v/>
      </c>
      <c r="C399" s="169" t="str">
        <f t="array" ref="C399">IFERROR(INDEX('03.Muestra'!$F$8:$F$17,SMALL(IF("Documento no web"='03.Muestra'!$D$8:$D$17,ROW('03.Muestra'!$F$8:$F$17)-MIN(ROW('03.Muestra'!$D$8:$D$17))+1,""),ROW()-395)),"")</f>
        <v/>
      </c>
      <c r="D399" s="143" t="str">
        <f t="shared" si="49"/>
        <v/>
      </c>
      <c r="E399" s="95" t="str">
        <f t="shared" si="50"/>
        <v/>
      </c>
      <c r="F399" s="29"/>
      <c r="G399" s="23"/>
      <c r="H399" s="23"/>
      <c r="I399" s="23"/>
      <c r="J399" s="23"/>
      <c r="K399" s="188"/>
      <c r="L399" s="23"/>
      <c r="M399" s="23"/>
      <c r="N399" s="23"/>
      <c r="O399" s="23"/>
      <c r="P399" s="23"/>
      <c r="Q399" s="23"/>
      <c r="R399" s="23"/>
      <c r="S399" s="23"/>
      <c r="T399" s="23"/>
      <c r="U399" s="23"/>
      <c r="V399" s="23"/>
      <c r="W399" s="23"/>
      <c r="X399" s="23"/>
      <c r="Y399" s="23"/>
      <c r="Z399" s="29"/>
      <c r="AA399" s="29"/>
      <c r="AB399" s="29"/>
      <c r="AC399" s="29"/>
      <c r="AD399" s="29"/>
      <c r="AE399" s="29"/>
      <c r="AF399" s="29"/>
      <c r="AG399" s="29"/>
      <c r="AH399" s="29"/>
      <c r="AI399" s="29"/>
    </row>
    <row r="400" ht="13.5" customHeight="1">
      <c r="A400" s="133" t="str">
        <f t="array" ref="A400">IFERROR(INDEX('03.Muestra'!$B$8:$B$17,SMALL(IF("Documento no web"='03.Muestra'!$D$8:$D$17,ROW('03.Muestra'!$B$8:$B$17)-MIN(ROW('03.Muestra'!$D$8:$D$17))+1,""),ROW()-395)),"")</f>
        <v/>
      </c>
      <c r="B400" s="169" t="str">
        <f t="array" ref="B400">IFERROR(INDEX('03.Muestra'!$C$8:$C$17,SMALL(IF("Documento no web"='03.Muestra'!$D$8:$D$17,ROW('03.Muestra'!$C$8:$C$17)-MIN(ROW('03.Muestra'!$D$8:$D$17))+1,""),ROW()-395)),"")</f>
        <v/>
      </c>
      <c r="C400" s="169" t="str">
        <f t="array" ref="C400">IFERROR(INDEX('03.Muestra'!$F$8:$F$17,SMALL(IF("Documento no web"='03.Muestra'!$D$8:$D$17,ROW('03.Muestra'!$F$8:$F$17)-MIN(ROW('03.Muestra'!$D$8:$D$17))+1,""),ROW()-395)),"")</f>
        <v/>
      </c>
      <c r="D400" s="143" t="str">
        <f t="shared" si="49"/>
        <v/>
      </c>
      <c r="E400" s="95" t="str">
        <f t="shared" si="50"/>
        <v/>
      </c>
      <c r="F400" s="29"/>
      <c r="G400" s="23"/>
      <c r="H400" s="23"/>
      <c r="I400" s="23"/>
      <c r="J400" s="23"/>
      <c r="K400" s="188"/>
      <c r="L400" s="23"/>
      <c r="M400" s="23"/>
      <c r="N400" s="23"/>
      <c r="O400" s="23"/>
      <c r="P400" s="23"/>
      <c r="Q400" s="23"/>
      <c r="R400" s="23"/>
      <c r="S400" s="23"/>
      <c r="T400" s="23"/>
      <c r="U400" s="23"/>
      <c r="V400" s="23"/>
      <c r="W400" s="23"/>
      <c r="X400" s="23"/>
      <c r="Y400" s="23"/>
      <c r="Z400" s="29"/>
      <c r="AA400" s="29"/>
      <c r="AB400" s="29"/>
      <c r="AC400" s="29"/>
      <c r="AD400" s="29"/>
      <c r="AE400" s="29"/>
      <c r="AF400" s="29"/>
      <c r="AG400" s="29"/>
      <c r="AH400" s="29"/>
      <c r="AI400" s="29"/>
    </row>
    <row r="401" ht="13.5" customHeight="1">
      <c r="A401" s="133" t="str">
        <f t="array" ref="A401">IFERROR(INDEX('03.Muestra'!$B$8:$B$17,SMALL(IF("Documento no web"='03.Muestra'!$D$8:$D$17,ROW('03.Muestra'!$B$8:$B$17)-MIN(ROW('03.Muestra'!$D$8:$D$17))+1,""),ROW()-395)),"")</f>
        <v/>
      </c>
      <c r="B401" s="169" t="str">
        <f t="array" ref="B401">IFERROR(INDEX('03.Muestra'!$C$8:$C$17,SMALL(IF("Documento no web"='03.Muestra'!$D$8:$D$17,ROW('03.Muestra'!$C$8:$C$17)-MIN(ROW('03.Muestra'!$D$8:$D$17))+1,""),ROW()-395)),"")</f>
        <v/>
      </c>
      <c r="C401" s="169" t="str">
        <f t="array" ref="C401">IFERROR(INDEX('03.Muestra'!$F$8:$F$17,SMALL(IF("Documento no web"='03.Muestra'!$D$8:$D$17,ROW('03.Muestra'!$F$8:$F$17)-MIN(ROW('03.Muestra'!$D$8:$D$17))+1,""),ROW()-395)),"")</f>
        <v/>
      </c>
      <c r="D401" s="143" t="str">
        <f t="shared" si="49"/>
        <v/>
      </c>
      <c r="E401" s="95" t="str">
        <f t="shared" si="50"/>
        <v/>
      </c>
      <c r="F401" s="29"/>
      <c r="G401" s="23"/>
      <c r="H401" s="23"/>
      <c r="I401" s="23"/>
      <c r="J401" s="23"/>
      <c r="K401" s="188"/>
      <c r="L401" s="23"/>
      <c r="M401" s="23"/>
      <c r="N401" s="23"/>
      <c r="O401" s="23"/>
      <c r="P401" s="23"/>
      <c r="Q401" s="23"/>
      <c r="R401" s="23"/>
      <c r="S401" s="23"/>
      <c r="T401" s="23"/>
      <c r="U401" s="23"/>
      <c r="V401" s="23"/>
      <c r="W401" s="23"/>
      <c r="X401" s="23"/>
      <c r="Y401" s="23"/>
      <c r="Z401" s="29"/>
      <c r="AA401" s="29"/>
      <c r="AB401" s="29"/>
      <c r="AC401" s="29"/>
      <c r="AD401" s="29"/>
      <c r="AE401" s="29"/>
      <c r="AF401" s="29"/>
      <c r="AG401" s="29"/>
      <c r="AH401" s="29"/>
      <c r="AI401" s="29"/>
    </row>
    <row r="402" ht="13.5" customHeight="1">
      <c r="A402" s="133" t="str">
        <f t="array" ref="A402">IFERROR(INDEX('03.Muestra'!$B$8:$B$17,SMALL(IF("Documento no web"='03.Muestra'!$D$8:$D$17,ROW('03.Muestra'!$B$8:$B$17)-MIN(ROW('03.Muestra'!$D$8:$D$17))+1,""),ROW()-395)),"")</f>
        <v/>
      </c>
      <c r="B402" s="169" t="str">
        <f t="array" ref="B402">IFERROR(INDEX('03.Muestra'!$C$8:$C$17,SMALL(IF("Documento no web"='03.Muestra'!$D$8:$D$17,ROW('03.Muestra'!$C$8:$C$17)-MIN(ROW('03.Muestra'!$D$8:$D$17))+1,""),ROW()-395)),"")</f>
        <v/>
      </c>
      <c r="C402" s="169" t="str">
        <f t="array" ref="C402">IFERROR(INDEX('03.Muestra'!$F$8:$F$17,SMALL(IF("Documento no web"='03.Muestra'!$D$8:$D$17,ROW('03.Muestra'!$F$8:$F$17)-MIN(ROW('03.Muestra'!$D$8:$D$17))+1,""),ROW()-395)),"")</f>
        <v/>
      </c>
      <c r="D402" s="143" t="str">
        <f t="shared" si="49"/>
        <v/>
      </c>
      <c r="E402" s="95" t="str">
        <f t="shared" si="50"/>
        <v/>
      </c>
      <c r="F402" s="23"/>
      <c r="G402" s="23"/>
      <c r="H402" s="23"/>
      <c r="I402" s="23"/>
      <c r="J402" s="23"/>
      <c r="K402" s="188"/>
      <c r="L402" s="23"/>
      <c r="M402" s="23"/>
      <c r="N402" s="23"/>
      <c r="O402" s="23"/>
      <c r="P402" s="23"/>
      <c r="Q402" s="23"/>
      <c r="R402" s="23"/>
      <c r="S402" s="23"/>
      <c r="T402" s="23"/>
      <c r="U402" s="23"/>
      <c r="V402" s="23"/>
      <c r="W402" s="23"/>
      <c r="X402" s="23"/>
      <c r="Y402" s="23"/>
      <c r="Z402" s="29"/>
      <c r="AA402" s="29"/>
      <c r="AB402" s="29"/>
      <c r="AC402" s="29"/>
      <c r="AD402" s="29"/>
      <c r="AE402" s="29"/>
      <c r="AF402" s="29"/>
      <c r="AG402" s="29"/>
      <c r="AH402" s="29"/>
      <c r="AI402" s="29"/>
    </row>
    <row r="403" ht="13.5" customHeight="1">
      <c r="A403" s="133" t="str">
        <f t="array" ref="A403">IFERROR(INDEX('03.Muestra'!$B$8:$B$17,SMALL(IF("Documento no web"='03.Muestra'!$D$8:$D$17,ROW('03.Muestra'!$B$8:$B$17)-MIN(ROW('03.Muestra'!$D$8:$D$17))+1,""),ROW()-395)),"")</f>
        <v/>
      </c>
      <c r="B403" s="169" t="str">
        <f t="array" ref="B403">IFERROR(INDEX('03.Muestra'!$C$8:$C$17,SMALL(IF("Documento no web"='03.Muestra'!$D$8:$D$17,ROW('03.Muestra'!$C$8:$C$17)-MIN(ROW('03.Muestra'!$D$8:$D$17))+1,""),ROW()-395)),"")</f>
        <v/>
      </c>
      <c r="C403" s="169" t="str">
        <f t="array" ref="C403">IFERROR(INDEX('03.Muestra'!$F$8:$F$17,SMALL(IF("Documento no web"='03.Muestra'!$D$8:$D$17,ROW('03.Muestra'!$F$8:$F$17)-MIN(ROW('03.Muestra'!$D$8:$D$17))+1,""),ROW()-395)),"")</f>
        <v/>
      </c>
      <c r="D403" s="143" t="str">
        <f t="shared" si="49"/>
        <v/>
      </c>
      <c r="E403" s="95" t="str">
        <f t="shared" si="50"/>
        <v/>
      </c>
      <c r="F403" s="23"/>
      <c r="G403" s="23"/>
      <c r="H403" s="23"/>
      <c r="I403" s="23"/>
      <c r="J403" s="23"/>
      <c r="K403" s="188"/>
      <c r="L403" s="23"/>
      <c r="M403" s="23"/>
      <c r="N403" s="23"/>
      <c r="O403" s="23"/>
      <c r="P403" s="23"/>
      <c r="Q403" s="23"/>
      <c r="R403" s="23"/>
      <c r="S403" s="23"/>
      <c r="T403" s="23"/>
      <c r="U403" s="23"/>
      <c r="V403" s="23"/>
      <c r="W403" s="23"/>
      <c r="X403" s="23"/>
      <c r="Y403" s="23"/>
      <c r="Z403" s="29"/>
      <c r="AA403" s="29"/>
      <c r="AB403" s="29"/>
      <c r="AC403" s="29"/>
      <c r="AD403" s="29"/>
      <c r="AE403" s="29"/>
      <c r="AF403" s="29"/>
      <c r="AG403" s="29"/>
      <c r="AH403" s="29"/>
      <c r="AI403" s="29"/>
    </row>
    <row r="404" ht="13.5" customHeight="1">
      <c r="A404" s="133" t="str">
        <f t="array" ref="A404">IFERROR(INDEX('03.Muestra'!$B$8:$B$17,SMALL(IF("Documento no web"='03.Muestra'!$D$8:$D$17,ROW('03.Muestra'!$B$8:$B$17)-MIN(ROW('03.Muestra'!$D$8:$D$17))+1,""),ROW()-395)),"")</f>
        <v/>
      </c>
      <c r="B404" s="169" t="str">
        <f t="array" ref="B404">IFERROR(INDEX('03.Muestra'!$C$8:$C$17,SMALL(IF("Documento no web"='03.Muestra'!$D$8:$D$17,ROW('03.Muestra'!$C$8:$C$17)-MIN(ROW('03.Muestra'!$D$8:$D$17))+1,""),ROW()-395)),"")</f>
        <v/>
      </c>
      <c r="C404" s="169" t="str">
        <f t="array" ref="C404">IFERROR(INDEX('03.Muestra'!$F$8:$F$17,SMALL(IF("Documento no web"='03.Muestra'!$D$8:$D$17,ROW('03.Muestra'!$F$8:$F$17)-MIN(ROW('03.Muestra'!$D$8:$D$17))+1,""),ROW()-395)),"")</f>
        <v/>
      </c>
      <c r="D404" s="143" t="str">
        <f t="shared" si="49"/>
        <v/>
      </c>
      <c r="E404" s="95" t="str">
        <f t="shared" si="50"/>
        <v/>
      </c>
      <c r="F404" s="23"/>
      <c r="G404" s="23"/>
      <c r="H404" s="23"/>
      <c r="I404" s="23"/>
      <c r="J404" s="23"/>
      <c r="K404" s="188"/>
      <c r="L404" s="23"/>
      <c r="M404" s="23"/>
      <c r="N404" s="23"/>
      <c r="O404" s="23"/>
      <c r="P404" s="23"/>
      <c r="Q404" s="23"/>
      <c r="R404" s="23"/>
      <c r="S404" s="23"/>
      <c r="T404" s="23"/>
      <c r="U404" s="23"/>
      <c r="V404" s="23"/>
      <c r="W404" s="23"/>
      <c r="X404" s="23"/>
      <c r="Y404" s="23"/>
      <c r="Z404" s="29"/>
      <c r="AA404" s="29"/>
      <c r="AB404" s="29"/>
      <c r="AC404" s="29"/>
      <c r="AD404" s="29"/>
      <c r="AE404" s="29"/>
      <c r="AF404" s="29"/>
      <c r="AG404" s="29"/>
      <c r="AH404" s="29"/>
      <c r="AI404" s="29"/>
    </row>
    <row r="405" ht="13.5" customHeight="1">
      <c r="A405" s="133" t="str">
        <f t="array" ref="A405">IFERROR(INDEX('03.Muestra'!$B$8:$B$17,SMALL(IF("Documento no web"='03.Muestra'!$D$8:$D$17,ROW('03.Muestra'!$B$8:$B$17)-MIN(ROW('03.Muestra'!$D$8:$D$17))+1,""),ROW()-395)),"")</f>
        <v/>
      </c>
      <c r="B405" s="169" t="str">
        <f t="array" ref="B405">IFERROR(INDEX('03.Muestra'!$C$8:$C$17,SMALL(IF("Documento no web"='03.Muestra'!$D$8:$D$17,ROW('03.Muestra'!$C$8:$C$17)-MIN(ROW('03.Muestra'!$D$8:$D$17))+1,""),ROW()-395)),"")</f>
        <v/>
      </c>
      <c r="C405" s="169" t="str">
        <f t="array" ref="C405">IFERROR(INDEX('03.Muestra'!$F$8:$F$17,SMALL(IF("Documento no web"='03.Muestra'!$D$8:$D$17,ROW('03.Muestra'!$F$8:$F$17)-MIN(ROW('03.Muestra'!$D$8:$D$17))+1,""),ROW()-395)),"")</f>
        <v/>
      </c>
      <c r="D405" s="143" t="str">
        <f t="shared" si="49"/>
        <v/>
      </c>
      <c r="E405" s="95" t="str">
        <f t="shared" si="50"/>
        <v/>
      </c>
      <c r="F405" s="23"/>
      <c r="G405" s="23"/>
      <c r="H405" s="23"/>
      <c r="I405" s="23"/>
      <c r="J405" s="23"/>
      <c r="K405" s="188"/>
      <c r="L405" s="23"/>
      <c r="M405" s="23"/>
      <c r="N405" s="23"/>
      <c r="O405" s="23"/>
      <c r="P405" s="23"/>
      <c r="Q405" s="23"/>
      <c r="R405" s="23"/>
      <c r="S405" s="23"/>
      <c r="T405" s="23"/>
      <c r="U405" s="23"/>
      <c r="V405" s="23"/>
      <c r="W405" s="23"/>
      <c r="X405" s="23"/>
      <c r="Y405" s="23"/>
      <c r="Z405" s="29"/>
      <c r="AA405" s="29"/>
      <c r="AB405" s="29"/>
      <c r="AC405" s="29"/>
      <c r="AD405" s="29"/>
      <c r="AE405" s="29"/>
      <c r="AF405" s="29"/>
      <c r="AG405" s="29"/>
      <c r="AH405" s="29"/>
      <c r="AI405" s="29"/>
    </row>
    <row r="406" ht="12.0" customHeight="1">
      <c r="A406" s="92"/>
      <c r="B406" s="173"/>
      <c r="C406" s="173"/>
      <c r="D406" s="174"/>
      <c r="E406" s="95"/>
      <c r="F406" s="23"/>
      <c r="G406" s="23"/>
      <c r="H406" s="23"/>
      <c r="I406" s="23"/>
      <c r="J406" s="23"/>
      <c r="K406" s="29"/>
      <c r="L406" s="29"/>
      <c r="M406" s="29"/>
      <c r="N406" s="23"/>
      <c r="O406" s="23"/>
      <c r="P406" s="23"/>
      <c r="Q406" s="23"/>
      <c r="R406" s="23"/>
      <c r="S406" s="23"/>
      <c r="T406" s="23"/>
      <c r="U406" s="23"/>
      <c r="V406" s="29"/>
      <c r="W406" s="29"/>
      <c r="X406" s="29"/>
      <c r="Y406" s="29"/>
      <c r="Z406" s="29"/>
      <c r="AA406" s="29"/>
      <c r="AB406" s="29"/>
      <c r="AC406" s="29"/>
      <c r="AD406" s="23"/>
      <c r="AE406" s="29"/>
      <c r="AF406" s="29"/>
      <c r="AG406" s="29"/>
      <c r="AH406" s="29"/>
      <c r="AI406" s="29"/>
    </row>
    <row r="407" ht="12.0" customHeight="1">
      <c r="A407" s="92"/>
      <c r="B407" s="173"/>
      <c r="C407" s="173"/>
      <c r="D407" s="174"/>
      <c r="E407" s="95"/>
      <c r="F407" s="23"/>
      <c r="G407" s="23"/>
      <c r="H407" s="23"/>
      <c r="I407" s="23"/>
      <c r="J407" s="23"/>
      <c r="K407" s="29"/>
      <c r="L407" s="29"/>
      <c r="M407" s="29"/>
      <c r="N407" s="23"/>
      <c r="O407" s="23"/>
      <c r="P407" s="23"/>
      <c r="Q407" s="23"/>
      <c r="R407" s="23"/>
      <c r="S407" s="23"/>
      <c r="T407" s="23"/>
      <c r="U407" s="23"/>
      <c r="V407" s="29"/>
      <c r="W407" s="29"/>
      <c r="X407" s="29"/>
      <c r="Y407" s="29"/>
      <c r="Z407" s="29"/>
      <c r="AA407" s="29"/>
      <c r="AB407" s="29"/>
      <c r="AC407" s="29"/>
      <c r="AD407" s="23"/>
      <c r="AE407" s="29"/>
      <c r="AF407" s="29"/>
      <c r="AG407" s="29"/>
      <c r="AH407" s="29"/>
      <c r="AI407" s="29"/>
    </row>
    <row r="408" ht="12.75" customHeight="1">
      <c r="A408" s="151"/>
      <c r="B408" s="152"/>
      <c r="C408" s="151"/>
      <c r="D408" s="175"/>
      <c r="E408" s="95"/>
      <c r="F408" s="23"/>
      <c r="G408" s="23"/>
      <c r="H408" s="23"/>
      <c r="I408" s="23"/>
      <c r="J408" s="23"/>
      <c r="K408" s="29"/>
      <c r="L408" s="29"/>
      <c r="M408" s="29"/>
      <c r="N408" s="23"/>
      <c r="O408" s="23"/>
      <c r="P408" s="23"/>
      <c r="Q408" s="23"/>
      <c r="R408" s="23"/>
      <c r="S408" s="23"/>
      <c r="T408" s="23"/>
      <c r="U408" s="23"/>
      <c r="V408" s="29"/>
      <c r="W408" s="29"/>
      <c r="X408" s="29"/>
      <c r="Y408" s="29"/>
      <c r="Z408" s="29"/>
      <c r="AA408" s="29"/>
      <c r="AB408" s="29"/>
      <c r="AC408" s="29"/>
      <c r="AD408" s="23"/>
      <c r="AE408" s="29"/>
      <c r="AF408" s="29"/>
      <c r="AG408" s="29"/>
      <c r="AH408" s="29"/>
      <c r="AI408" s="29"/>
    </row>
    <row r="409" ht="14.25" customHeight="1">
      <c r="A409" s="149"/>
      <c r="B409" s="149"/>
      <c r="C409" s="149"/>
      <c r="D409" s="176"/>
      <c r="E409" s="95"/>
      <c r="F409" s="124"/>
      <c r="G409" s="23"/>
      <c r="H409" s="23"/>
      <c r="I409" s="23"/>
      <c r="J409" s="23"/>
      <c r="K409" s="29"/>
      <c r="L409" s="29"/>
      <c r="M409" s="29"/>
      <c r="N409" s="23"/>
      <c r="O409" s="23"/>
      <c r="P409" s="23"/>
      <c r="Q409" s="23"/>
      <c r="R409" s="23"/>
      <c r="S409" s="23"/>
      <c r="T409" s="23"/>
      <c r="U409" s="23"/>
      <c r="V409" s="29"/>
      <c r="W409" s="29"/>
      <c r="X409" s="29"/>
      <c r="Y409" s="29"/>
      <c r="Z409" s="29"/>
      <c r="AA409" s="29"/>
      <c r="AB409" s="29"/>
      <c r="AC409" s="29"/>
      <c r="AD409" s="23"/>
      <c r="AE409" s="29"/>
      <c r="AF409" s="29"/>
      <c r="AG409" s="29"/>
      <c r="AH409" s="29"/>
      <c r="AI409" s="29"/>
    </row>
    <row r="410" ht="13.5" customHeight="1">
      <c r="A410" s="29"/>
      <c r="B410" s="23"/>
      <c r="C410" s="23"/>
      <c r="D410" s="166"/>
      <c r="E410" s="23"/>
      <c r="F410" s="23"/>
      <c r="G410" s="23"/>
      <c r="H410" s="23"/>
      <c r="I410" s="23"/>
      <c r="J410" s="23"/>
      <c r="K410" s="188"/>
      <c r="L410" s="23"/>
      <c r="M410" s="23"/>
      <c r="N410" s="23"/>
      <c r="O410" s="23"/>
      <c r="P410" s="23"/>
      <c r="Q410" s="23"/>
      <c r="R410" s="23"/>
      <c r="S410" s="23"/>
      <c r="T410" s="23"/>
      <c r="U410" s="23"/>
      <c r="V410" s="23"/>
      <c r="W410" s="23"/>
      <c r="X410" s="23"/>
      <c r="Y410" s="23"/>
      <c r="Z410" s="29"/>
      <c r="AA410" s="29"/>
      <c r="AB410" s="29"/>
      <c r="AC410" s="29"/>
      <c r="AD410" s="29"/>
      <c r="AE410" s="29"/>
      <c r="AF410" s="29"/>
      <c r="AG410" s="29"/>
      <c r="AH410" s="29"/>
      <c r="AI410" s="29"/>
    </row>
    <row r="411" ht="13.5" customHeight="1">
      <c r="A411" s="29"/>
      <c r="B411" s="193"/>
      <c r="C411" s="23"/>
      <c r="D411" s="167"/>
      <c r="E411" s="137"/>
      <c r="F411" s="23"/>
      <c r="G411" s="23"/>
      <c r="H411" s="23"/>
      <c r="I411" s="23"/>
      <c r="J411" s="23"/>
      <c r="K411" s="188"/>
      <c r="L411" s="23"/>
      <c r="M411" s="23"/>
      <c r="N411" s="23"/>
      <c r="O411" s="23"/>
      <c r="P411" s="23"/>
      <c r="Q411" s="23"/>
      <c r="R411" s="23"/>
      <c r="S411" s="23"/>
      <c r="T411" s="23"/>
      <c r="U411" s="23"/>
      <c r="V411" s="23"/>
      <c r="W411" s="23"/>
      <c r="X411" s="23"/>
      <c r="Y411" s="23"/>
      <c r="Z411" s="29"/>
      <c r="AA411" s="29"/>
      <c r="AB411" s="29"/>
      <c r="AC411" s="29"/>
      <c r="AD411" s="29"/>
      <c r="AE411" s="29"/>
      <c r="AF411" s="29"/>
      <c r="AG411" s="29"/>
      <c r="AH411" s="29"/>
      <c r="AI411" s="29"/>
    </row>
    <row r="412" ht="30.0" customHeight="1">
      <c r="A412" s="126" t="s">
        <v>106</v>
      </c>
      <c r="B412" s="127" t="s">
        <v>92</v>
      </c>
      <c r="C412" s="128" t="s">
        <v>226</v>
      </c>
      <c r="D412" s="168" t="s">
        <v>112</v>
      </c>
      <c r="E412" s="154"/>
      <c r="F412" s="29"/>
      <c r="G412" s="29"/>
      <c r="H412" s="29"/>
      <c r="I412" s="29"/>
      <c r="J412" s="29"/>
      <c r="K412" s="188"/>
      <c r="L412" s="23"/>
      <c r="M412" s="23"/>
      <c r="N412" s="23"/>
      <c r="O412" s="23"/>
      <c r="P412" s="23"/>
      <c r="Q412" s="23"/>
      <c r="R412" s="23"/>
      <c r="S412" s="23"/>
      <c r="T412" s="23"/>
      <c r="U412" s="23"/>
      <c r="V412" s="23"/>
      <c r="W412" s="23"/>
      <c r="X412" s="23"/>
      <c r="Y412" s="23"/>
      <c r="Z412" s="29"/>
      <c r="AA412" s="29"/>
      <c r="AB412" s="29"/>
      <c r="AC412" s="29"/>
      <c r="AD412" s="29"/>
      <c r="AE412" s="29"/>
      <c r="AF412" s="29"/>
      <c r="AG412" s="29"/>
      <c r="AH412" s="29"/>
      <c r="AI412" s="29"/>
    </row>
    <row r="413" ht="13.5" customHeight="1">
      <c r="A413" s="133" t="str">
        <f t="array" ref="A413">IFERROR(INDEX('03.Muestra'!$B$8:$B$17,SMALL(IF("Documento no web"='03.Muestra'!$D$8:$D$17,ROW('03.Muestra'!$B$8:$B$17)-MIN(ROW('03.Muestra'!$D$8:$D$17))+1,""),ROW()-412)),"")</f>
        <v/>
      </c>
      <c r="B413" s="169" t="str">
        <f t="array" ref="B413">IFERROR(INDEX('03.Muestra'!$C$8:$C$17,SMALL(IF("Documento no web"='03.Muestra'!$D$8:$D$17,ROW('03.Muestra'!$C$8:$C$17)-MIN(ROW('03.Muestra'!$D$8:$D$17))+1,""),ROW()-412)),"")</f>
        <v/>
      </c>
      <c r="C413" s="169" t="str">
        <f t="array" ref="C413">IFERROR(INDEX('03.Muestra'!$F$8:$F$17,SMALL(IF("Documento no web"='03.Muestra'!$D$8:$D$17,ROW('03.Muestra'!$F$8:$F$17)-MIN(ROW('03.Muestra'!$D$8:$D$17))+1,""),ROW()-412)),"")</f>
        <v/>
      </c>
      <c r="D413" s="143" t="str">
        <f t="shared" ref="D413:D422" si="51">IF(C413="","",$D$18)</f>
        <v/>
      </c>
      <c r="E413" s="95" t="str">
        <f t="shared" ref="E413:E422" si="52">IF(D413&lt;&gt;"",IF(AND(B413&lt;&gt;"",C413&lt;&gt;""),"","ERR"),"")</f>
        <v/>
      </c>
      <c r="F413" s="144" t="s">
        <v>95</v>
      </c>
      <c r="G413" s="121" t="s">
        <v>104</v>
      </c>
      <c r="H413" s="116" t="s">
        <v>99</v>
      </c>
      <c r="I413" s="145" t="s">
        <v>97</v>
      </c>
      <c r="J413" s="146" t="s">
        <v>93</v>
      </c>
      <c r="K413" s="171" t="s">
        <v>103</v>
      </c>
      <c r="L413" s="23"/>
      <c r="M413" s="23"/>
      <c r="N413" s="23"/>
      <c r="O413" s="23"/>
      <c r="P413" s="23"/>
      <c r="Q413" s="23"/>
      <c r="R413" s="23"/>
      <c r="S413" s="23"/>
      <c r="T413" s="23"/>
      <c r="U413" s="23"/>
      <c r="V413" s="23"/>
      <c r="W413" s="23"/>
      <c r="X413" s="23"/>
      <c r="Y413" s="23"/>
      <c r="Z413" s="29"/>
      <c r="AA413" s="29"/>
      <c r="AB413" s="29"/>
      <c r="AC413" s="29"/>
      <c r="AD413" s="29"/>
      <c r="AE413" s="29"/>
      <c r="AF413" s="29"/>
      <c r="AG413" s="29"/>
      <c r="AH413" s="29"/>
      <c r="AI413" s="29"/>
    </row>
    <row r="414" ht="13.5" customHeight="1">
      <c r="A414" s="133" t="str">
        <f t="array" ref="A414">IFERROR(INDEX('03.Muestra'!$B$8:$B$17,SMALL(IF("Documento no web"='03.Muestra'!$D$8:$D$17,ROW('03.Muestra'!$B$8:$B$17)-MIN(ROW('03.Muestra'!$D$8:$D$17))+1,""),ROW()-412)),"")</f>
        <v/>
      </c>
      <c r="B414" s="169" t="str">
        <f t="array" ref="B414">IFERROR(INDEX('03.Muestra'!$C$8:$C$17,SMALL(IF("Documento no web"='03.Muestra'!$D$8:$D$17,ROW('03.Muestra'!$C$8:$C$17)-MIN(ROW('03.Muestra'!$D$8:$D$17))+1,""),ROW()-412)),"")</f>
        <v/>
      </c>
      <c r="C414" s="169" t="str">
        <f t="array" ref="C414">IFERROR(INDEX('03.Muestra'!$F$8:$F$17,SMALL(IF("Documento no web"='03.Muestra'!$D$8:$D$17,ROW('03.Muestra'!$F$8:$F$17)-MIN(ROW('03.Muestra'!$D$8:$D$17))+1,""),ROW()-412)),"")</f>
        <v/>
      </c>
      <c r="D414" s="143" t="str">
        <f t="shared" si="51"/>
        <v/>
      </c>
      <c r="E414" s="95" t="str">
        <f t="shared" si="52"/>
        <v/>
      </c>
      <c r="F414" s="147">
        <f>COUNTIF($D413:INDIRECT("$D" &amp;  SUM(ROW()-1,'03.Muestra'!$D$20)-1),F413)</f>
        <v>0</v>
      </c>
      <c r="G414" s="147">
        <f>COUNTIF($D413:INDIRECT("$D" &amp;  SUM(ROW()-1,'03.Muestra'!$D$20)-1),G413)</f>
        <v>0</v>
      </c>
      <c r="H414" s="147">
        <f>COUNTIF($D413:INDIRECT("$D" &amp;  SUM(ROW()-1,'03.Muestra'!$D$20)-1),H413)</f>
        <v>0</v>
      </c>
      <c r="I414" s="147">
        <f>COUNTIF($D413:INDIRECT("$D" &amp;  SUM(ROW()-1,'03.Muestra'!$D$20)-1),I413)</f>
        <v>0</v>
      </c>
      <c r="J414" s="147">
        <f>COUNTIF($D413:INDIRECT("$D" &amp;  SUM(ROW()-1,'03.Muestra'!$D$20)-1),J413)</f>
        <v>0</v>
      </c>
      <c r="K414" s="172">
        <f>IF(COUNTIF('03.Muestra'!$D$8:$D$17,"Documento no web")=0,0,COUNTBLANK($D413:INDIRECT("$D" &amp;  SUM(ROW()-1,COUNTIF('03.Muestra'!$D$8:$D$17,"Documento no web"))-1)))</f>
        <v>0</v>
      </c>
      <c r="L414" s="23"/>
      <c r="M414" s="23"/>
      <c r="N414" s="23"/>
      <c r="O414" s="23"/>
      <c r="P414" s="23"/>
      <c r="Q414" s="23"/>
      <c r="R414" s="23"/>
      <c r="S414" s="23"/>
      <c r="T414" s="23"/>
      <c r="U414" s="23"/>
      <c r="V414" s="23"/>
      <c r="W414" s="23"/>
      <c r="X414" s="23"/>
      <c r="Y414" s="23"/>
      <c r="Z414" s="29"/>
      <c r="AA414" s="29"/>
      <c r="AB414" s="29"/>
      <c r="AC414" s="29"/>
      <c r="AD414" s="29"/>
      <c r="AE414" s="29"/>
      <c r="AF414" s="29"/>
      <c r="AG414" s="29"/>
      <c r="AH414" s="29"/>
      <c r="AI414" s="29"/>
    </row>
    <row r="415" ht="13.5" customHeight="1">
      <c r="A415" s="133" t="str">
        <f t="array" ref="A415">IFERROR(INDEX('03.Muestra'!$B$8:$B$17,SMALL(IF("Documento no web"='03.Muestra'!$D$8:$D$17,ROW('03.Muestra'!$B$8:$B$17)-MIN(ROW('03.Muestra'!$D$8:$D$17))+1,""),ROW()-412)),"")</f>
        <v/>
      </c>
      <c r="B415" s="169" t="str">
        <f t="array" ref="B415">IFERROR(INDEX('03.Muestra'!$C$8:$C$17,SMALL(IF("Documento no web"='03.Muestra'!$D$8:$D$17,ROW('03.Muestra'!$C$8:$C$17)-MIN(ROW('03.Muestra'!$D$8:$D$17))+1,""),ROW()-412)),"")</f>
        <v/>
      </c>
      <c r="C415" s="169" t="str">
        <f t="array" ref="C415">IFERROR(INDEX('03.Muestra'!$F$8:$F$17,SMALL(IF("Documento no web"='03.Muestra'!$D$8:$D$17,ROW('03.Muestra'!$F$8:$F$17)-MIN(ROW('03.Muestra'!$D$8:$D$17))+1,""),ROW()-412)),"")</f>
        <v/>
      </c>
      <c r="D415" s="143" t="str">
        <f t="shared" si="51"/>
        <v/>
      </c>
      <c r="E415" s="95" t="str">
        <f t="shared" si="52"/>
        <v/>
      </c>
      <c r="F415" s="29"/>
      <c r="G415" s="23"/>
      <c r="H415" s="23"/>
      <c r="I415" s="23"/>
      <c r="J415" s="23"/>
      <c r="K415" s="188"/>
      <c r="L415" s="23"/>
      <c r="M415" s="23"/>
      <c r="N415" s="23"/>
      <c r="O415" s="23"/>
      <c r="P415" s="23"/>
      <c r="Q415" s="23"/>
      <c r="R415" s="23"/>
      <c r="S415" s="23"/>
      <c r="T415" s="23"/>
      <c r="U415" s="23"/>
      <c r="V415" s="23"/>
      <c r="W415" s="23"/>
      <c r="X415" s="23"/>
      <c r="Y415" s="23"/>
      <c r="Z415" s="29"/>
      <c r="AA415" s="29"/>
      <c r="AB415" s="29"/>
      <c r="AC415" s="29"/>
      <c r="AD415" s="29"/>
      <c r="AE415" s="29"/>
      <c r="AF415" s="29"/>
      <c r="AG415" s="29"/>
      <c r="AH415" s="29"/>
      <c r="AI415" s="29"/>
    </row>
    <row r="416" ht="13.5" customHeight="1">
      <c r="A416" s="133" t="str">
        <f t="array" ref="A416">IFERROR(INDEX('03.Muestra'!$B$8:$B$17,SMALL(IF("Documento no web"='03.Muestra'!$D$8:$D$17,ROW('03.Muestra'!$B$8:$B$17)-MIN(ROW('03.Muestra'!$D$8:$D$17))+1,""),ROW()-412)),"")</f>
        <v/>
      </c>
      <c r="B416" s="169" t="str">
        <f t="array" ref="B416">IFERROR(INDEX('03.Muestra'!$C$8:$C$17,SMALL(IF("Documento no web"='03.Muestra'!$D$8:$D$17,ROW('03.Muestra'!$C$8:$C$17)-MIN(ROW('03.Muestra'!$D$8:$D$17))+1,""),ROW()-412)),"")</f>
        <v/>
      </c>
      <c r="C416" s="169" t="str">
        <f t="array" ref="C416">IFERROR(INDEX('03.Muestra'!$F$8:$F$17,SMALL(IF("Documento no web"='03.Muestra'!$D$8:$D$17,ROW('03.Muestra'!$F$8:$F$17)-MIN(ROW('03.Muestra'!$D$8:$D$17))+1,""),ROW()-412)),"")</f>
        <v/>
      </c>
      <c r="D416" s="143" t="str">
        <f t="shared" si="51"/>
        <v/>
      </c>
      <c r="E416" s="95" t="str">
        <f t="shared" si="52"/>
        <v/>
      </c>
      <c r="F416" s="29"/>
      <c r="G416" s="23"/>
      <c r="H416" s="23"/>
      <c r="I416" s="23"/>
      <c r="J416" s="23"/>
      <c r="K416" s="188"/>
      <c r="L416" s="23"/>
      <c r="M416" s="23"/>
      <c r="N416" s="23"/>
      <c r="O416" s="23"/>
      <c r="P416" s="23"/>
      <c r="Q416" s="23"/>
      <c r="R416" s="23"/>
      <c r="S416" s="23"/>
      <c r="T416" s="23"/>
      <c r="U416" s="23"/>
      <c r="V416" s="23"/>
      <c r="W416" s="23"/>
      <c r="X416" s="23"/>
      <c r="Y416" s="23"/>
      <c r="Z416" s="29"/>
      <c r="AA416" s="29"/>
      <c r="AB416" s="29"/>
      <c r="AC416" s="29"/>
      <c r="AD416" s="29"/>
      <c r="AE416" s="29"/>
      <c r="AF416" s="29"/>
      <c r="AG416" s="29"/>
      <c r="AH416" s="29"/>
      <c r="AI416" s="29"/>
    </row>
    <row r="417" ht="13.5" customHeight="1">
      <c r="A417" s="133" t="str">
        <f t="array" ref="A417">IFERROR(INDEX('03.Muestra'!$B$8:$B$17,SMALL(IF("Documento no web"='03.Muestra'!$D$8:$D$17,ROW('03.Muestra'!$B$8:$B$17)-MIN(ROW('03.Muestra'!$D$8:$D$17))+1,""),ROW()-412)),"")</f>
        <v/>
      </c>
      <c r="B417" s="169" t="str">
        <f t="array" ref="B417">IFERROR(INDEX('03.Muestra'!$C$8:$C$17,SMALL(IF("Documento no web"='03.Muestra'!$D$8:$D$17,ROW('03.Muestra'!$C$8:$C$17)-MIN(ROW('03.Muestra'!$D$8:$D$17))+1,""),ROW()-412)),"")</f>
        <v/>
      </c>
      <c r="C417" s="169" t="str">
        <f t="array" ref="C417">IFERROR(INDEX('03.Muestra'!$F$8:$F$17,SMALL(IF("Documento no web"='03.Muestra'!$D$8:$D$17,ROW('03.Muestra'!$F$8:$F$17)-MIN(ROW('03.Muestra'!$D$8:$D$17))+1,""),ROW()-412)),"")</f>
        <v/>
      </c>
      <c r="D417" s="143" t="str">
        <f t="shared" si="51"/>
        <v/>
      </c>
      <c r="E417" s="95" t="str">
        <f t="shared" si="52"/>
        <v/>
      </c>
      <c r="F417" s="29"/>
      <c r="G417" s="23"/>
      <c r="H417" s="23"/>
      <c r="I417" s="23"/>
      <c r="J417" s="23"/>
      <c r="K417" s="188"/>
      <c r="L417" s="23"/>
      <c r="M417" s="23"/>
      <c r="N417" s="23"/>
      <c r="O417" s="23"/>
      <c r="P417" s="23"/>
      <c r="Q417" s="23"/>
      <c r="R417" s="23"/>
      <c r="S417" s="23"/>
      <c r="T417" s="23"/>
      <c r="U417" s="23"/>
      <c r="V417" s="23"/>
      <c r="W417" s="23"/>
      <c r="X417" s="23"/>
      <c r="Y417" s="23"/>
      <c r="Z417" s="29"/>
      <c r="AA417" s="29"/>
      <c r="AB417" s="29"/>
      <c r="AC417" s="29"/>
      <c r="AD417" s="29"/>
      <c r="AE417" s="29"/>
      <c r="AF417" s="29"/>
      <c r="AG417" s="29"/>
      <c r="AH417" s="29"/>
      <c r="AI417" s="29"/>
    </row>
    <row r="418" ht="13.5" customHeight="1">
      <c r="A418" s="133" t="str">
        <f t="array" ref="A418">IFERROR(INDEX('03.Muestra'!$B$8:$B$17,SMALL(IF("Documento no web"='03.Muestra'!$D$8:$D$17,ROW('03.Muestra'!$B$8:$B$17)-MIN(ROW('03.Muestra'!$D$8:$D$17))+1,""),ROW()-412)),"")</f>
        <v/>
      </c>
      <c r="B418" s="169" t="str">
        <f t="array" ref="B418">IFERROR(INDEX('03.Muestra'!$C$8:$C$17,SMALL(IF("Documento no web"='03.Muestra'!$D$8:$D$17,ROW('03.Muestra'!$C$8:$C$17)-MIN(ROW('03.Muestra'!$D$8:$D$17))+1,""),ROW()-412)),"")</f>
        <v/>
      </c>
      <c r="C418" s="169" t="str">
        <f t="array" ref="C418">IFERROR(INDEX('03.Muestra'!$F$8:$F$17,SMALL(IF("Documento no web"='03.Muestra'!$D$8:$D$17,ROW('03.Muestra'!$F$8:$F$17)-MIN(ROW('03.Muestra'!$D$8:$D$17))+1,""),ROW()-412)),"")</f>
        <v/>
      </c>
      <c r="D418" s="143" t="str">
        <f t="shared" si="51"/>
        <v/>
      </c>
      <c r="E418" s="95" t="str">
        <f t="shared" si="52"/>
        <v/>
      </c>
      <c r="F418" s="29"/>
      <c r="G418" s="23"/>
      <c r="H418" s="23"/>
      <c r="I418" s="23"/>
      <c r="J418" s="23"/>
      <c r="K418" s="188"/>
      <c r="L418" s="23"/>
      <c r="M418" s="23"/>
      <c r="N418" s="23"/>
      <c r="O418" s="23"/>
      <c r="P418" s="23"/>
      <c r="Q418" s="23"/>
      <c r="R418" s="23"/>
      <c r="S418" s="23"/>
      <c r="T418" s="23"/>
      <c r="U418" s="23"/>
      <c r="V418" s="23"/>
      <c r="W418" s="23"/>
      <c r="X418" s="23"/>
      <c r="Y418" s="23"/>
      <c r="Z418" s="29"/>
      <c r="AA418" s="29"/>
      <c r="AB418" s="29"/>
      <c r="AC418" s="29"/>
      <c r="AD418" s="29"/>
      <c r="AE418" s="29"/>
      <c r="AF418" s="29"/>
      <c r="AG418" s="29"/>
      <c r="AH418" s="29"/>
      <c r="AI418" s="29"/>
    </row>
    <row r="419" ht="13.5" customHeight="1">
      <c r="A419" s="133" t="str">
        <f t="array" ref="A419">IFERROR(INDEX('03.Muestra'!$B$8:$B$17,SMALL(IF("Documento no web"='03.Muestra'!$D$8:$D$17,ROW('03.Muestra'!$B$8:$B$17)-MIN(ROW('03.Muestra'!$D$8:$D$17))+1,""),ROW()-412)),"")</f>
        <v/>
      </c>
      <c r="B419" s="169" t="str">
        <f t="array" ref="B419">IFERROR(INDEX('03.Muestra'!$C$8:$C$17,SMALL(IF("Documento no web"='03.Muestra'!$D$8:$D$17,ROW('03.Muestra'!$C$8:$C$17)-MIN(ROW('03.Muestra'!$D$8:$D$17))+1,""),ROW()-412)),"")</f>
        <v/>
      </c>
      <c r="C419" s="169" t="str">
        <f t="array" ref="C419">IFERROR(INDEX('03.Muestra'!$F$8:$F$17,SMALL(IF("Documento no web"='03.Muestra'!$D$8:$D$17,ROW('03.Muestra'!$F$8:$F$17)-MIN(ROW('03.Muestra'!$D$8:$D$17))+1,""),ROW()-412)),"")</f>
        <v/>
      </c>
      <c r="D419" s="143" t="str">
        <f t="shared" si="51"/>
        <v/>
      </c>
      <c r="E419" s="95" t="str">
        <f t="shared" si="52"/>
        <v/>
      </c>
      <c r="F419" s="23"/>
      <c r="G419" s="23"/>
      <c r="H419" s="23"/>
      <c r="I419" s="23"/>
      <c r="J419" s="23"/>
      <c r="K419" s="188"/>
      <c r="L419" s="23"/>
      <c r="M419" s="23"/>
      <c r="N419" s="23"/>
      <c r="O419" s="23"/>
      <c r="P419" s="23"/>
      <c r="Q419" s="23"/>
      <c r="R419" s="23"/>
      <c r="S419" s="23"/>
      <c r="T419" s="23"/>
      <c r="U419" s="23"/>
      <c r="V419" s="23"/>
      <c r="W419" s="23"/>
      <c r="X419" s="23"/>
      <c r="Y419" s="23"/>
      <c r="Z419" s="29"/>
      <c r="AA419" s="29"/>
      <c r="AB419" s="29"/>
      <c r="AC419" s="29"/>
      <c r="AD419" s="29"/>
      <c r="AE419" s="29"/>
      <c r="AF419" s="29"/>
      <c r="AG419" s="29"/>
      <c r="AH419" s="29"/>
      <c r="AI419" s="29"/>
    </row>
    <row r="420" ht="13.5" customHeight="1">
      <c r="A420" s="133" t="str">
        <f t="array" ref="A420">IFERROR(INDEX('03.Muestra'!$B$8:$B$17,SMALL(IF("Documento no web"='03.Muestra'!$D$8:$D$17,ROW('03.Muestra'!$B$8:$B$17)-MIN(ROW('03.Muestra'!$D$8:$D$17))+1,""),ROW()-412)),"")</f>
        <v/>
      </c>
      <c r="B420" s="169" t="str">
        <f t="array" ref="B420">IFERROR(INDEX('03.Muestra'!$C$8:$C$17,SMALL(IF("Documento no web"='03.Muestra'!$D$8:$D$17,ROW('03.Muestra'!$C$8:$C$17)-MIN(ROW('03.Muestra'!$D$8:$D$17))+1,""),ROW()-412)),"")</f>
        <v/>
      </c>
      <c r="C420" s="169" t="str">
        <f t="array" ref="C420">IFERROR(INDEX('03.Muestra'!$F$8:$F$17,SMALL(IF("Documento no web"='03.Muestra'!$D$8:$D$17,ROW('03.Muestra'!$F$8:$F$17)-MIN(ROW('03.Muestra'!$D$8:$D$17))+1,""),ROW()-412)),"")</f>
        <v/>
      </c>
      <c r="D420" s="143" t="str">
        <f t="shared" si="51"/>
        <v/>
      </c>
      <c r="E420" s="95" t="str">
        <f t="shared" si="52"/>
        <v/>
      </c>
      <c r="F420" s="23"/>
      <c r="G420" s="23"/>
      <c r="H420" s="23"/>
      <c r="I420" s="23"/>
      <c r="J420" s="23"/>
      <c r="K420" s="188"/>
      <c r="L420" s="23"/>
      <c r="M420" s="23"/>
      <c r="N420" s="23"/>
      <c r="O420" s="23"/>
      <c r="P420" s="23"/>
      <c r="Q420" s="23"/>
      <c r="R420" s="23"/>
      <c r="S420" s="23"/>
      <c r="T420" s="23"/>
      <c r="U420" s="23"/>
      <c r="V420" s="23"/>
      <c r="W420" s="23"/>
      <c r="X420" s="23"/>
      <c r="Y420" s="23"/>
      <c r="Z420" s="29"/>
      <c r="AA420" s="29"/>
      <c r="AB420" s="29"/>
      <c r="AC420" s="29"/>
      <c r="AD420" s="29"/>
      <c r="AE420" s="29"/>
      <c r="AF420" s="29"/>
      <c r="AG420" s="29"/>
      <c r="AH420" s="29"/>
      <c r="AI420" s="29"/>
    </row>
    <row r="421" ht="13.5" customHeight="1">
      <c r="A421" s="133" t="str">
        <f t="array" ref="A421">IFERROR(INDEX('03.Muestra'!$B$8:$B$17,SMALL(IF("Documento no web"='03.Muestra'!$D$8:$D$17,ROW('03.Muestra'!$B$8:$B$17)-MIN(ROW('03.Muestra'!$D$8:$D$17))+1,""),ROW()-412)),"")</f>
        <v/>
      </c>
      <c r="B421" s="169" t="str">
        <f t="array" ref="B421">IFERROR(INDEX('03.Muestra'!$C$8:$C$17,SMALL(IF("Documento no web"='03.Muestra'!$D$8:$D$17,ROW('03.Muestra'!$C$8:$C$17)-MIN(ROW('03.Muestra'!$D$8:$D$17))+1,""),ROW()-412)),"")</f>
        <v/>
      </c>
      <c r="C421" s="169" t="str">
        <f t="array" ref="C421">IFERROR(INDEX('03.Muestra'!$F$8:$F$17,SMALL(IF("Documento no web"='03.Muestra'!$D$8:$D$17,ROW('03.Muestra'!$F$8:$F$17)-MIN(ROW('03.Muestra'!$D$8:$D$17))+1,""),ROW()-412)),"")</f>
        <v/>
      </c>
      <c r="D421" s="143" t="str">
        <f t="shared" si="51"/>
        <v/>
      </c>
      <c r="E421" s="95" t="str">
        <f t="shared" si="52"/>
        <v/>
      </c>
      <c r="F421" s="23"/>
      <c r="G421" s="23"/>
      <c r="H421" s="23"/>
      <c r="I421" s="23"/>
      <c r="J421" s="23"/>
      <c r="K421" s="188"/>
      <c r="L421" s="23"/>
      <c r="M421" s="23"/>
      <c r="N421" s="23"/>
      <c r="O421" s="23"/>
      <c r="P421" s="23"/>
      <c r="Q421" s="23"/>
      <c r="R421" s="23"/>
      <c r="S421" s="23"/>
      <c r="T421" s="23"/>
      <c r="U421" s="23"/>
      <c r="V421" s="23"/>
      <c r="W421" s="23"/>
      <c r="X421" s="23"/>
      <c r="Y421" s="23"/>
      <c r="Z421" s="29"/>
      <c r="AA421" s="29"/>
      <c r="AB421" s="29"/>
      <c r="AC421" s="29"/>
      <c r="AD421" s="29"/>
      <c r="AE421" s="29"/>
      <c r="AF421" s="29"/>
      <c r="AG421" s="29"/>
      <c r="AH421" s="29"/>
      <c r="AI421" s="29"/>
    </row>
    <row r="422" ht="13.5" customHeight="1">
      <c r="A422" s="133" t="str">
        <f t="array" ref="A422">IFERROR(INDEX('03.Muestra'!$B$8:$B$17,SMALL(IF("Documento no web"='03.Muestra'!$D$8:$D$17,ROW('03.Muestra'!$B$8:$B$17)-MIN(ROW('03.Muestra'!$D$8:$D$17))+1,""),ROW()-412)),"")</f>
        <v/>
      </c>
      <c r="B422" s="169" t="str">
        <f t="array" ref="B422">IFERROR(INDEX('03.Muestra'!$C$8:$C$17,SMALL(IF("Documento no web"='03.Muestra'!$D$8:$D$17,ROW('03.Muestra'!$C$8:$C$17)-MIN(ROW('03.Muestra'!$D$8:$D$17))+1,""),ROW()-412)),"")</f>
        <v/>
      </c>
      <c r="C422" s="169" t="str">
        <f t="array" ref="C422">IFERROR(INDEX('03.Muestra'!$F$8:$F$17,SMALL(IF("Documento no web"='03.Muestra'!$D$8:$D$17,ROW('03.Muestra'!$F$8:$F$17)-MIN(ROW('03.Muestra'!$D$8:$D$17))+1,""),ROW()-412)),"")</f>
        <v/>
      </c>
      <c r="D422" s="143" t="str">
        <f t="shared" si="51"/>
        <v/>
      </c>
      <c r="E422" s="95" t="str">
        <f t="shared" si="52"/>
        <v/>
      </c>
      <c r="F422" s="23"/>
      <c r="G422" s="23"/>
      <c r="H422" s="23"/>
      <c r="I422" s="23"/>
      <c r="J422" s="23"/>
      <c r="K422" s="188"/>
      <c r="L422" s="23"/>
      <c r="M422" s="23"/>
      <c r="N422" s="23"/>
      <c r="O422" s="23"/>
      <c r="P422" s="23"/>
      <c r="Q422" s="23"/>
      <c r="R422" s="23"/>
      <c r="S422" s="23"/>
      <c r="T422" s="23"/>
      <c r="U422" s="23"/>
      <c r="V422" s="23"/>
      <c r="W422" s="23"/>
      <c r="X422" s="23"/>
      <c r="Y422" s="23"/>
      <c r="Z422" s="29"/>
      <c r="AA422" s="29"/>
      <c r="AB422" s="29"/>
      <c r="AC422" s="29"/>
      <c r="AD422" s="29"/>
      <c r="AE422" s="29"/>
      <c r="AF422" s="29"/>
      <c r="AG422" s="29"/>
      <c r="AH422" s="29"/>
      <c r="AI422" s="29"/>
    </row>
    <row r="423" ht="12.0" customHeight="1">
      <c r="A423" s="92"/>
      <c r="B423" s="173"/>
      <c r="C423" s="173"/>
      <c r="D423" s="174"/>
      <c r="E423" s="95"/>
      <c r="F423" s="23"/>
      <c r="G423" s="23"/>
      <c r="H423" s="23"/>
      <c r="I423" s="23"/>
      <c r="J423" s="23"/>
      <c r="K423" s="29"/>
      <c r="L423" s="29"/>
      <c r="M423" s="29"/>
      <c r="N423" s="23"/>
      <c r="O423" s="23"/>
      <c r="P423" s="23"/>
      <c r="Q423" s="23"/>
      <c r="R423" s="23"/>
      <c r="S423" s="23"/>
      <c r="T423" s="23"/>
      <c r="U423" s="23"/>
      <c r="V423" s="29"/>
      <c r="W423" s="29"/>
      <c r="X423" s="29"/>
      <c r="Y423" s="29"/>
      <c r="Z423" s="29"/>
      <c r="AA423" s="29"/>
      <c r="AB423" s="29"/>
      <c r="AC423" s="29"/>
      <c r="AD423" s="23"/>
      <c r="AE423" s="29"/>
      <c r="AF423" s="29"/>
      <c r="AG423" s="29"/>
      <c r="AH423" s="29"/>
      <c r="AI423" s="29"/>
    </row>
    <row r="424" ht="12.0" customHeight="1">
      <c r="A424" s="92"/>
      <c r="B424" s="173"/>
      <c r="C424" s="173"/>
      <c r="D424" s="174"/>
      <c r="E424" s="95"/>
      <c r="F424" s="23"/>
      <c r="G424" s="23"/>
      <c r="H424" s="23"/>
      <c r="I424" s="23"/>
      <c r="J424" s="23"/>
      <c r="K424" s="29"/>
      <c r="L424" s="29"/>
      <c r="M424" s="29"/>
      <c r="N424" s="23"/>
      <c r="O424" s="23"/>
      <c r="P424" s="23"/>
      <c r="Q424" s="23"/>
      <c r="R424" s="23"/>
      <c r="S424" s="23"/>
      <c r="T424" s="23"/>
      <c r="U424" s="23"/>
      <c r="V424" s="29"/>
      <c r="W424" s="29"/>
      <c r="X424" s="29"/>
      <c r="Y424" s="29"/>
      <c r="Z424" s="29"/>
      <c r="AA424" s="29"/>
      <c r="AB424" s="29"/>
      <c r="AC424" s="29"/>
      <c r="AD424" s="23"/>
      <c r="AE424" s="29"/>
      <c r="AF424" s="29"/>
      <c r="AG424" s="29"/>
      <c r="AH424" s="29"/>
      <c r="AI424" s="29"/>
    </row>
    <row r="425" ht="12.75" customHeight="1">
      <c r="A425" s="151"/>
      <c r="B425" s="152"/>
      <c r="C425" s="151"/>
      <c r="D425" s="175"/>
      <c r="E425" s="95"/>
      <c r="F425" s="23"/>
      <c r="G425" s="23"/>
      <c r="H425" s="23"/>
      <c r="I425" s="23"/>
      <c r="J425" s="23"/>
      <c r="K425" s="29"/>
      <c r="L425" s="29"/>
      <c r="M425" s="29"/>
      <c r="N425" s="23"/>
      <c r="O425" s="23"/>
      <c r="P425" s="23"/>
      <c r="Q425" s="23"/>
      <c r="R425" s="23"/>
      <c r="S425" s="23"/>
      <c r="T425" s="23"/>
      <c r="U425" s="23"/>
      <c r="V425" s="29"/>
      <c r="W425" s="29"/>
      <c r="X425" s="29"/>
      <c r="Y425" s="29"/>
      <c r="Z425" s="29"/>
      <c r="AA425" s="29"/>
      <c r="AB425" s="29"/>
      <c r="AC425" s="29"/>
      <c r="AD425" s="23"/>
      <c r="AE425" s="29"/>
      <c r="AF425" s="29"/>
      <c r="AG425" s="29"/>
      <c r="AH425" s="29"/>
      <c r="AI425" s="29"/>
    </row>
    <row r="426" ht="14.25" customHeight="1">
      <c r="A426" s="149"/>
      <c r="B426" s="149"/>
      <c r="C426" s="149"/>
      <c r="D426" s="176"/>
      <c r="E426" s="95"/>
      <c r="F426" s="124"/>
      <c r="G426" s="23"/>
      <c r="H426" s="23"/>
      <c r="I426" s="23"/>
      <c r="J426" s="23"/>
      <c r="K426" s="29"/>
      <c r="L426" s="29"/>
      <c r="M426" s="29"/>
      <c r="N426" s="23"/>
      <c r="O426" s="23"/>
      <c r="P426" s="23"/>
      <c r="Q426" s="23"/>
      <c r="R426" s="23"/>
      <c r="S426" s="23"/>
      <c r="T426" s="23"/>
      <c r="U426" s="23"/>
      <c r="V426" s="29"/>
      <c r="W426" s="29"/>
      <c r="X426" s="29"/>
      <c r="Y426" s="29"/>
      <c r="Z426" s="29"/>
      <c r="AA426" s="29"/>
      <c r="AB426" s="29"/>
      <c r="AC426" s="29"/>
      <c r="AD426" s="23"/>
      <c r="AE426" s="29"/>
      <c r="AF426" s="29"/>
      <c r="AG426" s="29"/>
      <c r="AH426" s="29"/>
      <c r="AI426" s="29"/>
    </row>
    <row r="427" ht="13.5" customHeight="1">
      <c r="A427" s="29"/>
      <c r="B427" s="23"/>
      <c r="C427" s="23"/>
      <c r="D427" s="167"/>
      <c r="E427" s="23"/>
      <c r="F427" s="23"/>
      <c r="G427" s="23"/>
      <c r="H427" s="23"/>
      <c r="I427" s="23"/>
      <c r="J427" s="23"/>
      <c r="K427" s="188"/>
      <c r="L427" s="23"/>
      <c r="M427" s="23"/>
      <c r="N427" s="23"/>
      <c r="O427" s="23"/>
      <c r="P427" s="23"/>
      <c r="Q427" s="23"/>
      <c r="R427" s="23"/>
      <c r="S427" s="23"/>
      <c r="T427" s="23"/>
      <c r="U427" s="23"/>
      <c r="V427" s="23"/>
      <c r="W427" s="23"/>
      <c r="X427" s="23"/>
      <c r="Y427" s="23"/>
      <c r="Z427" s="29"/>
      <c r="AA427" s="29"/>
      <c r="AB427" s="29"/>
      <c r="AC427" s="29"/>
      <c r="AD427" s="29"/>
      <c r="AE427" s="29"/>
      <c r="AF427" s="29"/>
      <c r="AG427" s="29"/>
      <c r="AH427" s="29"/>
      <c r="AI427" s="29"/>
    </row>
    <row r="428" ht="13.5" customHeight="1">
      <c r="A428" s="29"/>
      <c r="B428" s="193"/>
      <c r="C428" s="23"/>
      <c r="D428" s="167"/>
      <c r="E428" s="137"/>
      <c r="F428" s="23"/>
      <c r="G428" s="23"/>
      <c r="H428" s="23"/>
      <c r="I428" s="23"/>
      <c r="J428" s="23"/>
      <c r="K428" s="188"/>
      <c r="L428" s="23"/>
      <c r="M428" s="23"/>
      <c r="N428" s="23"/>
      <c r="O428" s="23"/>
      <c r="P428" s="23"/>
      <c r="Q428" s="23"/>
      <c r="R428" s="23"/>
      <c r="S428" s="23"/>
      <c r="T428" s="23"/>
      <c r="U428" s="23"/>
      <c r="V428" s="23"/>
      <c r="W428" s="23"/>
      <c r="X428" s="23"/>
      <c r="Y428" s="23"/>
      <c r="Z428" s="29"/>
      <c r="AA428" s="29"/>
      <c r="AB428" s="29"/>
      <c r="AC428" s="29"/>
      <c r="AD428" s="29"/>
      <c r="AE428" s="29"/>
      <c r="AF428" s="29"/>
      <c r="AG428" s="29"/>
      <c r="AH428" s="29"/>
      <c r="AI428" s="29"/>
    </row>
    <row r="429" ht="30.0" customHeight="1">
      <c r="A429" s="126" t="s">
        <v>106</v>
      </c>
      <c r="B429" s="127" t="s">
        <v>92</v>
      </c>
      <c r="C429" s="128" t="s">
        <v>227</v>
      </c>
      <c r="D429" s="168" t="s">
        <v>112</v>
      </c>
      <c r="E429" s="154"/>
      <c r="F429" s="29"/>
      <c r="G429" s="29"/>
      <c r="H429" s="29"/>
      <c r="I429" s="29"/>
      <c r="J429" s="29"/>
      <c r="K429" s="188"/>
      <c r="L429" s="23"/>
      <c r="M429" s="23"/>
      <c r="N429" s="23"/>
      <c r="O429" s="23"/>
      <c r="P429" s="23"/>
      <c r="Q429" s="23"/>
      <c r="R429" s="23"/>
      <c r="S429" s="23"/>
      <c r="T429" s="23"/>
      <c r="U429" s="23"/>
      <c r="V429" s="23"/>
      <c r="W429" s="23"/>
      <c r="X429" s="23"/>
      <c r="Y429" s="23"/>
      <c r="Z429" s="29"/>
      <c r="AA429" s="29"/>
      <c r="AB429" s="29"/>
      <c r="AC429" s="29"/>
      <c r="AD429" s="29"/>
      <c r="AE429" s="29"/>
      <c r="AF429" s="29"/>
      <c r="AG429" s="29"/>
      <c r="AH429" s="29"/>
      <c r="AI429" s="29"/>
    </row>
    <row r="430" ht="13.5" customHeight="1">
      <c r="A430" s="133" t="str">
        <f t="array" ref="A430">IFERROR(INDEX('03.Muestra'!$B$8:$B$17,SMALL(IF("Documento no web"='03.Muestra'!$D$8:$D$17,ROW('03.Muestra'!$B$8:$B$17)-MIN(ROW('03.Muestra'!$D$8:$D$17))+1,""),ROW()-429)),"")</f>
        <v/>
      </c>
      <c r="B430" s="169" t="str">
        <f t="array" ref="B430">IFERROR(INDEX('03.Muestra'!$C$8:$C$17,SMALL(IF("Documento no web"='03.Muestra'!$D$8:$D$17,ROW('03.Muestra'!$C$8:$C$17)-MIN(ROW('03.Muestra'!$D$8:$D$17))+1,""),ROW()-429)),"")</f>
        <v/>
      </c>
      <c r="C430" s="169" t="str">
        <f t="array" ref="C430">IFERROR(INDEX('03.Muestra'!$F$8:$F$17,SMALL(IF("Documento no web"='03.Muestra'!$D$8:$D$17,ROW('03.Muestra'!$F$8:$F$17)-MIN(ROW('03.Muestra'!$D$8:$D$17))+1,""),ROW()-429)),"")</f>
        <v/>
      </c>
      <c r="D430" s="143" t="str">
        <f t="shared" ref="D430:D439" si="53">IF(C430="","",$D$18)</f>
        <v/>
      </c>
      <c r="E430" s="95" t="str">
        <f t="shared" ref="E430:E439" si="54">IF(D430&lt;&gt;"",IF(AND(B430&lt;&gt;"",C430&lt;&gt;""),"","ERR"),"")</f>
        <v/>
      </c>
      <c r="F430" s="144" t="s">
        <v>95</v>
      </c>
      <c r="G430" s="121" t="s">
        <v>104</v>
      </c>
      <c r="H430" s="116" t="s">
        <v>99</v>
      </c>
      <c r="I430" s="145" t="s">
        <v>97</v>
      </c>
      <c r="J430" s="146" t="s">
        <v>93</v>
      </c>
      <c r="K430" s="171" t="s">
        <v>103</v>
      </c>
      <c r="L430" s="23"/>
      <c r="M430" s="23"/>
      <c r="N430" s="23"/>
      <c r="O430" s="23"/>
      <c r="P430" s="23"/>
      <c r="Q430" s="23"/>
      <c r="R430" s="23"/>
      <c r="S430" s="23"/>
      <c r="T430" s="23"/>
      <c r="U430" s="23"/>
      <c r="V430" s="23"/>
      <c r="W430" s="23"/>
      <c r="X430" s="23"/>
      <c r="Y430" s="23"/>
      <c r="Z430" s="29"/>
      <c r="AA430" s="29"/>
      <c r="AB430" s="29"/>
      <c r="AC430" s="29"/>
      <c r="AD430" s="29"/>
      <c r="AE430" s="29"/>
      <c r="AF430" s="29"/>
      <c r="AG430" s="29"/>
      <c r="AH430" s="29"/>
      <c r="AI430" s="29"/>
    </row>
    <row r="431" ht="13.5" customHeight="1">
      <c r="A431" s="133" t="str">
        <f t="array" ref="A431">IFERROR(INDEX('03.Muestra'!$B$8:$B$17,SMALL(IF("Documento no web"='03.Muestra'!$D$8:$D$17,ROW('03.Muestra'!$B$8:$B$17)-MIN(ROW('03.Muestra'!$D$8:$D$17))+1,""),ROW()-429)),"")</f>
        <v/>
      </c>
      <c r="B431" s="169" t="str">
        <f t="array" ref="B431">IFERROR(INDEX('03.Muestra'!$C$8:$C$17,SMALL(IF("Documento no web"='03.Muestra'!$D$8:$D$17,ROW('03.Muestra'!$C$8:$C$17)-MIN(ROW('03.Muestra'!$D$8:$D$17))+1,""),ROW()-429)),"")</f>
        <v/>
      </c>
      <c r="C431" s="169" t="str">
        <f t="array" ref="C431">IFERROR(INDEX('03.Muestra'!$F$8:$F$17,SMALL(IF("Documento no web"='03.Muestra'!$D$8:$D$17,ROW('03.Muestra'!$F$8:$F$17)-MIN(ROW('03.Muestra'!$D$8:$D$17))+1,""),ROW()-429)),"")</f>
        <v/>
      </c>
      <c r="D431" s="143" t="str">
        <f t="shared" si="53"/>
        <v/>
      </c>
      <c r="E431" s="95" t="str">
        <f t="shared" si="54"/>
        <v/>
      </c>
      <c r="F431" s="147">
        <f>COUNTIF($D430:INDIRECT("$D" &amp;  SUM(ROW()-1,'03.Muestra'!$D$20)-1),F430)</f>
        <v>0</v>
      </c>
      <c r="G431" s="147">
        <f>COUNTIF($D430:INDIRECT("$D" &amp;  SUM(ROW()-1,'03.Muestra'!$D$20)-1),G430)</f>
        <v>0</v>
      </c>
      <c r="H431" s="147">
        <f>COUNTIF($D430:INDIRECT("$D" &amp;  SUM(ROW()-1,'03.Muestra'!$D$20)-1),H430)</f>
        <v>0</v>
      </c>
      <c r="I431" s="147">
        <f>COUNTIF($D430:INDIRECT("$D" &amp;  SUM(ROW()-1,'03.Muestra'!$D$20)-1),I430)</f>
        <v>0</v>
      </c>
      <c r="J431" s="147">
        <f>COUNTIF($D430:INDIRECT("$D" &amp;  SUM(ROW()-1,'03.Muestra'!$D$20)-1),J430)</f>
        <v>0</v>
      </c>
      <c r="K431" s="172">
        <f>IF(COUNTIF('03.Muestra'!$D$8:$D$17,"Documento no web")=0,0,COUNTBLANK($D430:INDIRECT("$D" &amp;  SUM(ROW()-1,COUNTIF('03.Muestra'!$D$8:$D$17,"Documento no web"))-1)))</f>
        <v>0</v>
      </c>
      <c r="L431" s="23"/>
      <c r="M431" s="23"/>
      <c r="N431" s="23"/>
      <c r="O431" s="23"/>
      <c r="P431" s="23"/>
      <c r="Q431" s="23"/>
      <c r="R431" s="23"/>
      <c r="S431" s="23"/>
      <c r="T431" s="23"/>
      <c r="U431" s="23"/>
      <c r="V431" s="23"/>
      <c r="W431" s="23"/>
      <c r="X431" s="23"/>
      <c r="Y431" s="23"/>
      <c r="Z431" s="29"/>
      <c r="AA431" s="29"/>
      <c r="AB431" s="29"/>
      <c r="AC431" s="29"/>
      <c r="AD431" s="29"/>
      <c r="AE431" s="29"/>
      <c r="AF431" s="29"/>
      <c r="AG431" s="29"/>
      <c r="AH431" s="29"/>
      <c r="AI431" s="29"/>
    </row>
    <row r="432" ht="13.5" customHeight="1">
      <c r="A432" s="133" t="str">
        <f t="array" ref="A432">IFERROR(INDEX('03.Muestra'!$B$8:$B$17,SMALL(IF("Documento no web"='03.Muestra'!$D$8:$D$17,ROW('03.Muestra'!$B$8:$B$17)-MIN(ROW('03.Muestra'!$D$8:$D$17))+1,""),ROW()-429)),"")</f>
        <v/>
      </c>
      <c r="B432" s="169" t="str">
        <f t="array" ref="B432">IFERROR(INDEX('03.Muestra'!$C$8:$C$17,SMALL(IF("Documento no web"='03.Muestra'!$D$8:$D$17,ROW('03.Muestra'!$C$8:$C$17)-MIN(ROW('03.Muestra'!$D$8:$D$17))+1,""),ROW()-429)),"")</f>
        <v/>
      </c>
      <c r="C432" s="169" t="str">
        <f t="array" ref="C432">IFERROR(INDEX('03.Muestra'!$F$8:$F$17,SMALL(IF("Documento no web"='03.Muestra'!$D$8:$D$17,ROW('03.Muestra'!$F$8:$F$17)-MIN(ROW('03.Muestra'!$D$8:$D$17))+1,""),ROW()-429)),"")</f>
        <v/>
      </c>
      <c r="D432" s="143" t="str">
        <f t="shared" si="53"/>
        <v/>
      </c>
      <c r="E432" s="95" t="str">
        <f t="shared" si="54"/>
        <v/>
      </c>
      <c r="F432" s="29"/>
      <c r="G432" s="23"/>
      <c r="H432" s="23"/>
      <c r="I432" s="23"/>
      <c r="J432" s="23"/>
      <c r="K432" s="188"/>
      <c r="L432" s="23"/>
      <c r="M432" s="23"/>
      <c r="N432" s="23"/>
      <c r="O432" s="23"/>
      <c r="P432" s="23"/>
      <c r="Q432" s="23"/>
      <c r="R432" s="23"/>
      <c r="S432" s="23"/>
      <c r="T432" s="23"/>
      <c r="U432" s="23"/>
      <c r="V432" s="23"/>
      <c r="W432" s="23"/>
      <c r="X432" s="23"/>
      <c r="Y432" s="23"/>
      <c r="Z432" s="29"/>
      <c r="AA432" s="29"/>
      <c r="AB432" s="29"/>
      <c r="AC432" s="29"/>
      <c r="AD432" s="29"/>
      <c r="AE432" s="29"/>
      <c r="AF432" s="29"/>
      <c r="AG432" s="29"/>
      <c r="AH432" s="29"/>
      <c r="AI432" s="29"/>
    </row>
    <row r="433" ht="13.5" customHeight="1">
      <c r="A433" s="133" t="str">
        <f t="array" ref="A433">IFERROR(INDEX('03.Muestra'!$B$8:$B$17,SMALL(IF("Documento no web"='03.Muestra'!$D$8:$D$17,ROW('03.Muestra'!$B$8:$B$17)-MIN(ROW('03.Muestra'!$D$8:$D$17))+1,""),ROW()-429)),"")</f>
        <v/>
      </c>
      <c r="B433" s="169" t="str">
        <f t="array" ref="B433">IFERROR(INDEX('03.Muestra'!$C$8:$C$17,SMALL(IF("Documento no web"='03.Muestra'!$D$8:$D$17,ROW('03.Muestra'!$C$8:$C$17)-MIN(ROW('03.Muestra'!$D$8:$D$17))+1,""),ROW()-429)),"")</f>
        <v/>
      </c>
      <c r="C433" s="169" t="str">
        <f t="array" ref="C433">IFERROR(INDEX('03.Muestra'!$F$8:$F$17,SMALL(IF("Documento no web"='03.Muestra'!$D$8:$D$17,ROW('03.Muestra'!$F$8:$F$17)-MIN(ROW('03.Muestra'!$D$8:$D$17))+1,""),ROW()-429)),"")</f>
        <v/>
      </c>
      <c r="D433" s="143" t="str">
        <f t="shared" si="53"/>
        <v/>
      </c>
      <c r="E433" s="95" t="str">
        <f t="shared" si="54"/>
        <v/>
      </c>
      <c r="F433" s="29"/>
      <c r="G433" s="23"/>
      <c r="H433" s="23"/>
      <c r="I433" s="23"/>
      <c r="J433" s="23"/>
      <c r="K433" s="188"/>
      <c r="L433" s="23"/>
      <c r="M433" s="23"/>
      <c r="N433" s="23"/>
      <c r="O433" s="23"/>
      <c r="P433" s="23"/>
      <c r="Q433" s="23"/>
      <c r="R433" s="23"/>
      <c r="S433" s="23"/>
      <c r="T433" s="23"/>
      <c r="U433" s="23"/>
      <c r="V433" s="23"/>
      <c r="W433" s="23"/>
      <c r="X433" s="23"/>
      <c r="Y433" s="23"/>
      <c r="Z433" s="29"/>
      <c r="AA433" s="29"/>
      <c r="AB433" s="29"/>
      <c r="AC433" s="29"/>
      <c r="AD433" s="29"/>
      <c r="AE433" s="29"/>
      <c r="AF433" s="29"/>
      <c r="AG433" s="29"/>
      <c r="AH433" s="29"/>
      <c r="AI433" s="29"/>
    </row>
    <row r="434" ht="13.5" customHeight="1">
      <c r="A434" s="133" t="str">
        <f t="array" ref="A434">IFERROR(INDEX('03.Muestra'!$B$8:$B$17,SMALL(IF("Documento no web"='03.Muestra'!$D$8:$D$17,ROW('03.Muestra'!$B$8:$B$17)-MIN(ROW('03.Muestra'!$D$8:$D$17))+1,""),ROW()-429)),"")</f>
        <v/>
      </c>
      <c r="B434" s="169" t="str">
        <f t="array" ref="B434">IFERROR(INDEX('03.Muestra'!$C$8:$C$17,SMALL(IF("Documento no web"='03.Muestra'!$D$8:$D$17,ROW('03.Muestra'!$C$8:$C$17)-MIN(ROW('03.Muestra'!$D$8:$D$17))+1,""),ROW()-429)),"")</f>
        <v/>
      </c>
      <c r="C434" s="169" t="str">
        <f t="array" ref="C434">IFERROR(INDEX('03.Muestra'!$F$8:$F$17,SMALL(IF("Documento no web"='03.Muestra'!$D$8:$D$17,ROW('03.Muestra'!$F$8:$F$17)-MIN(ROW('03.Muestra'!$D$8:$D$17))+1,""),ROW()-429)),"")</f>
        <v/>
      </c>
      <c r="D434" s="143" t="str">
        <f t="shared" si="53"/>
        <v/>
      </c>
      <c r="E434" s="95" t="str">
        <f t="shared" si="54"/>
        <v/>
      </c>
      <c r="F434" s="29"/>
      <c r="G434" s="23"/>
      <c r="H434" s="23"/>
      <c r="I434" s="23"/>
      <c r="J434" s="23"/>
      <c r="K434" s="188"/>
      <c r="L434" s="23"/>
      <c r="M434" s="23"/>
      <c r="N434" s="23"/>
      <c r="O434" s="23"/>
      <c r="P434" s="23"/>
      <c r="Q434" s="23"/>
      <c r="R434" s="23"/>
      <c r="S434" s="23"/>
      <c r="T434" s="23"/>
      <c r="U434" s="23"/>
      <c r="V434" s="23"/>
      <c r="W434" s="23"/>
      <c r="X434" s="23"/>
      <c r="Y434" s="23"/>
      <c r="Z434" s="29"/>
      <c r="AA434" s="29"/>
      <c r="AB434" s="29"/>
      <c r="AC434" s="29"/>
      <c r="AD434" s="29"/>
      <c r="AE434" s="29"/>
      <c r="AF434" s="29"/>
      <c r="AG434" s="29"/>
      <c r="AH434" s="29"/>
      <c r="AI434" s="29"/>
    </row>
    <row r="435" ht="13.5" customHeight="1">
      <c r="A435" s="133" t="str">
        <f t="array" ref="A435">IFERROR(INDEX('03.Muestra'!$B$8:$B$17,SMALL(IF("Documento no web"='03.Muestra'!$D$8:$D$17,ROW('03.Muestra'!$B$8:$B$17)-MIN(ROW('03.Muestra'!$D$8:$D$17))+1,""),ROW()-429)),"")</f>
        <v/>
      </c>
      <c r="B435" s="169" t="str">
        <f t="array" ref="B435">IFERROR(INDEX('03.Muestra'!$C$8:$C$17,SMALL(IF("Documento no web"='03.Muestra'!$D$8:$D$17,ROW('03.Muestra'!$C$8:$C$17)-MIN(ROW('03.Muestra'!$D$8:$D$17))+1,""),ROW()-429)),"")</f>
        <v/>
      </c>
      <c r="C435" s="169" t="str">
        <f t="array" ref="C435">IFERROR(INDEX('03.Muestra'!$F$8:$F$17,SMALL(IF("Documento no web"='03.Muestra'!$D$8:$D$17,ROW('03.Muestra'!$F$8:$F$17)-MIN(ROW('03.Muestra'!$D$8:$D$17))+1,""),ROW()-429)),"")</f>
        <v/>
      </c>
      <c r="D435" s="143" t="str">
        <f t="shared" si="53"/>
        <v/>
      </c>
      <c r="E435" s="95" t="str">
        <f t="shared" si="54"/>
        <v/>
      </c>
      <c r="F435" s="29"/>
      <c r="G435" s="23"/>
      <c r="H435" s="23"/>
      <c r="I435" s="23"/>
      <c r="J435" s="23"/>
      <c r="K435" s="188"/>
      <c r="L435" s="23"/>
      <c r="M435" s="23"/>
      <c r="N435" s="23"/>
      <c r="O435" s="23"/>
      <c r="P435" s="23"/>
      <c r="Q435" s="23"/>
      <c r="R435" s="23"/>
      <c r="S435" s="23"/>
      <c r="T435" s="23"/>
      <c r="U435" s="23"/>
      <c r="V435" s="23"/>
      <c r="W435" s="23"/>
      <c r="X435" s="23"/>
      <c r="Y435" s="23"/>
      <c r="Z435" s="29"/>
      <c r="AA435" s="29"/>
      <c r="AB435" s="29"/>
      <c r="AC435" s="29"/>
      <c r="AD435" s="29"/>
      <c r="AE435" s="29"/>
      <c r="AF435" s="29"/>
      <c r="AG435" s="29"/>
      <c r="AH435" s="29"/>
      <c r="AI435" s="29"/>
    </row>
    <row r="436" ht="13.5" customHeight="1">
      <c r="A436" s="133" t="str">
        <f t="array" ref="A436">IFERROR(INDEX('03.Muestra'!$B$8:$B$17,SMALL(IF("Documento no web"='03.Muestra'!$D$8:$D$17,ROW('03.Muestra'!$B$8:$B$17)-MIN(ROW('03.Muestra'!$D$8:$D$17))+1,""),ROW()-429)),"")</f>
        <v/>
      </c>
      <c r="B436" s="169" t="str">
        <f t="array" ref="B436">IFERROR(INDEX('03.Muestra'!$C$8:$C$17,SMALL(IF("Documento no web"='03.Muestra'!$D$8:$D$17,ROW('03.Muestra'!$C$8:$C$17)-MIN(ROW('03.Muestra'!$D$8:$D$17))+1,""),ROW()-429)),"")</f>
        <v/>
      </c>
      <c r="C436" s="169" t="str">
        <f t="array" ref="C436">IFERROR(INDEX('03.Muestra'!$F$8:$F$17,SMALL(IF("Documento no web"='03.Muestra'!$D$8:$D$17,ROW('03.Muestra'!$F$8:$F$17)-MIN(ROW('03.Muestra'!$D$8:$D$17))+1,""),ROW()-429)),"")</f>
        <v/>
      </c>
      <c r="D436" s="143" t="str">
        <f t="shared" si="53"/>
        <v/>
      </c>
      <c r="E436" s="95" t="str">
        <f t="shared" si="54"/>
        <v/>
      </c>
      <c r="F436" s="23"/>
      <c r="G436" s="23"/>
      <c r="H436" s="23"/>
      <c r="I436" s="23"/>
      <c r="J436" s="23"/>
      <c r="K436" s="188"/>
      <c r="L436" s="23"/>
      <c r="M436" s="23"/>
      <c r="N436" s="23"/>
      <c r="O436" s="23"/>
      <c r="P436" s="23"/>
      <c r="Q436" s="23"/>
      <c r="R436" s="23"/>
      <c r="S436" s="23"/>
      <c r="T436" s="23"/>
      <c r="U436" s="23"/>
      <c r="V436" s="23"/>
      <c r="W436" s="23"/>
      <c r="X436" s="23"/>
      <c r="Y436" s="23"/>
      <c r="Z436" s="29"/>
      <c r="AA436" s="29"/>
      <c r="AB436" s="29"/>
      <c r="AC436" s="29"/>
      <c r="AD436" s="29"/>
      <c r="AE436" s="29"/>
      <c r="AF436" s="29"/>
      <c r="AG436" s="29"/>
      <c r="AH436" s="29"/>
      <c r="AI436" s="29"/>
    </row>
    <row r="437" ht="13.5" customHeight="1">
      <c r="A437" s="133" t="str">
        <f t="array" ref="A437">IFERROR(INDEX('03.Muestra'!$B$8:$B$17,SMALL(IF("Documento no web"='03.Muestra'!$D$8:$D$17,ROW('03.Muestra'!$B$8:$B$17)-MIN(ROW('03.Muestra'!$D$8:$D$17))+1,""),ROW()-429)),"")</f>
        <v/>
      </c>
      <c r="B437" s="169" t="str">
        <f t="array" ref="B437">IFERROR(INDEX('03.Muestra'!$C$8:$C$17,SMALL(IF("Documento no web"='03.Muestra'!$D$8:$D$17,ROW('03.Muestra'!$C$8:$C$17)-MIN(ROW('03.Muestra'!$D$8:$D$17))+1,""),ROW()-429)),"")</f>
        <v/>
      </c>
      <c r="C437" s="169" t="str">
        <f t="array" ref="C437">IFERROR(INDEX('03.Muestra'!$F$8:$F$17,SMALL(IF("Documento no web"='03.Muestra'!$D$8:$D$17,ROW('03.Muestra'!$F$8:$F$17)-MIN(ROW('03.Muestra'!$D$8:$D$17))+1,""),ROW()-429)),"")</f>
        <v/>
      </c>
      <c r="D437" s="143" t="str">
        <f t="shared" si="53"/>
        <v/>
      </c>
      <c r="E437" s="95" t="str">
        <f t="shared" si="54"/>
        <v/>
      </c>
      <c r="F437" s="23"/>
      <c r="G437" s="23"/>
      <c r="H437" s="23"/>
      <c r="I437" s="23"/>
      <c r="J437" s="23"/>
      <c r="K437" s="188"/>
      <c r="L437" s="23"/>
      <c r="M437" s="23"/>
      <c r="N437" s="23"/>
      <c r="O437" s="23"/>
      <c r="P437" s="23"/>
      <c r="Q437" s="23"/>
      <c r="R437" s="23"/>
      <c r="S437" s="23"/>
      <c r="T437" s="23"/>
      <c r="U437" s="23"/>
      <c r="V437" s="23"/>
      <c r="W437" s="23"/>
      <c r="X437" s="23"/>
      <c r="Y437" s="23"/>
      <c r="Z437" s="29"/>
      <c r="AA437" s="29"/>
      <c r="AB437" s="29"/>
      <c r="AC437" s="29"/>
      <c r="AD437" s="29"/>
      <c r="AE437" s="29"/>
      <c r="AF437" s="29"/>
      <c r="AG437" s="29"/>
      <c r="AH437" s="29"/>
      <c r="AI437" s="29"/>
    </row>
    <row r="438" ht="13.5" customHeight="1">
      <c r="A438" s="133" t="str">
        <f t="array" ref="A438">IFERROR(INDEX('03.Muestra'!$B$8:$B$17,SMALL(IF("Documento no web"='03.Muestra'!$D$8:$D$17,ROW('03.Muestra'!$B$8:$B$17)-MIN(ROW('03.Muestra'!$D$8:$D$17))+1,""),ROW()-429)),"")</f>
        <v/>
      </c>
      <c r="B438" s="169" t="str">
        <f t="array" ref="B438">IFERROR(INDEX('03.Muestra'!$C$8:$C$17,SMALL(IF("Documento no web"='03.Muestra'!$D$8:$D$17,ROW('03.Muestra'!$C$8:$C$17)-MIN(ROW('03.Muestra'!$D$8:$D$17))+1,""),ROW()-429)),"")</f>
        <v/>
      </c>
      <c r="C438" s="169" t="str">
        <f t="array" ref="C438">IFERROR(INDEX('03.Muestra'!$F$8:$F$17,SMALL(IF("Documento no web"='03.Muestra'!$D$8:$D$17,ROW('03.Muestra'!$F$8:$F$17)-MIN(ROW('03.Muestra'!$D$8:$D$17))+1,""),ROW()-429)),"")</f>
        <v/>
      </c>
      <c r="D438" s="143" t="str">
        <f t="shared" si="53"/>
        <v/>
      </c>
      <c r="E438" s="95" t="str">
        <f t="shared" si="54"/>
        <v/>
      </c>
      <c r="F438" s="23"/>
      <c r="G438" s="23"/>
      <c r="H438" s="23"/>
      <c r="I438" s="23"/>
      <c r="J438" s="23"/>
      <c r="K438" s="188"/>
      <c r="L438" s="23"/>
      <c r="M438" s="23"/>
      <c r="N438" s="23"/>
      <c r="O438" s="23"/>
      <c r="P438" s="23"/>
      <c r="Q438" s="23"/>
      <c r="R438" s="23"/>
      <c r="S438" s="23"/>
      <c r="T438" s="23"/>
      <c r="U438" s="23"/>
      <c r="V438" s="23"/>
      <c r="W438" s="23"/>
      <c r="X438" s="23"/>
      <c r="Y438" s="23"/>
      <c r="Z438" s="29"/>
      <c r="AA438" s="29"/>
      <c r="AB438" s="29"/>
      <c r="AC438" s="29"/>
      <c r="AD438" s="29"/>
      <c r="AE438" s="29"/>
      <c r="AF438" s="29"/>
      <c r="AG438" s="29"/>
      <c r="AH438" s="29"/>
      <c r="AI438" s="29"/>
    </row>
    <row r="439" ht="13.5" customHeight="1">
      <c r="A439" s="133" t="str">
        <f t="array" ref="A439">IFERROR(INDEX('03.Muestra'!$B$8:$B$17,SMALL(IF("Documento no web"='03.Muestra'!$D$8:$D$17,ROW('03.Muestra'!$B$8:$B$17)-MIN(ROW('03.Muestra'!$D$8:$D$17))+1,""),ROW()-429)),"")</f>
        <v/>
      </c>
      <c r="B439" s="169" t="str">
        <f t="array" ref="B439">IFERROR(INDEX('03.Muestra'!$C$8:$C$17,SMALL(IF("Documento no web"='03.Muestra'!$D$8:$D$17,ROW('03.Muestra'!$C$8:$C$17)-MIN(ROW('03.Muestra'!$D$8:$D$17))+1,""),ROW()-429)),"")</f>
        <v/>
      </c>
      <c r="C439" s="169" t="str">
        <f t="array" ref="C439">IFERROR(INDEX('03.Muestra'!$F$8:$F$17,SMALL(IF("Documento no web"='03.Muestra'!$D$8:$D$17,ROW('03.Muestra'!$F$8:$F$17)-MIN(ROW('03.Muestra'!$D$8:$D$17))+1,""),ROW()-429)),"")</f>
        <v/>
      </c>
      <c r="D439" s="143" t="str">
        <f t="shared" si="53"/>
        <v/>
      </c>
      <c r="E439" s="95" t="str">
        <f t="shared" si="54"/>
        <v/>
      </c>
      <c r="F439" s="23"/>
      <c r="G439" s="23"/>
      <c r="H439" s="23"/>
      <c r="I439" s="23"/>
      <c r="J439" s="23"/>
      <c r="K439" s="188"/>
      <c r="L439" s="23"/>
      <c r="M439" s="23"/>
      <c r="N439" s="23"/>
      <c r="O439" s="23"/>
      <c r="P439" s="23"/>
      <c r="Q439" s="23"/>
      <c r="R439" s="23"/>
      <c r="S439" s="23"/>
      <c r="T439" s="23"/>
      <c r="U439" s="23"/>
      <c r="V439" s="23"/>
      <c r="W439" s="23"/>
      <c r="X439" s="23"/>
      <c r="Y439" s="23"/>
      <c r="Z439" s="29"/>
      <c r="AA439" s="29"/>
      <c r="AB439" s="29"/>
      <c r="AC439" s="29"/>
      <c r="AD439" s="29"/>
      <c r="AE439" s="29"/>
      <c r="AF439" s="29"/>
      <c r="AG439" s="29"/>
      <c r="AH439" s="29"/>
      <c r="AI439" s="29"/>
    </row>
    <row r="440" ht="12.0" customHeight="1">
      <c r="A440" s="92"/>
      <c r="B440" s="173"/>
      <c r="C440" s="173"/>
      <c r="D440" s="174"/>
      <c r="E440" s="95"/>
      <c r="F440" s="23"/>
      <c r="G440" s="23"/>
      <c r="H440" s="23"/>
      <c r="I440" s="23"/>
      <c r="J440" s="23"/>
      <c r="K440" s="29"/>
      <c r="L440" s="29"/>
      <c r="M440" s="29"/>
      <c r="N440" s="23"/>
      <c r="O440" s="23"/>
      <c r="P440" s="23"/>
      <c r="Q440" s="23"/>
      <c r="R440" s="23"/>
      <c r="S440" s="23"/>
      <c r="T440" s="23"/>
      <c r="U440" s="23"/>
      <c r="V440" s="29"/>
      <c r="W440" s="29"/>
      <c r="X440" s="29"/>
      <c r="Y440" s="29"/>
      <c r="Z440" s="29"/>
      <c r="AA440" s="29"/>
      <c r="AB440" s="29"/>
      <c r="AC440" s="29"/>
      <c r="AD440" s="23"/>
      <c r="AE440" s="29"/>
      <c r="AF440" s="29"/>
      <c r="AG440" s="29"/>
      <c r="AH440" s="29"/>
      <c r="AI440" s="29"/>
    </row>
    <row r="441" ht="12.0" customHeight="1">
      <c r="A441" s="92"/>
      <c r="B441" s="173"/>
      <c r="C441" s="173"/>
      <c r="D441" s="174"/>
      <c r="E441" s="95"/>
      <c r="F441" s="23"/>
      <c r="G441" s="23"/>
      <c r="H441" s="23"/>
      <c r="I441" s="23"/>
      <c r="J441" s="23"/>
      <c r="K441" s="29"/>
      <c r="L441" s="29"/>
      <c r="M441" s="29"/>
      <c r="N441" s="23"/>
      <c r="O441" s="23"/>
      <c r="P441" s="23"/>
      <c r="Q441" s="23"/>
      <c r="R441" s="23"/>
      <c r="S441" s="23"/>
      <c r="T441" s="23"/>
      <c r="U441" s="23"/>
      <c r="V441" s="29"/>
      <c r="W441" s="29"/>
      <c r="X441" s="29"/>
      <c r="Y441" s="29"/>
      <c r="Z441" s="29"/>
      <c r="AA441" s="29"/>
      <c r="AB441" s="29"/>
      <c r="AC441" s="29"/>
      <c r="AD441" s="23"/>
      <c r="AE441" s="29"/>
      <c r="AF441" s="29"/>
      <c r="AG441" s="29"/>
      <c r="AH441" s="29"/>
      <c r="AI441" s="29"/>
    </row>
    <row r="442" ht="12.75" customHeight="1">
      <c r="A442" s="151"/>
      <c r="B442" s="152"/>
      <c r="C442" s="151"/>
      <c r="D442" s="175"/>
      <c r="E442" s="95"/>
      <c r="F442" s="23"/>
      <c r="G442" s="23"/>
      <c r="H442" s="23"/>
      <c r="I442" s="23"/>
      <c r="J442" s="23"/>
      <c r="K442" s="29"/>
      <c r="L442" s="29"/>
      <c r="M442" s="29"/>
      <c r="N442" s="23"/>
      <c r="O442" s="23"/>
      <c r="P442" s="23"/>
      <c r="Q442" s="23"/>
      <c r="R442" s="23"/>
      <c r="S442" s="23"/>
      <c r="T442" s="23"/>
      <c r="U442" s="23"/>
      <c r="V442" s="29"/>
      <c r="W442" s="29"/>
      <c r="X442" s="29"/>
      <c r="Y442" s="29"/>
      <c r="Z442" s="29"/>
      <c r="AA442" s="29"/>
      <c r="AB442" s="29"/>
      <c r="AC442" s="29"/>
      <c r="AD442" s="23"/>
      <c r="AE442" s="29"/>
      <c r="AF442" s="29"/>
      <c r="AG442" s="29"/>
      <c r="AH442" s="29"/>
      <c r="AI442" s="29"/>
    </row>
    <row r="443" ht="14.25" customHeight="1">
      <c r="A443" s="149"/>
      <c r="B443" s="149"/>
      <c r="C443" s="149"/>
      <c r="D443" s="176"/>
      <c r="E443" s="95"/>
      <c r="F443" s="124"/>
      <c r="G443" s="23"/>
      <c r="H443" s="23"/>
      <c r="I443" s="23"/>
      <c r="J443" s="23"/>
      <c r="K443" s="29"/>
      <c r="L443" s="29"/>
      <c r="M443" s="29"/>
      <c r="N443" s="23"/>
      <c r="O443" s="23"/>
      <c r="P443" s="23"/>
      <c r="Q443" s="23"/>
      <c r="R443" s="23"/>
      <c r="S443" s="23"/>
      <c r="T443" s="23"/>
      <c r="U443" s="23"/>
      <c r="V443" s="29"/>
      <c r="W443" s="29"/>
      <c r="X443" s="29"/>
      <c r="Y443" s="29"/>
      <c r="Z443" s="29"/>
      <c r="AA443" s="29"/>
      <c r="AB443" s="29"/>
      <c r="AC443" s="29"/>
      <c r="AD443" s="23"/>
      <c r="AE443" s="29"/>
      <c r="AF443" s="29"/>
      <c r="AG443" s="29"/>
      <c r="AH443" s="29"/>
      <c r="AI443" s="29"/>
    </row>
    <row r="444" ht="13.5" customHeight="1">
      <c r="A444" s="29"/>
      <c r="B444" s="23"/>
      <c r="C444" s="23"/>
      <c r="D444" s="167"/>
      <c r="E444" s="23"/>
      <c r="F444" s="23"/>
      <c r="G444" s="23"/>
      <c r="H444" s="23"/>
      <c r="I444" s="23"/>
      <c r="J444" s="23"/>
      <c r="K444" s="188"/>
      <c r="L444" s="23"/>
      <c r="M444" s="23"/>
      <c r="N444" s="23"/>
      <c r="O444" s="23"/>
      <c r="P444" s="23"/>
      <c r="Q444" s="23"/>
      <c r="R444" s="23"/>
      <c r="S444" s="23"/>
      <c r="T444" s="23"/>
      <c r="U444" s="23"/>
      <c r="V444" s="23"/>
      <c r="W444" s="23"/>
      <c r="X444" s="23"/>
      <c r="Y444" s="23"/>
      <c r="Z444" s="29"/>
      <c r="AA444" s="29"/>
      <c r="AB444" s="29"/>
      <c r="AC444" s="29"/>
      <c r="AD444" s="29"/>
      <c r="AE444" s="29"/>
      <c r="AF444" s="29"/>
      <c r="AG444" s="29"/>
      <c r="AH444" s="29"/>
      <c r="AI444" s="29"/>
    </row>
    <row r="445" ht="13.5" customHeight="1">
      <c r="A445" s="29"/>
      <c r="B445" s="193"/>
      <c r="C445" s="23"/>
      <c r="D445" s="167"/>
      <c r="E445" s="137"/>
      <c r="F445" s="23"/>
      <c r="G445" s="23"/>
      <c r="H445" s="23"/>
      <c r="I445" s="23"/>
      <c r="J445" s="23"/>
      <c r="K445" s="188"/>
      <c r="L445" s="23"/>
      <c r="M445" s="23"/>
      <c r="N445" s="23"/>
      <c r="O445" s="23"/>
      <c r="P445" s="23"/>
      <c r="Q445" s="23"/>
      <c r="R445" s="23"/>
      <c r="S445" s="23"/>
      <c r="T445" s="23"/>
      <c r="U445" s="23"/>
      <c r="V445" s="23"/>
      <c r="W445" s="23"/>
      <c r="X445" s="23"/>
      <c r="Y445" s="23"/>
      <c r="Z445" s="29"/>
      <c r="AA445" s="29"/>
      <c r="AB445" s="29"/>
      <c r="AC445" s="29"/>
      <c r="AD445" s="29"/>
      <c r="AE445" s="29"/>
      <c r="AF445" s="29"/>
      <c r="AG445" s="29"/>
      <c r="AH445" s="29"/>
      <c r="AI445" s="29"/>
    </row>
    <row r="446" ht="30.0" customHeight="1">
      <c r="A446" s="126" t="s">
        <v>106</v>
      </c>
      <c r="B446" s="127" t="s">
        <v>92</v>
      </c>
      <c r="C446" s="128" t="s">
        <v>228</v>
      </c>
      <c r="D446" s="168" t="s">
        <v>112</v>
      </c>
      <c r="E446" s="154"/>
      <c r="F446" s="29"/>
      <c r="G446" s="29"/>
      <c r="H446" s="29"/>
      <c r="I446" s="29"/>
      <c r="J446" s="29"/>
      <c r="K446" s="188"/>
      <c r="L446" s="23"/>
      <c r="M446" s="23"/>
      <c r="N446" s="23"/>
      <c r="O446" s="23"/>
      <c r="P446" s="23"/>
      <c r="Q446" s="23"/>
      <c r="R446" s="23"/>
      <c r="S446" s="23"/>
      <c r="T446" s="23"/>
      <c r="U446" s="23"/>
      <c r="V446" s="23"/>
      <c r="W446" s="23"/>
      <c r="X446" s="23"/>
      <c r="Y446" s="23"/>
      <c r="Z446" s="29"/>
      <c r="AA446" s="29"/>
      <c r="AB446" s="29"/>
      <c r="AC446" s="29"/>
      <c r="AD446" s="29"/>
      <c r="AE446" s="29"/>
      <c r="AF446" s="29"/>
      <c r="AG446" s="29"/>
      <c r="AH446" s="29"/>
      <c r="AI446" s="29"/>
    </row>
    <row r="447" ht="13.5" customHeight="1">
      <c r="A447" s="133" t="str">
        <f t="array" ref="A447">IFERROR(INDEX('03.Muestra'!$B$8:$B$17,SMALL(IF("Documento no web"='03.Muestra'!$D$8:$D$17,ROW('03.Muestra'!$B$8:$B$17)-MIN(ROW('03.Muestra'!$D$8:$D$17))+1,""),ROW()-446)),"")</f>
        <v/>
      </c>
      <c r="B447" s="169" t="str">
        <f t="array" ref="B447">IFERROR(INDEX('03.Muestra'!$C$8:$C$17,SMALL(IF("Documento no web"='03.Muestra'!$D$8:$D$17,ROW('03.Muestra'!$C$8:$C$17)-MIN(ROW('03.Muestra'!$D$8:$D$17))+1,""),ROW()-446)),"")</f>
        <v/>
      </c>
      <c r="C447" s="169" t="str">
        <f t="array" ref="C447">IFERROR(INDEX('03.Muestra'!$F$8:$F$17,SMALL(IF("Documento no web"='03.Muestra'!$D$8:$D$17,ROW('03.Muestra'!$F$8:$F$17)-MIN(ROW('03.Muestra'!$D$8:$D$17))+1,""),ROW()-446)),"")</f>
        <v/>
      </c>
      <c r="D447" s="143" t="str">
        <f t="shared" ref="D447:D456" si="55">IF(C447="","",$D$18)</f>
        <v/>
      </c>
      <c r="E447" s="95" t="str">
        <f t="shared" ref="E447:E456" si="56">IF(D447&lt;&gt;"",IF(AND(B447&lt;&gt;"",C447&lt;&gt;""),"","ERR"),"")</f>
        <v/>
      </c>
      <c r="F447" s="144" t="s">
        <v>95</v>
      </c>
      <c r="G447" s="121" t="s">
        <v>104</v>
      </c>
      <c r="H447" s="116" t="s">
        <v>99</v>
      </c>
      <c r="I447" s="145" t="s">
        <v>97</v>
      </c>
      <c r="J447" s="146" t="s">
        <v>93</v>
      </c>
      <c r="K447" s="171" t="s">
        <v>103</v>
      </c>
      <c r="L447" s="23"/>
      <c r="M447" s="23"/>
      <c r="N447" s="23"/>
      <c r="O447" s="23"/>
      <c r="P447" s="23"/>
      <c r="Q447" s="23"/>
      <c r="R447" s="23"/>
      <c r="S447" s="23"/>
      <c r="T447" s="23"/>
      <c r="U447" s="23"/>
      <c r="V447" s="23"/>
      <c r="W447" s="23"/>
      <c r="X447" s="23"/>
      <c r="Y447" s="23"/>
      <c r="Z447" s="29"/>
      <c r="AA447" s="29"/>
      <c r="AB447" s="29"/>
      <c r="AC447" s="29"/>
      <c r="AD447" s="29"/>
      <c r="AE447" s="29"/>
      <c r="AF447" s="29"/>
      <c r="AG447" s="29"/>
      <c r="AH447" s="29"/>
      <c r="AI447" s="29"/>
    </row>
    <row r="448" ht="13.5" customHeight="1">
      <c r="A448" s="133" t="str">
        <f t="array" ref="A448">IFERROR(INDEX('03.Muestra'!$B$8:$B$17,SMALL(IF("Documento no web"='03.Muestra'!$D$8:$D$17,ROW('03.Muestra'!$B$8:$B$17)-MIN(ROW('03.Muestra'!$D$8:$D$17))+1,""),ROW()-446)),"")</f>
        <v/>
      </c>
      <c r="B448" s="169" t="str">
        <f t="array" ref="B448">IFERROR(INDEX('03.Muestra'!$C$8:$C$17,SMALL(IF("Documento no web"='03.Muestra'!$D$8:$D$17,ROW('03.Muestra'!$C$8:$C$17)-MIN(ROW('03.Muestra'!$D$8:$D$17))+1,""),ROW()-446)),"")</f>
        <v/>
      </c>
      <c r="C448" s="169" t="str">
        <f t="array" ref="C448">IFERROR(INDEX('03.Muestra'!$F$8:$F$17,SMALL(IF("Documento no web"='03.Muestra'!$D$8:$D$17,ROW('03.Muestra'!$F$8:$F$17)-MIN(ROW('03.Muestra'!$D$8:$D$17))+1,""),ROW()-446)),"")</f>
        <v/>
      </c>
      <c r="D448" s="143" t="str">
        <f t="shared" si="55"/>
        <v/>
      </c>
      <c r="E448" s="95" t="str">
        <f t="shared" si="56"/>
        <v/>
      </c>
      <c r="F448" s="147">
        <f>COUNTIF($D447:INDIRECT("$D" &amp;  SUM(ROW()-1,'03.Muestra'!$D$20)-1),F447)</f>
        <v>0</v>
      </c>
      <c r="G448" s="147">
        <f>COUNTIF($D447:INDIRECT("$D" &amp;  SUM(ROW()-1,'03.Muestra'!$D$20)-1),G447)</f>
        <v>0</v>
      </c>
      <c r="H448" s="147">
        <f>COUNTIF($D447:INDIRECT("$D" &amp;  SUM(ROW()-1,'03.Muestra'!$D$20)-1),H447)</f>
        <v>0</v>
      </c>
      <c r="I448" s="147">
        <f>COUNTIF($D447:INDIRECT("$D" &amp;  SUM(ROW()-1,'03.Muestra'!$D$20)-1),I447)</f>
        <v>0</v>
      </c>
      <c r="J448" s="147">
        <f>COUNTIF($D447:INDIRECT("$D" &amp;  SUM(ROW()-1,'03.Muestra'!$D$20)-1),J447)</f>
        <v>0</v>
      </c>
      <c r="K448" s="172">
        <f>IF(COUNTIF('03.Muestra'!$D$8:$D$17,"Documento no web")=0,0,COUNTBLANK($D447:INDIRECT("$D" &amp;  SUM(ROW()-1,COUNTIF('03.Muestra'!$D$8:$D$17,"Documento no web"))-1)))</f>
        <v>0</v>
      </c>
      <c r="L448" s="23"/>
      <c r="M448" s="23"/>
      <c r="N448" s="23"/>
      <c r="O448" s="23"/>
      <c r="P448" s="23"/>
      <c r="Q448" s="23"/>
      <c r="R448" s="23"/>
      <c r="S448" s="23"/>
      <c r="T448" s="23"/>
      <c r="U448" s="23"/>
      <c r="V448" s="23"/>
      <c r="W448" s="23"/>
      <c r="X448" s="23"/>
      <c r="Y448" s="23"/>
      <c r="Z448" s="29"/>
      <c r="AA448" s="29"/>
      <c r="AB448" s="29"/>
      <c r="AC448" s="29"/>
      <c r="AD448" s="29"/>
      <c r="AE448" s="29"/>
      <c r="AF448" s="29"/>
      <c r="AG448" s="29"/>
      <c r="AH448" s="29"/>
      <c r="AI448" s="29"/>
    </row>
    <row r="449" ht="13.5" customHeight="1">
      <c r="A449" s="133" t="str">
        <f t="array" ref="A449">IFERROR(INDEX('03.Muestra'!$B$8:$B$17,SMALL(IF("Documento no web"='03.Muestra'!$D$8:$D$17,ROW('03.Muestra'!$B$8:$B$17)-MIN(ROW('03.Muestra'!$D$8:$D$17))+1,""),ROW()-446)),"")</f>
        <v/>
      </c>
      <c r="B449" s="169" t="str">
        <f t="array" ref="B449">IFERROR(INDEX('03.Muestra'!$C$8:$C$17,SMALL(IF("Documento no web"='03.Muestra'!$D$8:$D$17,ROW('03.Muestra'!$C$8:$C$17)-MIN(ROW('03.Muestra'!$D$8:$D$17))+1,""),ROW()-446)),"")</f>
        <v/>
      </c>
      <c r="C449" s="169" t="str">
        <f t="array" ref="C449">IFERROR(INDEX('03.Muestra'!$F$8:$F$17,SMALL(IF("Documento no web"='03.Muestra'!$D$8:$D$17,ROW('03.Muestra'!$F$8:$F$17)-MIN(ROW('03.Muestra'!$D$8:$D$17))+1,""),ROW()-446)),"")</f>
        <v/>
      </c>
      <c r="D449" s="143" t="str">
        <f t="shared" si="55"/>
        <v/>
      </c>
      <c r="E449" s="95" t="str">
        <f t="shared" si="56"/>
        <v/>
      </c>
      <c r="F449" s="29"/>
      <c r="G449" s="23"/>
      <c r="H449" s="23"/>
      <c r="I449" s="23"/>
      <c r="J449" s="23"/>
      <c r="K449" s="188"/>
      <c r="L449" s="23"/>
      <c r="M449" s="23"/>
      <c r="N449" s="23"/>
      <c r="O449" s="23"/>
      <c r="P449" s="23"/>
      <c r="Q449" s="23"/>
      <c r="R449" s="23"/>
      <c r="S449" s="23"/>
      <c r="T449" s="23"/>
      <c r="U449" s="23"/>
      <c r="V449" s="23"/>
      <c r="W449" s="23"/>
      <c r="X449" s="23"/>
      <c r="Y449" s="23"/>
      <c r="Z449" s="29"/>
      <c r="AA449" s="29"/>
      <c r="AB449" s="29"/>
      <c r="AC449" s="29"/>
      <c r="AD449" s="29"/>
      <c r="AE449" s="29"/>
      <c r="AF449" s="29"/>
      <c r="AG449" s="29"/>
      <c r="AH449" s="29"/>
      <c r="AI449" s="29"/>
    </row>
    <row r="450" ht="13.5" customHeight="1">
      <c r="A450" s="133" t="str">
        <f t="array" ref="A450">IFERROR(INDEX('03.Muestra'!$B$8:$B$17,SMALL(IF("Documento no web"='03.Muestra'!$D$8:$D$17,ROW('03.Muestra'!$B$8:$B$17)-MIN(ROW('03.Muestra'!$D$8:$D$17))+1,""),ROW()-446)),"")</f>
        <v/>
      </c>
      <c r="B450" s="169" t="str">
        <f t="array" ref="B450">IFERROR(INDEX('03.Muestra'!$C$8:$C$17,SMALL(IF("Documento no web"='03.Muestra'!$D$8:$D$17,ROW('03.Muestra'!$C$8:$C$17)-MIN(ROW('03.Muestra'!$D$8:$D$17))+1,""),ROW()-446)),"")</f>
        <v/>
      </c>
      <c r="C450" s="169" t="str">
        <f t="array" ref="C450">IFERROR(INDEX('03.Muestra'!$F$8:$F$17,SMALL(IF("Documento no web"='03.Muestra'!$D$8:$D$17,ROW('03.Muestra'!$F$8:$F$17)-MIN(ROW('03.Muestra'!$D$8:$D$17))+1,""),ROW()-446)),"")</f>
        <v/>
      </c>
      <c r="D450" s="143" t="str">
        <f t="shared" si="55"/>
        <v/>
      </c>
      <c r="E450" s="95" t="str">
        <f t="shared" si="56"/>
        <v/>
      </c>
      <c r="F450" s="29"/>
      <c r="G450" s="23"/>
      <c r="H450" s="23"/>
      <c r="I450" s="23"/>
      <c r="J450" s="23"/>
      <c r="K450" s="188"/>
      <c r="L450" s="23"/>
      <c r="M450" s="23"/>
      <c r="N450" s="23"/>
      <c r="O450" s="23"/>
      <c r="P450" s="23"/>
      <c r="Q450" s="23"/>
      <c r="R450" s="23"/>
      <c r="S450" s="23"/>
      <c r="T450" s="23"/>
      <c r="U450" s="23"/>
      <c r="V450" s="23"/>
      <c r="W450" s="23"/>
      <c r="X450" s="23"/>
      <c r="Y450" s="23"/>
      <c r="Z450" s="29"/>
      <c r="AA450" s="29"/>
      <c r="AB450" s="29"/>
      <c r="AC450" s="29"/>
      <c r="AD450" s="29"/>
      <c r="AE450" s="29"/>
      <c r="AF450" s="29"/>
      <c r="AG450" s="29"/>
      <c r="AH450" s="29"/>
      <c r="AI450" s="29"/>
    </row>
    <row r="451" ht="13.5" customHeight="1">
      <c r="A451" s="133" t="str">
        <f t="array" ref="A451">IFERROR(INDEX('03.Muestra'!$B$8:$B$17,SMALL(IF("Documento no web"='03.Muestra'!$D$8:$D$17,ROW('03.Muestra'!$B$8:$B$17)-MIN(ROW('03.Muestra'!$D$8:$D$17))+1,""),ROW()-446)),"")</f>
        <v/>
      </c>
      <c r="B451" s="169" t="str">
        <f t="array" ref="B451">IFERROR(INDEX('03.Muestra'!$C$8:$C$17,SMALL(IF("Documento no web"='03.Muestra'!$D$8:$D$17,ROW('03.Muestra'!$C$8:$C$17)-MIN(ROW('03.Muestra'!$D$8:$D$17))+1,""),ROW()-446)),"")</f>
        <v/>
      </c>
      <c r="C451" s="169" t="str">
        <f t="array" ref="C451">IFERROR(INDEX('03.Muestra'!$F$8:$F$17,SMALL(IF("Documento no web"='03.Muestra'!$D$8:$D$17,ROW('03.Muestra'!$F$8:$F$17)-MIN(ROW('03.Muestra'!$D$8:$D$17))+1,""),ROW()-446)),"")</f>
        <v/>
      </c>
      <c r="D451" s="143" t="str">
        <f t="shared" si="55"/>
        <v/>
      </c>
      <c r="E451" s="95" t="str">
        <f t="shared" si="56"/>
        <v/>
      </c>
      <c r="F451" s="29"/>
      <c r="G451" s="23"/>
      <c r="H451" s="23"/>
      <c r="I451" s="23"/>
      <c r="J451" s="23"/>
      <c r="K451" s="188"/>
      <c r="L451" s="23"/>
      <c r="M451" s="23"/>
      <c r="N451" s="23"/>
      <c r="O451" s="23"/>
      <c r="P451" s="23"/>
      <c r="Q451" s="23"/>
      <c r="R451" s="23"/>
      <c r="S451" s="23"/>
      <c r="T451" s="23"/>
      <c r="U451" s="23"/>
      <c r="V451" s="23"/>
      <c r="W451" s="23"/>
      <c r="X451" s="23"/>
      <c r="Y451" s="23"/>
      <c r="Z451" s="29"/>
      <c r="AA451" s="29"/>
      <c r="AB451" s="29"/>
      <c r="AC451" s="29"/>
      <c r="AD451" s="29"/>
      <c r="AE451" s="29"/>
      <c r="AF451" s="29"/>
      <c r="AG451" s="29"/>
      <c r="AH451" s="29"/>
      <c r="AI451" s="29"/>
    </row>
    <row r="452" ht="13.5" customHeight="1">
      <c r="A452" s="133" t="str">
        <f t="array" ref="A452">IFERROR(INDEX('03.Muestra'!$B$8:$B$17,SMALL(IF("Documento no web"='03.Muestra'!$D$8:$D$17,ROW('03.Muestra'!$B$8:$B$17)-MIN(ROW('03.Muestra'!$D$8:$D$17))+1,""),ROW()-446)),"")</f>
        <v/>
      </c>
      <c r="B452" s="169" t="str">
        <f t="array" ref="B452">IFERROR(INDEX('03.Muestra'!$C$8:$C$17,SMALL(IF("Documento no web"='03.Muestra'!$D$8:$D$17,ROW('03.Muestra'!$C$8:$C$17)-MIN(ROW('03.Muestra'!$D$8:$D$17))+1,""),ROW()-446)),"")</f>
        <v/>
      </c>
      <c r="C452" s="169" t="str">
        <f t="array" ref="C452">IFERROR(INDEX('03.Muestra'!$F$8:$F$17,SMALL(IF("Documento no web"='03.Muestra'!$D$8:$D$17,ROW('03.Muestra'!$F$8:$F$17)-MIN(ROW('03.Muestra'!$D$8:$D$17))+1,""),ROW()-446)),"")</f>
        <v/>
      </c>
      <c r="D452" s="143" t="str">
        <f t="shared" si="55"/>
        <v/>
      </c>
      <c r="E452" s="95" t="str">
        <f t="shared" si="56"/>
        <v/>
      </c>
      <c r="F452" s="29"/>
      <c r="G452" s="23"/>
      <c r="H452" s="23"/>
      <c r="I452" s="23"/>
      <c r="J452" s="23"/>
      <c r="K452" s="188"/>
      <c r="L452" s="23"/>
      <c r="M452" s="23"/>
      <c r="N452" s="23"/>
      <c r="O452" s="23"/>
      <c r="P452" s="23"/>
      <c r="Q452" s="23"/>
      <c r="R452" s="23"/>
      <c r="S452" s="23"/>
      <c r="T452" s="23"/>
      <c r="U452" s="23"/>
      <c r="V452" s="23"/>
      <c r="W452" s="23"/>
      <c r="X452" s="23"/>
      <c r="Y452" s="23"/>
      <c r="Z452" s="29"/>
      <c r="AA452" s="29"/>
      <c r="AB452" s="29"/>
      <c r="AC452" s="29"/>
      <c r="AD452" s="29"/>
      <c r="AE452" s="29"/>
      <c r="AF452" s="29"/>
      <c r="AG452" s="29"/>
      <c r="AH452" s="29"/>
      <c r="AI452" s="29"/>
    </row>
    <row r="453" ht="13.5" customHeight="1">
      <c r="A453" s="133" t="str">
        <f t="array" ref="A453">IFERROR(INDEX('03.Muestra'!$B$8:$B$17,SMALL(IF("Documento no web"='03.Muestra'!$D$8:$D$17,ROW('03.Muestra'!$B$8:$B$17)-MIN(ROW('03.Muestra'!$D$8:$D$17))+1,""),ROW()-446)),"")</f>
        <v/>
      </c>
      <c r="B453" s="169" t="str">
        <f t="array" ref="B453">IFERROR(INDEX('03.Muestra'!$C$8:$C$17,SMALL(IF("Documento no web"='03.Muestra'!$D$8:$D$17,ROW('03.Muestra'!$C$8:$C$17)-MIN(ROW('03.Muestra'!$D$8:$D$17))+1,""),ROW()-446)),"")</f>
        <v/>
      </c>
      <c r="C453" s="169" t="str">
        <f t="array" ref="C453">IFERROR(INDEX('03.Muestra'!$F$8:$F$17,SMALL(IF("Documento no web"='03.Muestra'!$D$8:$D$17,ROW('03.Muestra'!$F$8:$F$17)-MIN(ROW('03.Muestra'!$D$8:$D$17))+1,""),ROW()-446)),"")</f>
        <v/>
      </c>
      <c r="D453" s="143" t="str">
        <f t="shared" si="55"/>
        <v/>
      </c>
      <c r="E453" s="95" t="str">
        <f t="shared" si="56"/>
        <v/>
      </c>
      <c r="F453" s="23"/>
      <c r="G453" s="23"/>
      <c r="H453" s="23"/>
      <c r="I453" s="23"/>
      <c r="J453" s="23"/>
      <c r="K453" s="188"/>
      <c r="L453" s="23"/>
      <c r="M453" s="23"/>
      <c r="N453" s="23"/>
      <c r="O453" s="23"/>
      <c r="P453" s="23"/>
      <c r="Q453" s="23"/>
      <c r="R453" s="23"/>
      <c r="S453" s="23"/>
      <c r="T453" s="23"/>
      <c r="U453" s="23"/>
      <c r="V453" s="23"/>
      <c r="W453" s="23"/>
      <c r="X453" s="23"/>
      <c r="Y453" s="23"/>
      <c r="Z453" s="29"/>
      <c r="AA453" s="29"/>
      <c r="AB453" s="29"/>
      <c r="AC453" s="29"/>
      <c r="AD453" s="29"/>
      <c r="AE453" s="29"/>
      <c r="AF453" s="29"/>
      <c r="AG453" s="29"/>
      <c r="AH453" s="29"/>
      <c r="AI453" s="29"/>
    </row>
    <row r="454" ht="13.5" customHeight="1">
      <c r="A454" s="133" t="str">
        <f t="array" ref="A454">IFERROR(INDEX('03.Muestra'!$B$8:$B$17,SMALL(IF("Documento no web"='03.Muestra'!$D$8:$D$17,ROW('03.Muestra'!$B$8:$B$17)-MIN(ROW('03.Muestra'!$D$8:$D$17))+1,""),ROW()-446)),"")</f>
        <v/>
      </c>
      <c r="B454" s="169" t="str">
        <f t="array" ref="B454">IFERROR(INDEX('03.Muestra'!$C$8:$C$17,SMALL(IF("Documento no web"='03.Muestra'!$D$8:$D$17,ROW('03.Muestra'!$C$8:$C$17)-MIN(ROW('03.Muestra'!$D$8:$D$17))+1,""),ROW()-446)),"")</f>
        <v/>
      </c>
      <c r="C454" s="169" t="str">
        <f t="array" ref="C454">IFERROR(INDEX('03.Muestra'!$F$8:$F$17,SMALL(IF("Documento no web"='03.Muestra'!$D$8:$D$17,ROW('03.Muestra'!$F$8:$F$17)-MIN(ROW('03.Muestra'!$D$8:$D$17))+1,""),ROW()-446)),"")</f>
        <v/>
      </c>
      <c r="D454" s="143" t="str">
        <f t="shared" si="55"/>
        <v/>
      </c>
      <c r="E454" s="95" t="str">
        <f t="shared" si="56"/>
        <v/>
      </c>
      <c r="F454" s="23"/>
      <c r="G454" s="23"/>
      <c r="H454" s="23"/>
      <c r="I454" s="23"/>
      <c r="J454" s="23"/>
      <c r="K454" s="188"/>
      <c r="L454" s="23"/>
      <c r="M454" s="23"/>
      <c r="N454" s="23"/>
      <c r="O454" s="23"/>
      <c r="P454" s="23"/>
      <c r="Q454" s="23"/>
      <c r="R454" s="23"/>
      <c r="S454" s="23"/>
      <c r="T454" s="23"/>
      <c r="U454" s="23"/>
      <c r="V454" s="23"/>
      <c r="W454" s="23"/>
      <c r="X454" s="23"/>
      <c r="Y454" s="23"/>
      <c r="Z454" s="29"/>
      <c r="AA454" s="29"/>
      <c r="AB454" s="29"/>
      <c r="AC454" s="29"/>
      <c r="AD454" s="29"/>
      <c r="AE454" s="29"/>
      <c r="AF454" s="29"/>
      <c r="AG454" s="29"/>
      <c r="AH454" s="29"/>
      <c r="AI454" s="29"/>
    </row>
    <row r="455" ht="13.5" customHeight="1">
      <c r="A455" s="133" t="str">
        <f t="array" ref="A455">IFERROR(INDEX('03.Muestra'!$B$8:$B$17,SMALL(IF("Documento no web"='03.Muestra'!$D$8:$D$17,ROW('03.Muestra'!$B$8:$B$17)-MIN(ROW('03.Muestra'!$D$8:$D$17))+1,""),ROW()-446)),"")</f>
        <v/>
      </c>
      <c r="B455" s="169" t="str">
        <f t="array" ref="B455">IFERROR(INDEX('03.Muestra'!$C$8:$C$17,SMALL(IF("Documento no web"='03.Muestra'!$D$8:$D$17,ROW('03.Muestra'!$C$8:$C$17)-MIN(ROW('03.Muestra'!$D$8:$D$17))+1,""),ROW()-446)),"")</f>
        <v/>
      </c>
      <c r="C455" s="169" t="str">
        <f t="array" ref="C455">IFERROR(INDEX('03.Muestra'!$F$8:$F$17,SMALL(IF("Documento no web"='03.Muestra'!$D$8:$D$17,ROW('03.Muestra'!$F$8:$F$17)-MIN(ROW('03.Muestra'!$D$8:$D$17))+1,""),ROW()-446)),"")</f>
        <v/>
      </c>
      <c r="D455" s="143" t="str">
        <f t="shared" si="55"/>
        <v/>
      </c>
      <c r="E455" s="95" t="str">
        <f t="shared" si="56"/>
        <v/>
      </c>
      <c r="F455" s="23"/>
      <c r="G455" s="23"/>
      <c r="H455" s="23"/>
      <c r="I455" s="23"/>
      <c r="J455" s="23"/>
      <c r="K455" s="188"/>
      <c r="L455" s="23"/>
      <c r="M455" s="23"/>
      <c r="N455" s="23"/>
      <c r="O455" s="23"/>
      <c r="P455" s="23"/>
      <c r="Q455" s="23"/>
      <c r="R455" s="23"/>
      <c r="S455" s="23"/>
      <c r="T455" s="23"/>
      <c r="U455" s="23"/>
      <c r="V455" s="23"/>
      <c r="W455" s="23"/>
      <c r="X455" s="23"/>
      <c r="Y455" s="23"/>
      <c r="Z455" s="29"/>
      <c r="AA455" s="29"/>
      <c r="AB455" s="29"/>
      <c r="AC455" s="29"/>
      <c r="AD455" s="29"/>
      <c r="AE455" s="29"/>
      <c r="AF455" s="29"/>
      <c r="AG455" s="29"/>
      <c r="AH455" s="29"/>
      <c r="AI455" s="29"/>
    </row>
    <row r="456" ht="13.5" customHeight="1">
      <c r="A456" s="133" t="str">
        <f t="array" ref="A456">IFERROR(INDEX('03.Muestra'!$B$8:$B$17,SMALL(IF("Documento no web"='03.Muestra'!$D$8:$D$17,ROW('03.Muestra'!$B$8:$B$17)-MIN(ROW('03.Muestra'!$D$8:$D$17))+1,""),ROW()-446)),"")</f>
        <v/>
      </c>
      <c r="B456" s="169" t="str">
        <f t="array" ref="B456">IFERROR(INDEX('03.Muestra'!$C$8:$C$17,SMALL(IF("Documento no web"='03.Muestra'!$D$8:$D$17,ROW('03.Muestra'!$C$8:$C$17)-MIN(ROW('03.Muestra'!$D$8:$D$17))+1,""),ROW()-446)),"")</f>
        <v/>
      </c>
      <c r="C456" s="169" t="str">
        <f t="array" ref="C456">IFERROR(INDEX('03.Muestra'!$F$8:$F$17,SMALL(IF("Documento no web"='03.Muestra'!$D$8:$D$17,ROW('03.Muestra'!$F$8:$F$17)-MIN(ROW('03.Muestra'!$D$8:$D$17))+1,""),ROW()-446)),"")</f>
        <v/>
      </c>
      <c r="D456" s="143" t="str">
        <f t="shared" si="55"/>
        <v/>
      </c>
      <c r="E456" s="95" t="str">
        <f t="shared" si="56"/>
        <v/>
      </c>
      <c r="F456" s="23"/>
      <c r="G456" s="23"/>
      <c r="H456" s="23"/>
      <c r="I456" s="23"/>
      <c r="J456" s="23"/>
      <c r="K456" s="188"/>
      <c r="L456" s="23"/>
      <c r="M456" s="23"/>
      <c r="N456" s="23"/>
      <c r="O456" s="23"/>
      <c r="P456" s="23"/>
      <c r="Q456" s="23"/>
      <c r="R456" s="23"/>
      <c r="S456" s="23"/>
      <c r="T456" s="23"/>
      <c r="U456" s="23"/>
      <c r="V456" s="23"/>
      <c r="W456" s="23"/>
      <c r="X456" s="23"/>
      <c r="Y456" s="23"/>
      <c r="Z456" s="29"/>
      <c r="AA456" s="29"/>
      <c r="AB456" s="29"/>
      <c r="AC456" s="29"/>
      <c r="AD456" s="29"/>
      <c r="AE456" s="29"/>
      <c r="AF456" s="29"/>
      <c r="AG456" s="29"/>
      <c r="AH456" s="29"/>
      <c r="AI456" s="29"/>
    </row>
    <row r="457" ht="12.0" customHeight="1">
      <c r="A457" s="92"/>
      <c r="B457" s="173"/>
      <c r="C457" s="173"/>
      <c r="D457" s="174"/>
      <c r="E457" s="95"/>
      <c r="F457" s="23"/>
      <c r="G457" s="23"/>
      <c r="H457" s="23"/>
      <c r="I457" s="23"/>
      <c r="J457" s="23"/>
      <c r="K457" s="29"/>
      <c r="L457" s="29"/>
      <c r="M457" s="29"/>
      <c r="N457" s="23"/>
      <c r="O457" s="23"/>
      <c r="P457" s="23"/>
      <c r="Q457" s="23"/>
      <c r="R457" s="23"/>
      <c r="S457" s="23"/>
      <c r="T457" s="23"/>
      <c r="U457" s="23"/>
      <c r="V457" s="29"/>
      <c r="W457" s="29"/>
      <c r="X457" s="29"/>
      <c r="Y457" s="29"/>
      <c r="Z457" s="29"/>
      <c r="AA457" s="29"/>
      <c r="AB457" s="29"/>
      <c r="AC457" s="29"/>
      <c r="AD457" s="23"/>
      <c r="AE457" s="29"/>
      <c r="AF457" s="29"/>
      <c r="AG457" s="29"/>
      <c r="AH457" s="29"/>
      <c r="AI457" s="29"/>
    </row>
    <row r="458" ht="12.0" customHeight="1">
      <c r="A458" s="92"/>
      <c r="B458" s="173"/>
      <c r="C458" s="173"/>
      <c r="D458" s="174"/>
      <c r="E458" s="95"/>
      <c r="F458" s="23"/>
      <c r="G458" s="23"/>
      <c r="H458" s="23"/>
      <c r="I458" s="23"/>
      <c r="J458" s="23"/>
      <c r="K458" s="29"/>
      <c r="L458" s="29"/>
      <c r="M458" s="29"/>
      <c r="N458" s="23"/>
      <c r="O458" s="23"/>
      <c r="P458" s="23"/>
      <c r="Q458" s="23"/>
      <c r="R458" s="23"/>
      <c r="S458" s="23"/>
      <c r="T458" s="23"/>
      <c r="U458" s="23"/>
      <c r="V458" s="29"/>
      <c r="W458" s="29"/>
      <c r="X458" s="29"/>
      <c r="Y458" s="29"/>
      <c r="Z458" s="29"/>
      <c r="AA458" s="29"/>
      <c r="AB458" s="29"/>
      <c r="AC458" s="29"/>
      <c r="AD458" s="23"/>
      <c r="AE458" s="29"/>
      <c r="AF458" s="29"/>
      <c r="AG458" s="29"/>
      <c r="AH458" s="29"/>
      <c r="AI458" s="29"/>
    </row>
    <row r="459" ht="12.75" customHeight="1">
      <c r="A459" s="151"/>
      <c r="B459" s="152"/>
      <c r="C459" s="151"/>
      <c r="D459" s="175"/>
      <c r="E459" s="95"/>
      <c r="F459" s="23"/>
      <c r="G459" s="23"/>
      <c r="H459" s="23"/>
      <c r="I459" s="23"/>
      <c r="J459" s="23"/>
      <c r="K459" s="29"/>
      <c r="L459" s="29"/>
      <c r="M459" s="29"/>
      <c r="N459" s="23"/>
      <c r="O459" s="23"/>
      <c r="P459" s="23"/>
      <c r="Q459" s="23"/>
      <c r="R459" s="23"/>
      <c r="S459" s="23"/>
      <c r="T459" s="23"/>
      <c r="U459" s="23"/>
      <c r="V459" s="29"/>
      <c r="W459" s="29"/>
      <c r="X459" s="29"/>
      <c r="Y459" s="29"/>
      <c r="Z459" s="29"/>
      <c r="AA459" s="29"/>
      <c r="AB459" s="29"/>
      <c r="AC459" s="29"/>
      <c r="AD459" s="23"/>
      <c r="AE459" s="29"/>
      <c r="AF459" s="29"/>
      <c r="AG459" s="29"/>
      <c r="AH459" s="29"/>
      <c r="AI459" s="29"/>
    </row>
    <row r="460" ht="14.25" customHeight="1">
      <c r="A460" s="149"/>
      <c r="B460" s="149"/>
      <c r="C460" s="149"/>
      <c r="D460" s="176"/>
      <c r="E460" s="95"/>
      <c r="F460" s="124"/>
      <c r="G460" s="23"/>
      <c r="H460" s="23"/>
      <c r="I460" s="23"/>
      <c r="J460" s="23"/>
      <c r="K460" s="29"/>
      <c r="L460" s="29"/>
      <c r="M460" s="29"/>
      <c r="N460" s="23"/>
      <c r="O460" s="23"/>
      <c r="P460" s="23"/>
      <c r="Q460" s="23"/>
      <c r="R460" s="23"/>
      <c r="S460" s="23"/>
      <c r="T460" s="23"/>
      <c r="U460" s="23"/>
      <c r="V460" s="29"/>
      <c r="W460" s="29"/>
      <c r="X460" s="29"/>
      <c r="Y460" s="29"/>
      <c r="Z460" s="29"/>
      <c r="AA460" s="29"/>
      <c r="AB460" s="29"/>
      <c r="AC460" s="29"/>
      <c r="AD460" s="23"/>
      <c r="AE460" s="29"/>
      <c r="AF460" s="29"/>
      <c r="AG460" s="29"/>
      <c r="AH460" s="29"/>
      <c r="AI460" s="29"/>
    </row>
    <row r="461" ht="13.5" customHeight="1">
      <c r="A461" s="29"/>
      <c r="B461" s="23"/>
      <c r="C461" s="23"/>
      <c r="D461" s="167"/>
      <c r="E461" s="95" t="str">
        <f>IF(D461&lt;&gt;"",IF(AND(B461&lt;&gt;"",C461&lt;&gt;""),"","ERR"),"")</f>
        <v/>
      </c>
      <c r="F461" s="23"/>
      <c r="G461" s="23"/>
      <c r="H461" s="23"/>
      <c r="I461" s="23"/>
      <c r="J461" s="23"/>
      <c r="K461" s="188"/>
      <c r="L461" s="23"/>
      <c r="M461" s="23"/>
      <c r="N461" s="23"/>
      <c r="O461" s="23"/>
      <c r="P461" s="23"/>
      <c r="Q461" s="23"/>
      <c r="R461" s="23"/>
      <c r="S461" s="23"/>
      <c r="T461" s="23"/>
      <c r="U461" s="23"/>
      <c r="V461" s="23"/>
      <c r="W461" s="23"/>
      <c r="X461" s="23"/>
      <c r="Y461" s="23"/>
      <c r="Z461" s="29"/>
      <c r="AA461" s="29"/>
      <c r="AB461" s="29"/>
      <c r="AC461" s="29"/>
      <c r="AD461" s="29"/>
      <c r="AE461" s="29"/>
      <c r="AF461" s="29"/>
      <c r="AG461" s="29"/>
      <c r="AH461" s="29"/>
      <c r="AI461" s="29"/>
    </row>
    <row r="462" ht="13.5" customHeight="1">
      <c r="A462" s="29"/>
      <c r="B462" s="193"/>
      <c r="C462" s="23"/>
      <c r="D462" s="167"/>
      <c r="E462" s="137"/>
      <c r="F462" s="23"/>
      <c r="G462" s="23"/>
      <c r="H462" s="23"/>
      <c r="I462" s="23"/>
      <c r="J462" s="23"/>
      <c r="K462" s="188"/>
      <c r="L462" s="23"/>
      <c r="M462" s="23"/>
      <c r="N462" s="23"/>
      <c r="O462" s="23"/>
      <c r="P462" s="23"/>
      <c r="Q462" s="23"/>
      <c r="R462" s="23"/>
      <c r="S462" s="23"/>
      <c r="T462" s="23"/>
      <c r="U462" s="23"/>
      <c r="V462" s="23"/>
      <c r="W462" s="23"/>
      <c r="X462" s="23"/>
      <c r="Y462" s="23"/>
      <c r="Z462" s="29"/>
      <c r="AA462" s="29"/>
      <c r="AB462" s="29"/>
      <c r="AC462" s="29"/>
      <c r="AD462" s="29"/>
      <c r="AE462" s="29"/>
      <c r="AF462" s="29"/>
      <c r="AG462" s="29"/>
      <c r="AH462" s="29"/>
      <c r="AI462" s="29"/>
    </row>
    <row r="463" ht="30.0" customHeight="1">
      <c r="A463" s="126" t="s">
        <v>106</v>
      </c>
      <c r="B463" s="127" t="s">
        <v>92</v>
      </c>
      <c r="C463" s="128" t="s">
        <v>229</v>
      </c>
      <c r="D463" s="168" t="s">
        <v>112</v>
      </c>
      <c r="E463" s="154"/>
      <c r="F463" s="29"/>
      <c r="G463" s="29"/>
      <c r="H463" s="29"/>
      <c r="I463" s="29"/>
      <c r="J463" s="29"/>
      <c r="K463" s="188"/>
      <c r="L463" s="23"/>
      <c r="M463" s="23"/>
      <c r="N463" s="23"/>
      <c r="O463" s="23"/>
      <c r="P463" s="23"/>
      <c r="Q463" s="23"/>
      <c r="R463" s="23"/>
      <c r="S463" s="23"/>
      <c r="T463" s="23"/>
      <c r="U463" s="23"/>
      <c r="V463" s="23"/>
      <c r="W463" s="23"/>
      <c r="X463" s="23"/>
      <c r="Y463" s="23"/>
      <c r="Z463" s="29"/>
      <c r="AA463" s="29"/>
      <c r="AB463" s="29"/>
      <c r="AC463" s="29"/>
      <c r="AD463" s="29"/>
      <c r="AE463" s="29"/>
      <c r="AF463" s="29"/>
      <c r="AG463" s="29"/>
      <c r="AH463" s="29"/>
      <c r="AI463" s="29"/>
    </row>
    <row r="464" ht="13.5" customHeight="1">
      <c r="A464" s="133" t="str">
        <f t="array" ref="A464">IFERROR(INDEX('03.Muestra'!$B$8:$B$17,SMALL(IF("Documento no web"='03.Muestra'!$D$8:$D$17,ROW('03.Muestra'!$B$8:$B$17)-MIN(ROW('03.Muestra'!$D$8:$D$17))+1,""),ROW()-463)),"")</f>
        <v/>
      </c>
      <c r="B464" s="169" t="str">
        <f t="array" ref="B464">IFERROR(INDEX('03.Muestra'!$C$8:$C$17,SMALL(IF("Documento no web"='03.Muestra'!$D$8:$D$17,ROW('03.Muestra'!$C$8:$C$17)-MIN(ROW('03.Muestra'!$D$8:$D$17))+1,""),ROW()-463)),"")</f>
        <v/>
      </c>
      <c r="C464" s="169" t="str">
        <f t="array" ref="C464">IFERROR(INDEX('03.Muestra'!$F$8:$F$17,SMALL(IF("Documento no web"='03.Muestra'!$D$8:$D$17,ROW('03.Muestra'!$F$8:$F$17)-MIN(ROW('03.Muestra'!$D$8:$D$17))+1,""),ROW()-463)),"")</f>
        <v/>
      </c>
      <c r="D464" s="143" t="str">
        <f t="shared" ref="D464:D473" si="57">IF(C464="","",$D$18)</f>
        <v/>
      </c>
      <c r="E464" s="95" t="str">
        <f t="shared" ref="E464:E473" si="58">IF(D464&lt;&gt;"",IF(AND(B464&lt;&gt;"",C464&lt;&gt;""),"","ERR"),"")</f>
        <v/>
      </c>
      <c r="F464" s="144" t="s">
        <v>95</v>
      </c>
      <c r="G464" s="121" t="s">
        <v>104</v>
      </c>
      <c r="H464" s="116" t="s">
        <v>99</v>
      </c>
      <c r="I464" s="145" t="s">
        <v>97</v>
      </c>
      <c r="J464" s="146" t="s">
        <v>93</v>
      </c>
      <c r="K464" s="171" t="s">
        <v>103</v>
      </c>
      <c r="L464" s="23"/>
      <c r="M464" s="23"/>
      <c r="N464" s="23"/>
      <c r="O464" s="23"/>
      <c r="P464" s="23"/>
      <c r="Q464" s="23"/>
      <c r="R464" s="23"/>
      <c r="S464" s="23"/>
      <c r="T464" s="23"/>
      <c r="U464" s="23"/>
      <c r="V464" s="23"/>
      <c r="W464" s="23"/>
      <c r="X464" s="23"/>
      <c r="Y464" s="23"/>
      <c r="Z464" s="29"/>
      <c r="AA464" s="29"/>
      <c r="AB464" s="29"/>
      <c r="AC464" s="29"/>
      <c r="AD464" s="29"/>
      <c r="AE464" s="29"/>
      <c r="AF464" s="29"/>
      <c r="AG464" s="29"/>
      <c r="AH464" s="29"/>
      <c r="AI464" s="29"/>
    </row>
    <row r="465" ht="13.5" customHeight="1">
      <c r="A465" s="133" t="str">
        <f t="array" ref="A465">IFERROR(INDEX('03.Muestra'!$B$8:$B$17,SMALL(IF("Documento no web"='03.Muestra'!$D$8:$D$17,ROW('03.Muestra'!$B$8:$B$17)-MIN(ROW('03.Muestra'!$D$8:$D$17))+1,""),ROW()-463)),"")</f>
        <v/>
      </c>
      <c r="B465" s="169" t="str">
        <f t="array" ref="B465">IFERROR(INDEX('03.Muestra'!$C$8:$C$17,SMALL(IF("Documento no web"='03.Muestra'!$D$8:$D$17,ROW('03.Muestra'!$C$8:$C$17)-MIN(ROW('03.Muestra'!$D$8:$D$17))+1,""),ROW()-463)),"")</f>
        <v/>
      </c>
      <c r="C465" s="169" t="str">
        <f t="array" ref="C465">IFERROR(INDEX('03.Muestra'!$F$8:$F$17,SMALL(IF("Documento no web"='03.Muestra'!$D$8:$D$17,ROW('03.Muestra'!$F$8:$F$17)-MIN(ROW('03.Muestra'!$D$8:$D$17))+1,""),ROW()-463)),"")</f>
        <v/>
      </c>
      <c r="D465" s="143" t="str">
        <f t="shared" si="57"/>
        <v/>
      </c>
      <c r="E465" s="95" t="str">
        <f t="shared" si="58"/>
        <v/>
      </c>
      <c r="F465" s="147">
        <f>COUNTIF($D464:INDIRECT("$D" &amp;  SUM(ROW()-1,'03.Muestra'!$D$20)-1),F464)</f>
        <v>0</v>
      </c>
      <c r="G465" s="147">
        <f>COUNTIF($D464:INDIRECT("$D" &amp;  SUM(ROW()-1,'03.Muestra'!$D$20)-1),G464)</f>
        <v>0</v>
      </c>
      <c r="H465" s="147">
        <f>COUNTIF($D464:INDIRECT("$D" &amp;  SUM(ROW()-1,'03.Muestra'!$D$20)-1),H464)</f>
        <v>0</v>
      </c>
      <c r="I465" s="147">
        <f>COUNTIF($D464:INDIRECT("$D" &amp;  SUM(ROW()-1,'03.Muestra'!$D$20)-1),I464)</f>
        <v>0</v>
      </c>
      <c r="J465" s="147">
        <f>COUNTIF($D464:INDIRECT("$D" &amp;  SUM(ROW()-1,'03.Muestra'!$D$20)-1),J464)</f>
        <v>0</v>
      </c>
      <c r="K465" s="172">
        <f>IF(COUNTIF('03.Muestra'!$D$8:$D$17,"Documento no web")=0,0,COUNTBLANK($D464:INDIRECT("$D" &amp;  SUM(ROW()-1,COUNTIF('03.Muestra'!$D$8:$D$17,"Documento no web"))-1)))</f>
        <v>0</v>
      </c>
      <c r="L465" s="23"/>
      <c r="M465" s="23"/>
      <c r="N465" s="23"/>
      <c r="O465" s="23"/>
      <c r="P465" s="23"/>
      <c r="Q465" s="23"/>
      <c r="R465" s="23"/>
      <c r="S465" s="23"/>
      <c r="T465" s="23"/>
      <c r="U465" s="23"/>
      <c r="V465" s="23"/>
      <c r="W465" s="23"/>
      <c r="X465" s="23"/>
      <c r="Y465" s="23"/>
      <c r="Z465" s="29"/>
      <c r="AA465" s="29"/>
      <c r="AB465" s="29"/>
      <c r="AC465" s="29"/>
      <c r="AD465" s="29"/>
      <c r="AE465" s="29"/>
      <c r="AF465" s="29"/>
      <c r="AG465" s="29"/>
      <c r="AH465" s="29"/>
      <c r="AI465" s="29"/>
    </row>
    <row r="466" ht="13.5" customHeight="1">
      <c r="A466" s="133" t="str">
        <f t="array" ref="A466">IFERROR(INDEX('03.Muestra'!$B$8:$B$17,SMALL(IF("Documento no web"='03.Muestra'!$D$8:$D$17,ROW('03.Muestra'!$B$8:$B$17)-MIN(ROW('03.Muestra'!$D$8:$D$17))+1,""),ROW()-463)),"")</f>
        <v/>
      </c>
      <c r="B466" s="169" t="str">
        <f t="array" ref="B466">IFERROR(INDEX('03.Muestra'!$C$8:$C$17,SMALL(IF("Documento no web"='03.Muestra'!$D$8:$D$17,ROW('03.Muestra'!$C$8:$C$17)-MIN(ROW('03.Muestra'!$D$8:$D$17))+1,""),ROW()-463)),"")</f>
        <v/>
      </c>
      <c r="C466" s="169" t="str">
        <f t="array" ref="C466">IFERROR(INDEX('03.Muestra'!$F$8:$F$17,SMALL(IF("Documento no web"='03.Muestra'!$D$8:$D$17,ROW('03.Muestra'!$F$8:$F$17)-MIN(ROW('03.Muestra'!$D$8:$D$17))+1,""),ROW()-463)),"")</f>
        <v/>
      </c>
      <c r="D466" s="143" t="str">
        <f t="shared" si="57"/>
        <v/>
      </c>
      <c r="E466" s="95" t="str">
        <f t="shared" si="58"/>
        <v/>
      </c>
      <c r="F466" s="29"/>
      <c r="G466" s="23"/>
      <c r="H466" s="23"/>
      <c r="I466" s="23"/>
      <c r="J466" s="23"/>
      <c r="K466" s="188"/>
      <c r="L466" s="23"/>
      <c r="M466" s="23"/>
      <c r="N466" s="23"/>
      <c r="O466" s="23"/>
      <c r="P466" s="23"/>
      <c r="Q466" s="23"/>
      <c r="R466" s="23"/>
      <c r="S466" s="23"/>
      <c r="T466" s="23"/>
      <c r="U466" s="23"/>
      <c r="V466" s="23"/>
      <c r="W466" s="23"/>
      <c r="X466" s="23"/>
      <c r="Y466" s="23"/>
      <c r="Z466" s="29"/>
      <c r="AA466" s="29"/>
      <c r="AB466" s="29"/>
      <c r="AC466" s="29"/>
      <c r="AD466" s="29"/>
      <c r="AE466" s="29"/>
      <c r="AF466" s="29"/>
      <c r="AG466" s="29"/>
      <c r="AH466" s="29"/>
      <c r="AI466" s="29"/>
    </row>
    <row r="467" ht="13.5" customHeight="1">
      <c r="A467" s="133" t="str">
        <f t="array" ref="A467">IFERROR(INDEX('03.Muestra'!$B$8:$B$17,SMALL(IF("Documento no web"='03.Muestra'!$D$8:$D$17,ROW('03.Muestra'!$B$8:$B$17)-MIN(ROW('03.Muestra'!$D$8:$D$17))+1,""),ROW()-463)),"")</f>
        <v/>
      </c>
      <c r="B467" s="169" t="str">
        <f t="array" ref="B467">IFERROR(INDEX('03.Muestra'!$C$8:$C$17,SMALL(IF("Documento no web"='03.Muestra'!$D$8:$D$17,ROW('03.Muestra'!$C$8:$C$17)-MIN(ROW('03.Muestra'!$D$8:$D$17))+1,""),ROW()-463)),"")</f>
        <v/>
      </c>
      <c r="C467" s="169" t="str">
        <f t="array" ref="C467">IFERROR(INDEX('03.Muestra'!$F$8:$F$17,SMALL(IF("Documento no web"='03.Muestra'!$D$8:$D$17,ROW('03.Muestra'!$F$8:$F$17)-MIN(ROW('03.Muestra'!$D$8:$D$17))+1,""),ROW()-463)),"")</f>
        <v/>
      </c>
      <c r="D467" s="143" t="str">
        <f t="shared" si="57"/>
        <v/>
      </c>
      <c r="E467" s="95" t="str">
        <f t="shared" si="58"/>
        <v/>
      </c>
      <c r="F467" s="29"/>
      <c r="G467" s="23"/>
      <c r="H467" s="23"/>
      <c r="I467" s="23"/>
      <c r="J467" s="23"/>
      <c r="K467" s="188"/>
      <c r="L467" s="23"/>
      <c r="M467" s="23"/>
      <c r="N467" s="23"/>
      <c r="O467" s="23"/>
      <c r="P467" s="23"/>
      <c r="Q467" s="23"/>
      <c r="R467" s="23"/>
      <c r="S467" s="23"/>
      <c r="T467" s="23"/>
      <c r="U467" s="23"/>
      <c r="V467" s="23"/>
      <c r="W467" s="23"/>
      <c r="X467" s="23"/>
      <c r="Y467" s="23"/>
      <c r="Z467" s="29"/>
      <c r="AA467" s="29"/>
      <c r="AB467" s="29"/>
      <c r="AC467" s="29"/>
      <c r="AD467" s="29"/>
      <c r="AE467" s="29"/>
      <c r="AF467" s="29"/>
      <c r="AG467" s="29"/>
      <c r="AH467" s="29"/>
      <c r="AI467" s="29"/>
    </row>
    <row r="468" ht="13.5" customHeight="1">
      <c r="A468" s="133" t="str">
        <f t="array" ref="A468">IFERROR(INDEX('03.Muestra'!$B$8:$B$17,SMALL(IF("Documento no web"='03.Muestra'!$D$8:$D$17,ROW('03.Muestra'!$B$8:$B$17)-MIN(ROW('03.Muestra'!$D$8:$D$17))+1,""),ROW()-463)),"")</f>
        <v/>
      </c>
      <c r="B468" s="169" t="str">
        <f t="array" ref="B468">IFERROR(INDEX('03.Muestra'!$C$8:$C$17,SMALL(IF("Documento no web"='03.Muestra'!$D$8:$D$17,ROW('03.Muestra'!$C$8:$C$17)-MIN(ROW('03.Muestra'!$D$8:$D$17))+1,""),ROW()-463)),"")</f>
        <v/>
      </c>
      <c r="C468" s="169" t="str">
        <f t="array" ref="C468">IFERROR(INDEX('03.Muestra'!$F$8:$F$17,SMALL(IF("Documento no web"='03.Muestra'!$D$8:$D$17,ROW('03.Muestra'!$F$8:$F$17)-MIN(ROW('03.Muestra'!$D$8:$D$17))+1,""),ROW()-463)),"")</f>
        <v/>
      </c>
      <c r="D468" s="143" t="str">
        <f t="shared" si="57"/>
        <v/>
      </c>
      <c r="E468" s="95" t="str">
        <f t="shared" si="58"/>
        <v/>
      </c>
      <c r="F468" s="29"/>
      <c r="G468" s="23"/>
      <c r="H468" s="23"/>
      <c r="I468" s="23"/>
      <c r="J468" s="23"/>
      <c r="K468" s="188"/>
      <c r="L468" s="23"/>
      <c r="M468" s="23"/>
      <c r="N468" s="23"/>
      <c r="O468" s="23"/>
      <c r="P468" s="23"/>
      <c r="Q468" s="23"/>
      <c r="R468" s="23"/>
      <c r="S468" s="23"/>
      <c r="T468" s="23"/>
      <c r="U468" s="23"/>
      <c r="V468" s="23"/>
      <c r="W468" s="23"/>
      <c r="X468" s="23"/>
      <c r="Y468" s="23"/>
      <c r="Z468" s="29"/>
      <c r="AA468" s="29"/>
      <c r="AB468" s="29"/>
      <c r="AC468" s="29"/>
      <c r="AD468" s="29"/>
      <c r="AE468" s="29"/>
      <c r="AF468" s="29"/>
      <c r="AG468" s="29"/>
      <c r="AH468" s="29"/>
      <c r="AI468" s="29"/>
    </row>
    <row r="469" ht="13.5" customHeight="1">
      <c r="A469" s="133" t="str">
        <f t="array" ref="A469">IFERROR(INDEX('03.Muestra'!$B$8:$B$17,SMALL(IF("Documento no web"='03.Muestra'!$D$8:$D$17,ROW('03.Muestra'!$B$8:$B$17)-MIN(ROW('03.Muestra'!$D$8:$D$17))+1,""),ROW()-463)),"")</f>
        <v/>
      </c>
      <c r="B469" s="169" t="str">
        <f t="array" ref="B469">IFERROR(INDEX('03.Muestra'!$C$8:$C$17,SMALL(IF("Documento no web"='03.Muestra'!$D$8:$D$17,ROW('03.Muestra'!$C$8:$C$17)-MIN(ROW('03.Muestra'!$D$8:$D$17))+1,""),ROW()-463)),"")</f>
        <v/>
      </c>
      <c r="C469" s="169" t="str">
        <f t="array" ref="C469">IFERROR(INDEX('03.Muestra'!$F$8:$F$17,SMALL(IF("Documento no web"='03.Muestra'!$D$8:$D$17,ROW('03.Muestra'!$F$8:$F$17)-MIN(ROW('03.Muestra'!$D$8:$D$17))+1,""),ROW()-463)),"")</f>
        <v/>
      </c>
      <c r="D469" s="143" t="str">
        <f t="shared" si="57"/>
        <v/>
      </c>
      <c r="E469" s="95" t="str">
        <f t="shared" si="58"/>
        <v/>
      </c>
      <c r="F469" s="29"/>
      <c r="G469" s="23"/>
      <c r="H469" s="23"/>
      <c r="I469" s="23"/>
      <c r="J469" s="23"/>
      <c r="K469" s="188"/>
      <c r="L469" s="23"/>
      <c r="M469" s="23"/>
      <c r="N469" s="23"/>
      <c r="O469" s="23"/>
      <c r="P469" s="23"/>
      <c r="Q469" s="23"/>
      <c r="R469" s="23"/>
      <c r="S469" s="23"/>
      <c r="T469" s="23"/>
      <c r="U469" s="23"/>
      <c r="V469" s="23"/>
      <c r="W469" s="23"/>
      <c r="X469" s="23"/>
      <c r="Y469" s="23"/>
      <c r="Z469" s="29"/>
      <c r="AA469" s="29"/>
      <c r="AB469" s="29"/>
      <c r="AC469" s="29"/>
      <c r="AD469" s="29"/>
      <c r="AE469" s="29"/>
      <c r="AF469" s="29"/>
      <c r="AG469" s="29"/>
      <c r="AH469" s="29"/>
      <c r="AI469" s="29"/>
    </row>
    <row r="470" ht="13.5" customHeight="1">
      <c r="A470" s="133" t="str">
        <f t="array" ref="A470">IFERROR(INDEX('03.Muestra'!$B$8:$B$17,SMALL(IF("Documento no web"='03.Muestra'!$D$8:$D$17,ROW('03.Muestra'!$B$8:$B$17)-MIN(ROW('03.Muestra'!$D$8:$D$17))+1,""),ROW()-463)),"")</f>
        <v/>
      </c>
      <c r="B470" s="169" t="str">
        <f t="array" ref="B470">IFERROR(INDEX('03.Muestra'!$C$8:$C$17,SMALL(IF("Documento no web"='03.Muestra'!$D$8:$D$17,ROW('03.Muestra'!$C$8:$C$17)-MIN(ROW('03.Muestra'!$D$8:$D$17))+1,""),ROW()-463)),"")</f>
        <v/>
      </c>
      <c r="C470" s="169" t="str">
        <f t="array" ref="C470">IFERROR(INDEX('03.Muestra'!$F$8:$F$17,SMALL(IF("Documento no web"='03.Muestra'!$D$8:$D$17,ROW('03.Muestra'!$F$8:$F$17)-MIN(ROW('03.Muestra'!$D$8:$D$17))+1,""),ROW()-463)),"")</f>
        <v/>
      </c>
      <c r="D470" s="143" t="str">
        <f t="shared" si="57"/>
        <v/>
      </c>
      <c r="E470" s="95" t="str">
        <f t="shared" si="58"/>
        <v/>
      </c>
      <c r="F470" s="23"/>
      <c r="G470" s="23"/>
      <c r="H470" s="23"/>
      <c r="I470" s="23"/>
      <c r="J470" s="23"/>
      <c r="K470" s="188"/>
      <c r="L470" s="23"/>
      <c r="M470" s="23"/>
      <c r="N470" s="23"/>
      <c r="O470" s="23"/>
      <c r="P470" s="23"/>
      <c r="Q470" s="23"/>
      <c r="R470" s="23"/>
      <c r="S470" s="23"/>
      <c r="T470" s="23"/>
      <c r="U470" s="23"/>
      <c r="V470" s="23"/>
      <c r="W470" s="23"/>
      <c r="X470" s="23"/>
      <c r="Y470" s="23"/>
      <c r="Z470" s="29"/>
      <c r="AA470" s="29"/>
      <c r="AB470" s="29"/>
      <c r="AC470" s="29"/>
      <c r="AD470" s="29"/>
      <c r="AE470" s="29"/>
      <c r="AF470" s="29"/>
      <c r="AG470" s="29"/>
      <c r="AH470" s="29"/>
      <c r="AI470" s="29"/>
    </row>
    <row r="471" ht="13.5" customHeight="1">
      <c r="A471" s="133" t="str">
        <f t="array" ref="A471">IFERROR(INDEX('03.Muestra'!$B$8:$B$17,SMALL(IF("Documento no web"='03.Muestra'!$D$8:$D$17,ROW('03.Muestra'!$B$8:$B$17)-MIN(ROW('03.Muestra'!$D$8:$D$17))+1,""),ROW()-463)),"")</f>
        <v/>
      </c>
      <c r="B471" s="169" t="str">
        <f t="array" ref="B471">IFERROR(INDEX('03.Muestra'!$C$8:$C$17,SMALL(IF("Documento no web"='03.Muestra'!$D$8:$D$17,ROW('03.Muestra'!$C$8:$C$17)-MIN(ROW('03.Muestra'!$D$8:$D$17))+1,""),ROW()-463)),"")</f>
        <v/>
      </c>
      <c r="C471" s="169" t="str">
        <f t="array" ref="C471">IFERROR(INDEX('03.Muestra'!$F$8:$F$17,SMALL(IF("Documento no web"='03.Muestra'!$D$8:$D$17,ROW('03.Muestra'!$F$8:$F$17)-MIN(ROW('03.Muestra'!$D$8:$D$17))+1,""),ROW()-463)),"")</f>
        <v/>
      </c>
      <c r="D471" s="143" t="str">
        <f t="shared" si="57"/>
        <v/>
      </c>
      <c r="E471" s="95" t="str">
        <f t="shared" si="58"/>
        <v/>
      </c>
      <c r="F471" s="23"/>
      <c r="G471" s="23"/>
      <c r="H471" s="23"/>
      <c r="I471" s="23"/>
      <c r="J471" s="23"/>
      <c r="K471" s="188"/>
      <c r="L471" s="23"/>
      <c r="M471" s="23"/>
      <c r="N471" s="23"/>
      <c r="O471" s="23"/>
      <c r="P471" s="23"/>
      <c r="Q471" s="23"/>
      <c r="R471" s="23"/>
      <c r="S471" s="23"/>
      <c r="T471" s="23"/>
      <c r="U471" s="23"/>
      <c r="V471" s="23"/>
      <c r="W471" s="23"/>
      <c r="X471" s="23"/>
      <c r="Y471" s="23"/>
      <c r="Z471" s="29"/>
      <c r="AA471" s="29"/>
      <c r="AB471" s="29"/>
      <c r="AC471" s="29"/>
      <c r="AD471" s="29"/>
      <c r="AE471" s="29"/>
      <c r="AF471" s="29"/>
      <c r="AG471" s="29"/>
      <c r="AH471" s="29"/>
      <c r="AI471" s="29"/>
    </row>
    <row r="472" ht="13.5" customHeight="1">
      <c r="A472" s="133" t="str">
        <f t="array" ref="A472">IFERROR(INDEX('03.Muestra'!$B$8:$B$17,SMALL(IF("Documento no web"='03.Muestra'!$D$8:$D$17,ROW('03.Muestra'!$B$8:$B$17)-MIN(ROW('03.Muestra'!$D$8:$D$17))+1,""),ROW()-463)),"")</f>
        <v/>
      </c>
      <c r="B472" s="169" t="str">
        <f t="array" ref="B472">IFERROR(INDEX('03.Muestra'!$C$8:$C$17,SMALL(IF("Documento no web"='03.Muestra'!$D$8:$D$17,ROW('03.Muestra'!$C$8:$C$17)-MIN(ROW('03.Muestra'!$D$8:$D$17))+1,""),ROW()-463)),"")</f>
        <v/>
      </c>
      <c r="C472" s="169" t="str">
        <f t="array" ref="C472">IFERROR(INDEX('03.Muestra'!$F$8:$F$17,SMALL(IF("Documento no web"='03.Muestra'!$D$8:$D$17,ROW('03.Muestra'!$F$8:$F$17)-MIN(ROW('03.Muestra'!$D$8:$D$17))+1,""),ROW()-463)),"")</f>
        <v/>
      </c>
      <c r="D472" s="143" t="str">
        <f t="shared" si="57"/>
        <v/>
      </c>
      <c r="E472" s="95" t="str">
        <f t="shared" si="58"/>
        <v/>
      </c>
      <c r="F472" s="23"/>
      <c r="G472" s="23"/>
      <c r="H472" s="23"/>
      <c r="I472" s="23"/>
      <c r="J472" s="23"/>
      <c r="K472" s="188"/>
      <c r="L472" s="23"/>
      <c r="M472" s="23"/>
      <c r="N472" s="23"/>
      <c r="O472" s="23"/>
      <c r="P472" s="23"/>
      <c r="Q472" s="23"/>
      <c r="R472" s="23"/>
      <c r="S472" s="23"/>
      <c r="T472" s="23"/>
      <c r="U472" s="23"/>
      <c r="V472" s="23"/>
      <c r="W472" s="23"/>
      <c r="X472" s="23"/>
      <c r="Y472" s="23"/>
      <c r="Z472" s="29"/>
      <c r="AA472" s="29"/>
      <c r="AB472" s="29"/>
      <c r="AC472" s="29"/>
      <c r="AD472" s="29"/>
      <c r="AE472" s="29"/>
      <c r="AF472" s="29"/>
      <c r="AG472" s="29"/>
      <c r="AH472" s="29"/>
      <c r="AI472" s="29"/>
    </row>
    <row r="473" ht="13.5" customHeight="1">
      <c r="A473" s="133" t="str">
        <f t="array" ref="A473">IFERROR(INDEX('03.Muestra'!$B$8:$B$17,SMALL(IF("Documento no web"='03.Muestra'!$D$8:$D$17,ROW('03.Muestra'!$B$8:$B$17)-MIN(ROW('03.Muestra'!$D$8:$D$17))+1,""),ROW()-463)),"")</f>
        <v/>
      </c>
      <c r="B473" s="169" t="str">
        <f t="array" ref="B473">IFERROR(INDEX('03.Muestra'!$C$8:$C$17,SMALL(IF("Documento no web"='03.Muestra'!$D$8:$D$17,ROW('03.Muestra'!$C$8:$C$17)-MIN(ROW('03.Muestra'!$D$8:$D$17))+1,""),ROW()-463)),"")</f>
        <v/>
      </c>
      <c r="C473" s="169" t="str">
        <f t="array" ref="C473">IFERROR(INDEX('03.Muestra'!$F$8:$F$17,SMALL(IF("Documento no web"='03.Muestra'!$D$8:$D$17,ROW('03.Muestra'!$F$8:$F$17)-MIN(ROW('03.Muestra'!$D$8:$D$17))+1,""),ROW()-463)),"")</f>
        <v/>
      </c>
      <c r="D473" s="143" t="str">
        <f t="shared" si="57"/>
        <v/>
      </c>
      <c r="E473" s="95" t="str">
        <f t="shared" si="58"/>
        <v/>
      </c>
      <c r="F473" s="23"/>
      <c r="G473" s="23"/>
      <c r="H473" s="23"/>
      <c r="I473" s="23"/>
      <c r="J473" s="23"/>
      <c r="K473" s="188"/>
      <c r="L473" s="23"/>
      <c r="M473" s="23"/>
      <c r="N473" s="23"/>
      <c r="O473" s="23"/>
      <c r="P473" s="23"/>
      <c r="Q473" s="23"/>
      <c r="R473" s="23"/>
      <c r="S473" s="23"/>
      <c r="T473" s="23"/>
      <c r="U473" s="23"/>
      <c r="V473" s="23"/>
      <c r="W473" s="23"/>
      <c r="X473" s="23"/>
      <c r="Y473" s="23"/>
      <c r="Z473" s="29"/>
      <c r="AA473" s="29"/>
      <c r="AB473" s="29"/>
      <c r="AC473" s="29"/>
      <c r="AD473" s="29"/>
      <c r="AE473" s="29"/>
      <c r="AF473" s="29"/>
      <c r="AG473" s="29"/>
      <c r="AH473" s="29"/>
      <c r="AI473" s="29"/>
    </row>
    <row r="474" ht="12.0" customHeight="1">
      <c r="A474" s="92"/>
      <c r="B474" s="173"/>
      <c r="C474" s="173"/>
      <c r="D474" s="174"/>
      <c r="E474" s="95"/>
      <c r="F474" s="23"/>
      <c r="G474" s="23"/>
      <c r="H474" s="23"/>
      <c r="I474" s="23"/>
      <c r="J474" s="23"/>
      <c r="K474" s="29"/>
      <c r="L474" s="29"/>
      <c r="M474" s="29"/>
      <c r="N474" s="23"/>
      <c r="O474" s="23"/>
      <c r="P474" s="23"/>
      <c r="Q474" s="23"/>
      <c r="R474" s="23"/>
      <c r="S474" s="23"/>
      <c r="T474" s="23"/>
      <c r="U474" s="23"/>
      <c r="V474" s="29"/>
      <c r="W474" s="29"/>
      <c r="X474" s="29"/>
      <c r="Y474" s="29"/>
      <c r="Z474" s="29"/>
      <c r="AA474" s="29"/>
      <c r="AB474" s="29"/>
      <c r="AC474" s="29"/>
      <c r="AD474" s="23"/>
      <c r="AE474" s="29"/>
      <c r="AF474" s="29"/>
      <c r="AG474" s="29"/>
      <c r="AH474" s="29"/>
      <c r="AI474" s="29"/>
    </row>
    <row r="475" ht="12.0" customHeight="1">
      <c r="A475" s="92"/>
      <c r="B475" s="173"/>
      <c r="C475" s="173"/>
      <c r="D475" s="174"/>
      <c r="E475" s="95"/>
      <c r="F475" s="23"/>
      <c r="G475" s="23"/>
      <c r="H475" s="23"/>
      <c r="I475" s="23"/>
      <c r="J475" s="23"/>
      <c r="K475" s="29"/>
      <c r="L475" s="29"/>
      <c r="M475" s="29"/>
      <c r="N475" s="23"/>
      <c r="O475" s="23"/>
      <c r="P475" s="23"/>
      <c r="Q475" s="23"/>
      <c r="R475" s="23"/>
      <c r="S475" s="23"/>
      <c r="T475" s="23"/>
      <c r="U475" s="23"/>
      <c r="V475" s="29"/>
      <c r="W475" s="29"/>
      <c r="X475" s="29"/>
      <c r="Y475" s="29"/>
      <c r="Z475" s="29"/>
      <c r="AA475" s="29"/>
      <c r="AB475" s="29"/>
      <c r="AC475" s="29"/>
      <c r="AD475" s="23"/>
      <c r="AE475" s="29"/>
      <c r="AF475" s="29"/>
      <c r="AG475" s="29"/>
      <c r="AH475" s="29"/>
      <c r="AI475" s="29"/>
    </row>
    <row r="476" ht="12.75" customHeight="1">
      <c r="A476" s="151"/>
      <c r="B476" s="152"/>
      <c r="C476" s="151"/>
      <c r="D476" s="175"/>
      <c r="E476" s="95"/>
      <c r="F476" s="23"/>
      <c r="G476" s="23"/>
      <c r="H476" s="23"/>
      <c r="I476" s="23"/>
      <c r="J476" s="23"/>
      <c r="K476" s="29"/>
      <c r="L476" s="29"/>
      <c r="M476" s="29"/>
      <c r="N476" s="23"/>
      <c r="O476" s="23"/>
      <c r="P476" s="23"/>
      <c r="Q476" s="23"/>
      <c r="R476" s="23"/>
      <c r="S476" s="23"/>
      <c r="T476" s="23"/>
      <c r="U476" s="23"/>
      <c r="V476" s="29"/>
      <c r="W476" s="29"/>
      <c r="X476" s="29"/>
      <c r="Y476" s="29"/>
      <c r="Z476" s="29"/>
      <c r="AA476" s="29"/>
      <c r="AB476" s="29"/>
      <c r="AC476" s="29"/>
      <c r="AD476" s="23"/>
      <c r="AE476" s="29"/>
      <c r="AF476" s="29"/>
      <c r="AG476" s="29"/>
      <c r="AH476" s="29"/>
      <c r="AI476" s="29"/>
    </row>
    <row r="477" ht="14.25" customHeight="1">
      <c r="A477" s="149"/>
      <c r="B477" s="149"/>
      <c r="C477" s="149"/>
      <c r="D477" s="176"/>
      <c r="E477" s="95"/>
      <c r="F477" s="124"/>
      <c r="G477" s="23"/>
      <c r="H477" s="23"/>
      <c r="I477" s="23"/>
      <c r="J477" s="23"/>
      <c r="K477" s="29"/>
      <c r="L477" s="29"/>
      <c r="M477" s="29"/>
      <c r="N477" s="23"/>
      <c r="O477" s="23"/>
      <c r="P477" s="23"/>
      <c r="Q477" s="23"/>
      <c r="R477" s="23"/>
      <c r="S477" s="23"/>
      <c r="T477" s="23"/>
      <c r="U477" s="23"/>
      <c r="V477" s="29"/>
      <c r="W477" s="29"/>
      <c r="X477" s="29"/>
      <c r="Y477" s="29"/>
      <c r="Z477" s="29"/>
      <c r="AA477" s="29"/>
      <c r="AB477" s="29"/>
      <c r="AC477" s="29"/>
      <c r="AD477" s="23"/>
      <c r="AE477" s="29"/>
      <c r="AF477" s="29"/>
      <c r="AG477" s="29"/>
      <c r="AH477" s="29"/>
      <c r="AI477" s="29"/>
    </row>
    <row r="478" ht="13.5" customHeight="1">
      <c r="A478" s="29"/>
      <c r="B478" s="23"/>
      <c r="C478" s="23"/>
      <c r="D478" s="167"/>
      <c r="E478" s="23"/>
      <c r="F478" s="23"/>
      <c r="G478" s="23"/>
      <c r="H478" s="23"/>
      <c r="I478" s="23"/>
      <c r="J478" s="23"/>
      <c r="K478" s="188"/>
      <c r="L478" s="23"/>
      <c r="M478" s="23"/>
      <c r="N478" s="23"/>
      <c r="O478" s="23"/>
      <c r="P478" s="23"/>
      <c r="Q478" s="23"/>
      <c r="R478" s="23"/>
      <c r="S478" s="23"/>
      <c r="T478" s="23"/>
      <c r="U478" s="23"/>
      <c r="V478" s="23"/>
      <c r="W478" s="23"/>
      <c r="X478" s="23"/>
      <c r="Y478" s="23"/>
      <c r="Z478" s="29"/>
      <c r="AA478" s="29"/>
      <c r="AB478" s="29"/>
      <c r="AC478" s="29"/>
      <c r="AD478" s="29"/>
      <c r="AE478" s="29"/>
      <c r="AF478" s="29"/>
      <c r="AG478" s="29"/>
      <c r="AH478" s="29"/>
      <c r="AI478" s="29"/>
    </row>
    <row r="479" ht="13.5" customHeight="1">
      <c r="A479" s="29"/>
      <c r="B479" s="193"/>
      <c r="C479" s="23"/>
      <c r="D479" s="167"/>
      <c r="E479" s="137"/>
      <c r="F479" s="23"/>
      <c r="G479" s="23"/>
      <c r="H479" s="23"/>
      <c r="I479" s="23"/>
      <c r="J479" s="23"/>
      <c r="K479" s="188"/>
      <c r="L479" s="23"/>
      <c r="M479" s="23"/>
      <c r="N479" s="23"/>
      <c r="O479" s="23"/>
      <c r="P479" s="23"/>
      <c r="Q479" s="23"/>
      <c r="R479" s="23"/>
      <c r="S479" s="23"/>
      <c r="T479" s="23"/>
      <c r="U479" s="23"/>
      <c r="V479" s="23"/>
      <c r="W479" s="23"/>
      <c r="X479" s="23"/>
      <c r="Y479" s="23"/>
      <c r="Z479" s="29"/>
      <c r="AA479" s="29"/>
      <c r="AB479" s="29"/>
      <c r="AC479" s="29"/>
      <c r="AD479" s="29"/>
      <c r="AE479" s="29"/>
      <c r="AF479" s="29"/>
      <c r="AG479" s="29"/>
      <c r="AH479" s="29"/>
      <c r="AI479" s="29"/>
    </row>
    <row r="480" ht="30.0" customHeight="1">
      <c r="A480" s="126" t="s">
        <v>106</v>
      </c>
      <c r="B480" s="127" t="s">
        <v>92</v>
      </c>
      <c r="C480" s="128" t="s">
        <v>230</v>
      </c>
      <c r="D480" s="168" t="s">
        <v>112</v>
      </c>
      <c r="E480" s="154"/>
      <c r="F480" s="29"/>
      <c r="G480" s="29"/>
      <c r="H480" s="29"/>
      <c r="I480" s="29"/>
      <c r="J480" s="29"/>
      <c r="K480" s="188"/>
      <c r="L480" s="23"/>
      <c r="M480" s="23"/>
      <c r="N480" s="23"/>
      <c r="O480" s="23"/>
      <c r="P480" s="23"/>
      <c r="Q480" s="23"/>
      <c r="R480" s="23"/>
      <c r="S480" s="23"/>
      <c r="T480" s="23"/>
      <c r="U480" s="23"/>
      <c r="V480" s="23"/>
      <c r="W480" s="23"/>
      <c r="X480" s="23"/>
      <c r="Y480" s="23"/>
      <c r="Z480" s="29"/>
      <c r="AA480" s="29"/>
      <c r="AB480" s="29"/>
      <c r="AC480" s="29"/>
      <c r="AD480" s="29"/>
      <c r="AE480" s="29"/>
      <c r="AF480" s="29"/>
      <c r="AG480" s="29"/>
      <c r="AH480" s="29"/>
      <c r="AI480" s="29"/>
    </row>
    <row r="481" ht="13.5" customHeight="1">
      <c r="A481" s="133" t="str">
        <f t="array" ref="A481">IFERROR(INDEX('03.Muestra'!$B$8:$B$17,SMALL(IF("Documento no web"='03.Muestra'!$D$8:$D$17,ROW('03.Muestra'!$B$8:$B$17)-MIN(ROW('03.Muestra'!$D$8:$D$17))+1,""),ROW()-480)),"")</f>
        <v/>
      </c>
      <c r="B481" s="169" t="str">
        <f t="array" ref="B481">IFERROR(INDEX('03.Muestra'!$C$8:$C$17,SMALL(IF("Documento no web"='03.Muestra'!$D$8:$D$17,ROW('03.Muestra'!$C$8:$C$17)-MIN(ROW('03.Muestra'!$D$8:$D$17))+1,""),ROW()-480)),"")</f>
        <v/>
      </c>
      <c r="C481" s="169" t="str">
        <f t="array" ref="C481">IFERROR(INDEX('03.Muestra'!$F$8:$F$17,SMALL(IF("Documento no web"='03.Muestra'!$D$8:$D$17,ROW('03.Muestra'!$F$8:$F$17)-MIN(ROW('03.Muestra'!$D$8:$D$17))+1,""),ROW()-480)),"")</f>
        <v/>
      </c>
      <c r="D481" s="143" t="str">
        <f t="shared" ref="D481:D490" si="59">IF(C481="","",$D$18)</f>
        <v/>
      </c>
      <c r="E481" s="95" t="str">
        <f t="shared" ref="E481:E490" si="60">IF(D481&lt;&gt;"",IF(AND(B481&lt;&gt;"",C481&lt;&gt;""),"","ERR"),"")</f>
        <v/>
      </c>
      <c r="F481" s="144" t="s">
        <v>95</v>
      </c>
      <c r="G481" s="121" t="s">
        <v>104</v>
      </c>
      <c r="H481" s="116" t="s">
        <v>99</v>
      </c>
      <c r="I481" s="145" t="s">
        <v>97</v>
      </c>
      <c r="J481" s="146" t="s">
        <v>93</v>
      </c>
      <c r="K481" s="171" t="s">
        <v>103</v>
      </c>
      <c r="L481" s="23"/>
      <c r="M481" s="23"/>
      <c r="N481" s="23"/>
      <c r="O481" s="23"/>
      <c r="P481" s="23"/>
      <c r="Q481" s="23"/>
      <c r="R481" s="23"/>
      <c r="S481" s="23"/>
      <c r="T481" s="23"/>
      <c r="U481" s="23"/>
      <c r="V481" s="23"/>
      <c r="W481" s="23"/>
      <c r="X481" s="23"/>
      <c r="Y481" s="23"/>
      <c r="Z481" s="29"/>
      <c r="AA481" s="29"/>
      <c r="AB481" s="29"/>
      <c r="AC481" s="29"/>
      <c r="AD481" s="29"/>
      <c r="AE481" s="29"/>
      <c r="AF481" s="29"/>
      <c r="AG481" s="29"/>
      <c r="AH481" s="29"/>
      <c r="AI481" s="29"/>
    </row>
    <row r="482" ht="13.5" customHeight="1">
      <c r="A482" s="133" t="str">
        <f t="array" ref="A482">IFERROR(INDEX('03.Muestra'!$B$8:$B$17,SMALL(IF("Documento no web"='03.Muestra'!$D$8:$D$17,ROW('03.Muestra'!$B$8:$B$17)-MIN(ROW('03.Muestra'!$D$8:$D$17))+1,""),ROW()-480)),"")</f>
        <v/>
      </c>
      <c r="B482" s="169" t="str">
        <f t="array" ref="B482">IFERROR(INDEX('03.Muestra'!$C$8:$C$17,SMALL(IF("Documento no web"='03.Muestra'!$D$8:$D$17,ROW('03.Muestra'!$C$8:$C$17)-MIN(ROW('03.Muestra'!$D$8:$D$17))+1,""),ROW()-480)),"")</f>
        <v/>
      </c>
      <c r="C482" s="169" t="str">
        <f t="array" ref="C482">IFERROR(INDEX('03.Muestra'!$F$8:$F$17,SMALL(IF("Documento no web"='03.Muestra'!$D$8:$D$17,ROW('03.Muestra'!$F$8:$F$17)-MIN(ROW('03.Muestra'!$D$8:$D$17))+1,""),ROW()-480)),"")</f>
        <v/>
      </c>
      <c r="D482" s="143" t="str">
        <f t="shared" si="59"/>
        <v/>
      </c>
      <c r="E482" s="95" t="str">
        <f t="shared" si="60"/>
        <v/>
      </c>
      <c r="F482" s="147">
        <f>COUNTIF($D481:INDIRECT("$D" &amp;  SUM(ROW()-1,'03.Muestra'!$D$20)-1),F481)</f>
        <v>0</v>
      </c>
      <c r="G482" s="147">
        <f>COUNTIF($D481:INDIRECT("$D" &amp;  SUM(ROW()-1,'03.Muestra'!$D$20)-1),G481)</f>
        <v>0</v>
      </c>
      <c r="H482" s="147">
        <f>COUNTIF($D481:INDIRECT("$D" &amp;  SUM(ROW()-1,'03.Muestra'!$D$20)-1),H481)</f>
        <v>0</v>
      </c>
      <c r="I482" s="147">
        <f>COUNTIF($D481:INDIRECT("$D" &amp;  SUM(ROW()-1,'03.Muestra'!$D$20)-1),I481)</f>
        <v>0</v>
      </c>
      <c r="J482" s="147">
        <f>COUNTIF($D481:INDIRECT("$D" &amp;  SUM(ROW()-1,'03.Muestra'!$D$20)-1),J481)</f>
        <v>0</v>
      </c>
      <c r="K482" s="172">
        <f>IF(COUNTIF('03.Muestra'!$D$8:$D$17,"Documento no web")=0,0,COUNTBLANK($D481:INDIRECT("$D" &amp;  SUM(ROW()-1,COUNTIF('03.Muestra'!$D$8:$D$17,"Documento no web"))-1)))</f>
        <v>0</v>
      </c>
      <c r="L482" s="23"/>
      <c r="M482" s="23"/>
      <c r="N482" s="23"/>
      <c r="O482" s="23"/>
      <c r="P482" s="23"/>
      <c r="Q482" s="23"/>
      <c r="R482" s="23"/>
      <c r="S482" s="23"/>
      <c r="T482" s="23"/>
      <c r="U482" s="23"/>
      <c r="V482" s="23"/>
      <c r="W482" s="23"/>
      <c r="X482" s="23"/>
      <c r="Y482" s="23"/>
      <c r="Z482" s="29"/>
      <c r="AA482" s="29"/>
      <c r="AB482" s="29"/>
      <c r="AC482" s="29"/>
      <c r="AD482" s="29"/>
      <c r="AE482" s="29"/>
      <c r="AF482" s="29"/>
      <c r="AG482" s="29"/>
      <c r="AH482" s="29"/>
      <c r="AI482" s="29"/>
    </row>
    <row r="483" ht="13.5" customHeight="1">
      <c r="A483" s="133" t="str">
        <f t="array" ref="A483">IFERROR(INDEX('03.Muestra'!$B$8:$B$17,SMALL(IF("Documento no web"='03.Muestra'!$D$8:$D$17,ROW('03.Muestra'!$B$8:$B$17)-MIN(ROW('03.Muestra'!$D$8:$D$17))+1,""),ROW()-480)),"")</f>
        <v/>
      </c>
      <c r="B483" s="169" t="str">
        <f t="array" ref="B483">IFERROR(INDEX('03.Muestra'!$C$8:$C$17,SMALL(IF("Documento no web"='03.Muestra'!$D$8:$D$17,ROW('03.Muestra'!$C$8:$C$17)-MIN(ROW('03.Muestra'!$D$8:$D$17))+1,""),ROW()-480)),"")</f>
        <v/>
      </c>
      <c r="C483" s="169" t="str">
        <f t="array" ref="C483">IFERROR(INDEX('03.Muestra'!$F$8:$F$17,SMALL(IF("Documento no web"='03.Muestra'!$D$8:$D$17,ROW('03.Muestra'!$F$8:$F$17)-MIN(ROW('03.Muestra'!$D$8:$D$17))+1,""),ROW()-480)),"")</f>
        <v/>
      </c>
      <c r="D483" s="143" t="str">
        <f t="shared" si="59"/>
        <v/>
      </c>
      <c r="E483" s="95" t="str">
        <f t="shared" si="60"/>
        <v/>
      </c>
      <c r="F483" s="29"/>
      <c r="G483" s="23"/>
      <c r="H483" s="23"/>
      <c r="I483" s="23"/>
      <c r="J483" s="23"/>
      <c r="K483" s="188"/>
      <c r="L483" s="23"/>
      <c r="M483" s="23"/>
      <c r="N483" s="23"/>
      <c r="O483" s="23"/>
      <c r="P483" s="23"/>
      <c r="Q483" s="23"/>
      <c r="R483" s="23"/>
      <c r="S483" s="23"/>
      <c r="T483" s="23"/>
      <c r="U483" s="23"/>
      <c r="V483" s="23"/>
      <c r="W483" s="23"/>
      <c r="X483" s="23"/>
      <c r="Y483" s="23"/>
      <c r="Z483" s="29"/>
      <c r="AA483" s="29"/>
      <c r="AB483" s="29"/>
      <c r="AC483" s="29"/>
      <c r="AD483" s="29"/>
      <c r="AE483" s="29"/>
      <c r="AF483" s="29"/>
      <c r="AG483" s="29"/>
      <c r="AH483" s="29"/>
      <c r="AI483" s="29"/>
    </row>
    <row r="484" ht="13.5" customHeight="1">
      <c r="A484" s="133" t="str">
        <f t="array" ref="A484">IFERROR(INDEX('03.Muestra'!$B$8:$B$17,SMALL(IF("Documento no web"='03.Muestra'!$D$8:$D$17,ROW('03.Muestra'!$B$8:$B$17)-MIN(ROW('03.Muestra'!$D$8:$D$17))+1,""),ROW()-480)),"")</f>
        <v/>
      </c>
      <c r="B484" s="169" t="str">
        <f t="array" ref="B484">IFERROR(INDEX('03.Muestra'!$C$8:$C$17,SMALL(IF("Documento no web"='03.Muestra'!$D$8:$D$17,ROW('03.Muestra'!$C$8:$C$17)-MIN(ROW('03.Muestra'!$D$8:$D$17))+1,""),ROW()-480)),"")</f>
        <v/>
      </c>
      <c r="C484" s="169" t="str">
        <f t="array" ref="C484">IFERROR(INDEX('03.Muestra'!$F$8:$F$17,SMALL(IF("Documento no web"='03.Muestra'!$D$8:$D$17,ROW('03.Muestra'!$F$8:$F$17)-MIN(ROW('03.Muestra'!$D$8:$D$17))+1,""),ROW()-480)),"")</f>
        <v/>
      </c>
      <c r="D484" s="143" t="str">
        <f t="shared" si="59"/>
        <v/>
      </c>
      <c r="E484" s="95" t="str">
        <f t="shared" si="60"/>
        <v/>
      </c>
      <c r="F484" s="29"/>
      <c r="G484" s="23"/>
      <c r="H484" s="23"/>
      <c r="I484" s="23"/>
      <c r="J484" s="23"/>
      <c r="K484" s="188"/>
      <c r="L484" s="23"/>
      <c r="M484" s="23"/>
      <c r="N484" s="23"/>
      <c r="O484" s="23"/>
      <c r="P484" s="23"/>
      <c r="Q484" s="23"/>
      <c r="R484" s="23"/>
      <c r="S484" s="23"/>
      <c r="T484" s="23"/>
      <c r="U484" s="23"/>
      <c r="V484" s="23"/>
      <c r="W484" s="23"/>
      <c r="X484" s="23"/>
      <c r="Y484" s="23"/>
      <c r="Z484" s="29"/>
      <c r="AA484" s="29"/>
      <c r="AB484" s="29"/>
      <c r="AC484" s="29"/>
      <c r="AD484" s="29"/>
      <c r="AE484" s="29"/>
      <c r="AF484" s="29"/>
      <c r="AG484" s="29"/>
      <c r="AH484" s="29"/>
      <c r="AI484" s="29"/>
    </row>
    <row r="485" ht="13.5" customHeight="1">
      <c r="A485" s="133" t="str">
        <f t="array" ref="A485">IFERROR(INDEX('03.Muestra'!$B$8:$B$17,SMALL(IF("Documento no web"='03.Muestra'!$D$8:$D$17,ROW('03.Muestra'!$B$8:$B$17)-MIN(ROW('03.Muestra'!$D$8:$D$17))+1,""),ROW()-480)),"")</f>
        <v/>
      </c>
      <c r="B485" s="169" t="str">
        <f t="array" ref="B485">IFERROR(INDEX('03.Muestra'!$C$8:$C$17,SMALL(IF("Documento no web"='03.Muestra'!$D$8:$D$17,ROW('03.Muestra'!$C$8:$C$17)-MIN(ROW('03.Muestra'!$D$8:$D$17))+1,""),ROW()-480)),"")</f>
        <v/>
      </c>
      <c r="C485" s="169" t="str">
        <f t="array" ref="C485">IFERROR(INDEX('03.Muestra'!$F$8:$F$17,SMALL(IF("Documento no web"='03.Muestra'!$D$8:$D$17,ROW('03.Muestra'!$F$8:$F$17)-MIN(ROW('03.Muestra'!$D$8:$D$17))+1,""),ROW()-480)),"")</f>
        <v/>
      </c>
      <c r="D485" s="143" t="str">
        <f t="shared" si="59"/>
        <v/>
      </c>
      <c r="E485" s="95" t="str">
        <f t="shared" si="60"/>
        <v/>
      </c>
      <c r="F485" s="29"/>
      <c r="G485" s="23"/>
      <c r="H485" s="23"/>
      <c r="I485" s="23"/>
      <c r="J485" s="23"/>
      <c r="K485" s="188"/>
      <c r="L485" s="23"/>
      <c r="M485" s="23"/>
      <c r="N485" s="23"/>
      <c r="O485" s="23"/>
      <c r="P485" s="23"/>
      <c r="Q485" s="23"/>
      <c r="R485" s="23"/>
      <c r="S485" s="23"/>
      <c r="T485" s="23"/>
      <c r="U485" s="23"/>
      <c r="V485" s="23"/>
      <c r="W485" s="23"/>
      <c r="X485" s="23"/>
      <c r="Y485" s="23"/>
      <c r="Z485" s="29"/>
      <c r="AA485" s="29"/>
      <c r="AB485" s="29"/>
      <c r="AC485" s="29"/>
      <c r="AD485" s="29"/>
      <c r="AE485" s="29"/>
      <c r="AF485" s="29"/>
      <c r="AG485" s="29"/>
      <c r="AH485" s="29"/>
      <c r="AI485" s="29"/>
    </row>
    <row r="486" ht="13.5" customHeight="1">
      <c r="A486" s="133" t="str">
        <f t="array" ref="A486">IFERROR(INDEX('03.Muestra'!$B$8:$B$17,SMALL(IF("Documento no web"='03.Muestra'!$D$8:$D$17,ROW('03.Muestra'!$B$8:$B$17)-MIN(ROW('03.Muestra'!$D$8:$D$17))+1,""),ROW()-480)),"")</f>
        <v/>
      </c>
      <c r="B486" s="169" t="str">
        <f t="array" ref="B486">IFERROR(INDEX('03.Muestra'!$C$8:$C$17,SMALL(IF("Documento no web"='03.Muestra'!$D$8:$D$17,ROW('03.Muestra'!$C$8:$C$17)-MIN(ROW('03.Muestra'!$D$8:$D$17))+1,""),ROW()-480)),"")</f>
        <v/>
      </c>
      <c r="C486" s="169" t="str">
        <f t="array" ref="C486">IFERROR(INDEX('03.Muestra'!$F$8:$F$17,SMALL(IF("Documento no web"='03.Muestra'!$D$8:$D$17,ROW('03.Muestra'!$F$8:$F$17)-MIN(ROW('03.Muestra'!$D$8:$D$17))+1,""),ROW()-480)),"")</f>
        <v/>
      </c>
      <c r="D486" s="143" t="str">
        <f t="shared" si="59"/>
        <v/>
      </c>
      <c r="E486" s="95" t="str">
        <f t="shared" si="60"/>
        <v/>
      </c>
      <c r="F486" s="29"/>
      <c r="G486" s="23"/>
      <c r="H486" s="23"/>
      <c r="I486" s="23"/>
      <c r="J486" s="23"/>
      <c r="K486" s="188"/>
      <c r="L486" s="23"/>
      <c r="M486" s="23"/>
      <c r="N486" s="23"/>
      <c r="O486" s="23"/>
      <c r="P486" s="23"/>
      <c r="Q486" s="23"/>
      <c r="R486" s="23"/>
      <c r="S486" s="23"/>
      <c r="T486" s="23"/>
      <c r="U486" s="23"/>
      <c r="V486" s="23"/>
      <c r="W486" s="23"/>
      <c r="X486" s="23"/>
      <c r="Y486" s="23"/>
      <c r="Z486" s="29"/>
      <c r="AA486" s="29"/>
      <c r="AB486" s="29"/>
      <c r="AC486" s="29"/>
      <c r="AD486" s="29"/>
      <c r="AE486" s="29"/>
      <c r="AF486" s="29"/>
      <c r="AG486" s="29"/>
      <c r="AH486" s="29"/>
      <c r="AI486" s="29"/>
    </row>
    <row r="487" ht="13.5" customHeight="1">
      <c r="A487" s="133" t="str">
        <f t="array" ref="A487">IFERROR(INDEX('03.Muestra'!$B$8:$B$17,SMALL(IF("Documento no web"='03.Muestra'!$D$8:$D$17,ROW('03.Muestra'!$B$8:$B$17)-MIN(ROW('03.Muestra'!$D$8:$D$17))+1,""),ROW()-480)),"")</f>
        <v/>
      </c>
      <c r="B487" s="169" t="str">
        <f t="array" ref="B487">IFERROR(INDEX('03.Muestra'!$C$8:$C$17,SMALL(IF("Documento no web"='03.Muestra'!$D$8:$D$17,ROW('03.Muestra'!$C$8:$C$17)-MIN(ROW('03.Muestra'!$D$8:$D$17))+1,""),ROW()-480)),"")</f>
        <v/>
      </c>
      <c r="C487" s="169" t="str">
        <f t="array" ref="C487">IFERROR(INDEX('03.Muestra'!$F$8:$F$17,SMALL(IF("Documento no web"='03.Muestra'!$D$8:$D$17,ROW('03.Muestra'!$F$8:$F$17)-MIN(ROW('03.Muestra'!$D$8:$D$17))+1,""),ROW()-480)),"")</f>
        <v/>
      </c>
      <c r="D487" s="143" t="str">
        <f t="shared" si="59"/>
        <v/>
      </c>
      <c r="E487" s="95" t="str">
        <f t="shared" si="60"/>
        <v/>
      </c>
      <c r="F487" s="23"/>
      <c r="G487" s="23"/>
      <c r="H487" s="23"/>
      <c r="I487" s="23"/>
      <c r="J487" s="23"/>
      <c r="K487" s="188"/>
      <c r="L487" s="23"/>
      <c r="M487" s="23"/>
      <c r="N487" s="23"/>
      <c r="O487" s="23"/>
      <c r="P487" s="23"/>
      <c r="Q487" s="23"/>
      <c r="R487" s="23"/>
      <c r="S487" s="23"/>
      <c r="T487" s="23"/>
      <c r="U487" s="23"/>
      <c r="V487" s="23"/>
      <c r="W487" s="23"/>
      <c r="X487" s="23"/>
      <c r="Y487" s="23"/>
      <c r="Z487" s="29"/>
      <c r="AA487" s="29"/>
      <c r="AB487" s="29"/>
      <c r="AC487" s="29"/>
      <c r="AD487" s="29"/>
      <c r="AE487" s="29"/>
      <c r="AF487" s="29"/>
      <c r="AG487" s="29"/>
      <c r="AH487" s="29"/>
      <c r="AI487" s="29"/>
    </row>
    <row r="488" ht="13.5" customHeight="1">
      <c r="A488" s="133" t="str">
        <f t="array" ref="A488">IFERROR(INDEX('03.Muestra'!$B$8:$B$17,SMALL(IF("Documento no web"='03.Muestra'!$D$8:$D$17,ROW('03.Muestra'!$B$8:$B$17)-MIN(ROW('03.Muestra'!$D$8:$D$17))+1,""),ROW()-480)),"")</f>
        <v/>
      </c>
      <c r="B488" s="169" t="str">
        <f t="array" ref="B488">IFERROR(INDEX('03.Muestra'!$C$8:$C$17,SMALL(IF("Documento no web"='03.Muestra'!$D$8:$D$17,ROW('03.Muestra'!$C$8:$C$17)-MIN(ROW('03.Muestra'!$D$8:$D$17))+1,""),ROW()-480)),"")</f>
        <v/>
      </c>
      <c r="C488" s="169" t="str">
        <f t="array" ref="C488">IFERROR(INDEX('03.Muestra'!$F$8:$F$17,SMALL(IF("Documento no web"='03.Muestra'!$D$8:$D$17,ROW('03.Muestra'!$F$8:$F$17)-MIN(ROW('03.Muestra'!$D$8:$D$17))+1,""),ROW()-480)),"")</f>
        <v/>
      </c>
      <c r="D488" s="143" t="str">
        <f t="shared" si="59"/>
        <v/>
      </c>
      <c r="E488" s="95" t="str">
        <f t="shared" si="60"/>
        <v/>
      </c>
      <c r="F488" s="23"/>
      <c r="G488" s="23"/>
      <c r="H488" s="23"/>
      <c r="I488" s="23"/>
      <c r="J488" s="23"/>
      <c r="K488" s="188"/>
      <c r="L488" s="23"/>
      <c r="M488" s="23"/>
      <c r="N488" s="23"/>
      <c r="O488" s="23"/>
      <c r="P488" s="23"/>
      <c r="Q488" s="23"/>
      <c r="R488" s="23"/>
      <c r="S488" s="23"/>
      <c r="T488" s="23"/>
      <c r="U488" s="23"/>
      <c r="V488" s="23"/>
      <c r="W488" s="23"/>
      <c r="X488" s="23"/>
      <c r="Y488" s="23"/>
      <c r="Z488" s="29"/>
      <c r="AA488" s="29"/>
      <c r="AB488" s="29"/>
      <c r="AC488" s="29"/>
      <c r="AD488" s="29"/>
      <c r="AE488" s="29"/>
      <c r="AF488" s="29"/>
      <c r="AG488" s="29"/>
      <c r="AH488" s="29"/>
      <c r="AI488" s="29"/>
    </row>
    <row r="489" ht="13.5" customHeight="1">
      <c r="A489" s="133" t="str">
        <f t="array" ref="A489">IFERROR(INDEX('03.Muestra'!$B$8:$B$17,SMALL(IF("Documento no web"='03.Muestra'!$D$8:$D$17,ROW('03.Muestra'!$B$8:$B$17)-MIN(ROW('03.Muestra'!$D$8:$D$17))+1,""),ROW()-480)),"")</f>
        <v/>
      </c>
      <c r="B489" s="169" t="str">
        <f t="array" ref="B489">IFERROR(INDEX('03.Muestra'!$C$8:$C$17,SMALL(IF("Documento no web"='03.Muestra'!$D$8:$D$17,ROW('03.Muestra'!$C$8:$C$17)-MIN(ROW('03.Muestra'!$D$8:$D$17))+1,""),ROW()-480)),"")</f>
        <v/>
      </c>
      <c r="C489" s="169" t="str">
        <f t="array" ref="C489">IFERROR(INDEX('03.Muestra'!$F$8:$F$17,SMALL(IF("Documento no web"='03.Muestra'!$D$8:$D$17,ROW('03.Muestra'!$F$8:$F$17)-MIN(ROW('03.Muestra'!$D$8:$D$17))+1,""),ROW()-480)),"")</f>
        <v/>
      </c>
      <c r="D489" s="143" t="str">
        <f t="shared" si="59"/>
        <v/>
      </c>
      <c r="E489" s="95" t="str">
        <f t="shared" si="60"/>
        <v/>
      </c>
      <c r="F489" s="23"/>
      <c r="G489" s="23"/>
      <c r="H489" s="23"/>
      <c r="I489" s="23"/>
      <c r="J489" s="23"/>
      <c r="K489" s="188"/>
      <c r="L489" s="23"/>
      <c r="M489" s="23"/>
      <c r="N489" s="23"/>
      <c r="O489" s="23"/>
      <c r="P489" s="23"/>
      <c r="Q489" s="23"/>
      <c r="R489" s="23"/>
      <c r="S489" s="23"/>
      <c r="T489" s="23"/>
      <c r="U489" s="23"/>
      <c r="V489" s="23"/>
      <c r="W489" s="23"/>
      <c r="X489" s="23"/>
      <c r="Y489" s="23"/>
      <c r="Z489" s="29"/>
      <c r="AA489" s="29"/>
      <c r="AB489" s="29"/>
      <c r="AC489" s="29"/>
      <c r="AD489" s="29"/>
      <c r="AE489" s="29"/>
      <c r="AF489" s="29"/>
      <c r="AG489" s="29"/>
      <c r="AH489" s="29"/>
      <c r="AI489" s="29"/>
    </row>
    <row r="490" ht="13.5" customHeight="1">
      <c r="A490" s="133" t="str">
        <f t="array" ref="A490">IFERROR(INDEX('03.Muestra'!$B$8:$B$17,SMALL(IF("Documento no web"='03.Muestra'!$D$8:$D$17,ROW('03.Muestra'!$B$8:$B$17)-MIN(ROW('03.Muestra'!$D$8:$D$17))+1,""),ROW()-480)),"")</f>
        <v/>
      </c>
      <c r="B490" s="169" t="str">
        <f t="array" ref="B490">IFERROR(INDEX('03.Muestra'!$C$8:$C$17,SMALL(IF("Documento no web"='03.Muestra'!$D$8:$D$17,ROW('03.Muestra'!$C$8:$C$17)-MIN(ROW('03.Muestra'!$D$8:$D$17))+1,""),ROW()-480)),"")</f>
        <v/>
      </c>
      <c r="C490" s="169" t="str">
        <f t="array" ref="C490">IFERROR(INDEX('03.Muestra'!$F$8:$F$17,SMALL(IF("Documento no web"='03.Muestra'!$D$8:$D$17,ROW('03.Muestra'!$F$8:$F$17)-MIN(ROW('03.Muestra'!$D$8:$D$17))+1,""),ROW()-480)),"")</f>
        <v/>
      </c>
      <c r="D490" s="143" t="str">
        <f t="shared" si="59"/>
        <v/>
      </c>
      <c r="E490" s="95" t="str">
        <f t="shared" si="60"/>
        <v/>
      </c>
      <c r="F490" s="23"/>
      <c r="G490" s="23"/>
      <c r="H490" s="23"/>
      <c r="I490" s="23"/>
      <c r="J490" s="23"/>
      <c r="K490" s="188"/>
      <c r="L490" s="23"/>
      <c r="M490" s="23"/>
      <c r="N490" s="23"/>
      <c r="O490" s="23"/>
      <c r="P490" s="23"/>
      <c r="Q490" s="23"/>
      <c r="R490" s="23"/>
      <c r="S490" s="23"/>
      <c r="T490" s="23"/>
      <c r="U490" s="23"/>
      <c r="V490" s="23"/>
      <c r="W490" s="23"/>
      <c r="X490" s="23"/>
      <c r="Y490" s="23"/>
      <c r="Z490" s="29"/>
      <c r="AA490" s="29"/>
      <c r="AB490" s="29"/>
      <c r="AC490" s="29"/>
      <c r="AD490" s="29"/>
      <c r="AE490" s="29"/>
      <c r="AF490" s="29"/>
      <c r="AG490" s="29"/>
      <c r="AH490" s="29"/>
      <c r="AI490" s="29"/>
    </row>
    <row r="491" ht="12.0" customHeight="1">
      <c r="A491" s="92"/>
      <c r="B491" s="173"/>
      <c r="C491" s="173"/>
      <c r="D491" s="174"/>
      <c r="E491" s="95"/>
      <c r="F491" s="23"/>
      <c r="G491" s="23"/>
      <c r="H491" s="23"/>
      <c r="I491" s="23"/>
      <c r="J491" s="23"/>
      <c r="K491" s="29"/>
      <c r="L491" s="29"/>
      <c r="M491" s="29"/>
      <c r="N491" s="23"/>
      <c r="O491" s="23"/>
      <c r="P491" s="23"/>
      <c r="Q491" s="23"/>
      <c r="R491" s="23"/>
      <c r="S491" s="23"/>
      <c r="T491" s="23"/>
      <c r="U491" s="23"/>
      <c r="V491" s="29"/>
      <c r="W491" s="29"/>
      <c r="X491" s="29"/>
      <c r="Y491" s="29"/>
      <c r="Z491" s="29"/>
      <c r="AA491" s="29"/>
      <c r="AB491" s="29"/>
      <c r="AC491" s="29"/>
      <c r="AD491" s="23"/>
      <c r="AE491" s="29"/>
      <c r="AF491" s="29"/>
      <c r="AG491" s="29"/>
      <c r="AH491" s="29"/>
      <c r="AI491" s="29"/>
    </row>
    <row r="492" ht="12.0" customHeight="1">
      <c r="A492" s="92"/>
      <c r="B492" s="173"/>
      <c r="C492" s="173"/>
      <c r="D492" s="174"/>
      <c r="E492" s="95"/>
      <c r="F492" s="23"/>
      <c r="G492" s="23"/>
      <c r="H492" s="23"/>
      <c r="I492" s="23"/>
      <c r="J492" s="23"/>
      <c r="K492" s="29"/>
      <c r="L492" s="29"/>
      <c r="M492" s="29"/>
      <c r="N492" s="23"/>
      <c r="O492" s="23"/>
      <c r="P492" s="23"/>
      <c r="Q492" s="23"/>
      <c r="R492" s="23"/>
      <c r="S492" s="23"/>
      <c r="T492" s="23"/>
      <c r="U492" s="23"/>
      <c r="V492" s="29"/>
      <c r="W492" s="29"/>
      <c r="X492" s="29"/>
      <c r="Y492" s="29"/>
      <c r="Z492" s="29"/>
      <c r="AA492" s="29"/>
      <c r="AB492" s="29"/>
      <c r="AC492" s="29"/>
      <c r="AD492" s="23"/>
      <c r="AE492" s="29"/>
      <c r="AF492" s="29"/>
      <c r="AG492" s="29"/>
      <c r="AH492" s="29"/>
      <c r="AI492" s="29"/>
    </row>
    <row r="493" ht="12.75" customHeight="1">
      <c r="A493" s="151"/>
      <c r="B493" s="152"/>
      <c r="C493" s="151"/>
      <c r="D493" s="175"/>
      <c r="E493" s="95"/>
      <c r="F493" s="23"/>
      <c r="G493" s="23"/>
      <c r="H493" s="23"/>
      <c r="I493" s="23"/>
      <c r="J493" s="23"/>
      <c r="K493" s="29"/>
      <c r="L493" s="29"/>
      <c r="M493" s="29"/>
      <c r="N493" s="23"/>
      <c r="O493" s="23"/>
      <c r="P493" s="23"/>
      <c r="Q493" s="23"/>
      <c r="R493" s="23"/>
      <c r="S493" s="23"/>
      <c r="T493" s="23"/>
      <c r="U493" s="23"/>
      <c r="V493" s="29"/>
      <c r="W493" s="29"/>
      <c r="X493" s="29"/>
      <c r="Y493" s="29"/>
      <c r="Z493" s="29"/>
      <c r="AA493" s="29"/>
      <c r="AB493" s="29"/>
      <c r="AC493" s="29"/>
      <c r="AD493" s="23"/>
      <c r="AE493" s="29"/>
      <c r="AF493" s="29"/>
      <c r="AG493" s="29"/>
      <c r="AH493" s="29"/>
      <c r="AI493" s="29"/>
    </row>
    <row r="494" ht="14.25" customHeight="1">
      <c r="A494" s="149"/>
      <c r="B494" s="149"/>
      <c r="C494" s="149"/>
      <c r="D494" s="176"/>
      <c r="E494" s="95"/>
      <c r="F494" s="124"/>
      <c r="G494" s="23"/>
      <c r="H494" s="23"/>
      <c r="I494" s="23"/>
      <c r="J494" s="23"/>
      <c r="K494" s="29"/>
      <c r="L494" s="29"/>
      <c r="M494" s="29"/>
      <c r="N494" s="23"/>
      <c r="O494" s="23"/>
      <c r="P494" s="23"/>
      <c r="Q494" s="23"/>
      <c r="R494" s="23"/>
      <c r="S494" s="23"/>
      <c r="T494" s="23"/>
      <c r="U494" s="23"/>
      <c r="V494" s="29"/>
      <c r="W494" s="29"/>
      <c r="X494" s="29"/>
      <c r="Y494" s="29"/>
      <c r="Z494" s="29"/>
      <c r="AA494" s="29"/>
      <c r="AB494" s="29"/>
      <c r="AC494" s="29"/>
      <c r="AD494" s="23"/>
      <c r="AE494" s="29"/>
      <c r="AF494" s="29"/>
      <c r="AG494" s="29"/>
      <c r="AH494" s="29"/>
      <c r="AI494" s="29"/>
    </row>
    <row r="495" ht="13.5" customHeight="1">
      <c r="A495" s="29"/>
      <c r="B495" s="23"/>
      <c r="C495" s="23"/>
      <c r="D495" s="167"/>
      <c r="E495" s="23"/>
      <c r="F495" s="23"/>
      <c r="G495" s="23"/>
      <c r="H495" s="23"/>
      <c r="I495" s="23"/>
      <c r="J495" s="23"/>
      <c r="K495" s="188"/>
      <c r="L495" s="23"/>
      <c r="M495" s="23"/>
      <c r="N495" s="23"/>
      <c r="O495" s="23"/>
      <c r="P495" s="23"/>
      <c r="Q495" s="23"/>
      <c r="R495" s="23"/>
      <c r="S495" s="23"/>
      <c r="T495" s="23"/>
      <c r="U495" s="23"/>
      <c r="V495" s="23"/>
      <c r="W495" s="23"/>
      <c r="X495" s="23"/>
      <c r="Y495" s="23"/>
      <c r="Z495" s="29"/>
      <c r="AA495" s="29"/>
      <c r="AB495" s="29"/>
      <c r="AC495" s="29"/>
      <c r="AD495" s="29"/>
      <c r="AE495" s="29"/>
      <c r="AF495" s="29"/>
      <c r="AG495" s="29"/>
      <c r="AH495" s="29"/>
      <c r="AI495" s="29"/>
    </row>
    <row r="496" ht="13.5" customHeight="1">
      <c r="A496" s="29"/>
      <c r="B496" s="193"/>
      <c r="C496" s="23"/>
      <c r="D496" s="167"/>
      <c r="E496" s="137"/>
      <c r="F496" s="23"/>
      <c r="G496" s="23"/>
      <c r="H496" s="23"/>
      <c r="I496" s="23"/>
      <c r="J496" s="23"/>
      <c r="K496" s="188"/>
      <c r="L496" s="23"/>
      <c r="M496" s="23"/>
      <c r="N496" s="23"/>
      <c r="O496" s="23"/>
      <c r="P496" s="23"/>
      <c r="Q496" s="23"/>
      <c r="R496" s="23"/>
      <c r="S496" s="23"/>
      <c r="T496" s="23"/>
      <c r="U496" s="23"/>
      <c r="V496" s="23"/>
      <c r="W496" s="23"/>
      <c r="X496" s="23"/>
      <c r="Y496" s="23"/>
      <c r="Z496" s="29"/>
      <c r="AA496" s="29"/>
      <c r="AB496" s="29"/>
      <c r="AC496" s="29"/>
      <c r="AD496" s="29"/>
      <c r="AE496" s="29"/>
      <c r="AF496" s="29"/>
      <c r="AG496" s="29"/>
      <c r="AH496" s="29"/>
      <c r="AI496" s="29"/>
    </row>
    <row r="497" ht="30.0" customHeight="1">
      <c r="A497" s="126" t="s">
        <v>106</v>
      </c>
      <c r="B497" s="127" t="s">
        <v>92</v>
      </c>
      <c r="C497" s="128" t="s">
        <v>231</v>
      </c>
      <c r="D497" s="168" t="s">
        <v>112</v>
      </c>
      <c r="E497" s="154"/>
      <c r="F497" s="29"/>
      <c r="G497" s="29"/>
      <c r="H497" s="29"/>
      <c r="I497" s="29"/>
      <c r="J497" s="29"/>
      <c r="K497" s="188"/>
      <c r="L497" s="23"/>
      <c r="M497" s="23"/>
      <c r="N497" s="23"/>
      <c r="O497" s="23"/>
      <c r="P497" s="23"/>
      <c r="Q497" s="23"/>
      <c r="R497" s="23"/>
      <c r="S497" s="23"/>
      <c r="T497" s="23"/>
      <c r="U497" s="23"/>
      <c r="V497" s="23"/>
      <c r="W497" s="23"/>
      <c r="X497" s="23"/>
      <c r="Y497" s="23"/>
      <c r="Z497" s="29"/>
      <c r="AA497" s="29"/>
      <c r="AB497" s="29"/>
      <c r="AC497" s="29"/>
      <c r="AD497" s="29"/>
      <c r="AE497" s="29"/>
      <c r="AF497" s="29"/>
      <c r="AG497" s="29"/>
      <c r="AH497" s="29"/>
      <c r="AI497" s="29"/>
    </row>
    <row r="498" ht="13.5" customHeight="1">
      <c r="A498" s="133" t="str">
        <f t="array" ref="A498">IFERROR(INDEX('03.Muestra'!$B$8:$B$17,SMALL(IF("Documento no web"='03.Muestra'!$D$8:$D$17,ROW('03.Muestra'!$B$8:$B$17)-MIN(ROW('03.Muestra'!$D$8:$D$17))+1,""),ROW()-497)),"")</f>
        <v/>
      </c>
      <c r="B498" s="169" t="str">
        <f t="array" ref="B498">IFERROR(INDEX('03.Muestra'!$C$8:$C$17,SMALL(IF("Documento no web"='03.Muestra'!$D$8:$D$17,ROW('03.Muestra'!$C$8:$C$17)-MIN(ROW('03.Muestra'!$D$8:$D$17))+1,""),ROW()-497)),"")</f>
        <v/>
      </c>
      <c r="C498" s="169" t="str">
        <f t="array" ref="C498">IFERROR(INDEX('03.Muestra'!$F$8:$F$17,SMALL(IF("Documento no web"='03.Muestra'!$D$8:$D$17,ROW('03.Muestra'!$F$8:$F$17)-MIN(ROW('03.Muestra'!$D$8:$D$17))+1,""),ROW()-497)),"")</f>
        <v/>
      </c>
      <c r="D498" s="143" t="str">
        <f t="shared" ref="D498:D507" si="61">IF(C498="","",$D$18)</f>
        <v/>
      </c>
      <c r="E498" s="95" t="str">
        <f t="shared" ref="E498:E507" si="62">IF(D498&lt;&gt;"",IF(AND(B498&lt;&gt;"",C498&lt;&gt;""),"","ERR"),"")</f>
        <v/>
      </c>
      <c r="F498" s="144" t="s">
        <v>95</v>
      </c>
      <c r="G498" s="121" t="s">
        <v>104</v>
      </c>
      <c r="H498" s="116" t="s">
        <v>99</v>
      </c>
      <c r="I498" s="145" t="s">
        <v>97</v>
      </c>
      <c r="J498" s="146" t="s">
        <v>93</v>
      </c>
      <c r="K498" s="171" t="s">
        <v>103</v>
      </c>
      <c r="L498" s="23"/>
      <c r="M498" s="23"/>
      <c r="N498" s="23"/>
      <c r="O498" s="23"/>
      <c r="P498" s="23"/>
      <c r="Q498" s="23"/>
      <c r="R498" s="23"/>
      <c r="S498" s="23"/>
      <c r="T498" s="23"/>
      <c r="U498" s="23"/>
      <c r="V498" s="23"/>
      <c r="W498" s="23"/>
      <c r="X498" s="23"/>
      <c r="Y498" s="23"/>
      <c r="Z498" s="29"/>
      <c r="AA498" s="29"/>
      <c r="AB498" s="29"/>
      <c r="AC498" s="29"/>
      <c r="AD498" s="29"/>
      <c r="AE498" s="29"/>
      <c r="AF498" s="29"/>
      <c r="AG498" s="29"/>
      <c r="AH498" s="29"/>
      <c r="AI498" s="29"/>
    </row>
    <row r="499" ht="13.5" customHeight="1">
      <c r="A499" s="133" t="str">
        <f t="array" ref="A499">IFERROR(INDEX('03.Muestra'!$B$8:$B$17,SMALL(IF("Documento no web"='03.Muestra'!$D$8:$D$17,ROW('03.Muestra'!$B$8:$B$17)-MIN(ROW('03.Muestra'!$D$8:$D$17))+1,""),ROW()-497)),"")</f>
        <v/>
      </c>
      <c r="B499" s="169" t="str">
        <f t="array" ref="B499">IFERROR(INDEX('03.Muestra'!$C$8:$C$17,SMALL(IF("Documento no web"='03.Muestra'!$D$8:$D$17,ROW('03.Muestra'!$C$8:$C$17)-MIN(ROW('03.Muestra'!$D$8:$D$17))+1,""),ROW()-497)),"")</f>
        <v/>
      </c>
      <c r="C499" s="169" t="str">
        <f t="array" ref="C499">IFERROR(INDEX('03.Muestra'!$F$8:$F$17,SMALL(IF("Documento no web"='03.Muestra'!$D$8:$D$17,ROW('03.Muestra'!$F$8:$F$17)-MIN(ROW('03.Muestra'!$D$8:$D$17))+1,""),ROW()-497)),"")</f>
        <v/>
      </c>
      <c r="D499" s="143" t="str">
        <f t="shared" si="61"/>
        <v/>
      </c>
      <c r="E499" s="95" t="str">
        <f t="shared" si="62"/>
        <v/>
      </c>
      <c r="F499" s="147">
        <f>COUNTIF($D498:INDIRECT("$D" &amp;  SUM(ROW()-1,'03.Muestra'!$D$20)-1),F498)</f>
        <v>0</v>
      </c>
      <c r="G499" s="147">
        <f>COUNTIF($D498:INDIRECT("$D" &amp;  SUM(ROW()-1,'03.Muestra'!$D$20)-1),G498)</f>
        <v>0</v>
      </c>
      <c r="H499" s="147">
        <f>COUNTIF($D498:INDIRECT("$D" &amp;  SUM(ROW()-1,'03.Muestra'!$D$20)-1),H498)</f>
        <v>0</v>
      </c>
      <c r="I499" s="147">
        <f>COUNTIF($D498:INDIRECT("$D" &amp;  SUM(ROW()-1,'03.Muestra'!$D$20)-1),I498)</f>
        <v>0</v>
      </c>
      <c r="J499" s="147">
        <f>COUNTIF($D498:INDIRECT("$D" &amp;  SUM(ROW()-1,'03.Muestra'!$D$20)-1),J498)</f>
        <v>0</v>
      </c>
      <c r="K499" s="172">
        <f>IF(COUNTIF('03.Muestra'!$D$8:$D$17,"Documento no web")=0,0,COUNTBLANK($D498:INDIRECT("$D" &amp;  SUM(ROW()-1,COUNTIF('03.Muestra'!$D$8:$D$17,"Documento no web"))-1)))</f>
        <v>0</v>
      </c>
      <c r="L499" s="23"/>
      <c r="M499" s="23"/>
      <c r="N499" s="23"/>
      <c r="O499" s="23"/>
      <c r="P499" s="23"/>
      <c r="Q499" s="23"/>
      <c r="R499" s="23"/>
      <c r="S499" s="23"/>
      <c r="T499" s="23"/>
      <c r="U499" s="23"/>
      <c r="V499" s="23"/>
      <c r="W499" s="23"/>
      <c r="X499" s="23"/>
      <c r="Y499" s="23"/>
      <c r="Z499" s="29"/>
      <c r="AA499" s="29"/>
      <c r="AB499" s="29"/>
      <c r="AC499" s="29"/>
      <c r="AD499" s="29"/>
      <c r="AE499" s="29"/>
      <c r="AF499" s="29"/>
      <c r="AG499" s="29"/>
      <c r="AH499" s="29"/>
      <c r="AI499" s="29"/>
    </row>
    <row r="500" ht="13.5" customHeight="1">
      <c r="A500" s="133" t="str">
        <f t="array" ref="A500">IFERROR(INDEX('03.Muestra'!$B$8:$B$17,SMALL(IF("Documento no web"='03.Muestra'!$D$8:$D$17,ROW('03.Muestra'!$B$8:$B$17)-MIN(ROW('03.Muestra'!$D$8:$D$17))+1,""),ROW()-497)),"")</f>
        <v/>
      </c>
      <c r="B500" s="169" t="str">
        <f t="array" ref="B500">IFERROR(INDEX('03.Muestra'!$C$8:$C$17,SMALL(IF("Documento no web"='03.Muestra'!$D$8:$D$17,ROW('03.Muestra'!$C$8:$C$17)-MIN(ROW('03.Muestra'!$D$8:$D$17))+1,""),ROW()-497)),"")</f>
        <v/>
      </c>
      <c r="C500" s="169" t="str">
        <f t="array" ref="C500">IFERROR(INDEX('03.Muestra'!$F$8:$F$17,SMALL(IF("Documento no web"='03.Muestra'!$D$8:$D$17,ROW('03.Muestra'!$F$8:$F$17)-MIN(ROW('03.Muestra'!$D$8:$D$17))+1,""),ROW()-497)),"")</f>
        <v/>
      </c>
      <c r="D500" s="143" t="str">
        <f t="shared" si="61"/>
        <v/>
      </c>
      <c r="E500" s="95" t="str">
        <f t="shared" si="62"/>
        <v/>
      </c>
      <c r="F500" s="29"/>
      <c r="G500" s="23"/>
      <c r="H500" s="23"/>
      <c r="I500" s="23"/>
      <c r="J500" s="23"/>
      <c r="K500" s="188"/>
      <c r="L500" s="23"/>
      <c r="M500" s="23"/>
      <c r="N500" s="23"/>
      <c r="O500" s="23"/>
      <c r="P500" s="23"/>
      <c r="Q500" s="23"/>
      <c r="R500" s="23"/>
      <c r="S500" s="23"/>
      <c r="T500" s="23"/>
      <c r="U500" s="23"/>
      <c r="V500" s="23"/>
      <c r="W500" s="23"/>
      <c r="X500" s="23"/>
      <c r="Y500" s="23"/>
      <c r="Z500" s="29"/>
      <c r="AA500" s="29"/>
      <c r="AB500" s="29"/>
      <c r="AC500" s="29"/>
      <c r="AD500" s="29"/>
      <c r="AE500" s="29"/>
      <c r="AF500" s="29"/>
      <c r="AG500" s="29"/>
      <c r="AH500" s="29"/>
      <c r="AI500" s="29"/>
    </row>
    <row r="501" ht="13.5" customHeight="1">
      <c r="A501" s="133" t="str">
        <f t="array" ref="A501">IFERROR(INDEX('03.Muestra'!$B$8:$B$17,SMALL(IF("Documento no web"='03.Muestra'!$D$8:$D$17,ROW('03.Muestra'!$B$8:$B$17)-MIN(ROW('03.Muestra'!$D$8:$D$17))+1,""),ROW()-497)),"")</f>
        <v/>
      </c>
      <c r="B501" s="169" t="str">
        <f t="array" ref="B501">IFERROR(INDEX('03.Muestra'!$C$8:$C$17,SMALL(IF("Documento no web"='03.Muestra'!$D$8:$D$17,ROW('03.Muestra'!$C$8:$C$17)-MIN(ROW('03.Muestra'!$D$8:$D$17))+1,""),ROW()-497)),"")</f>
        <v/>
      </c>
      <c r="C501" s="169" t="str">
        <f t="array" ref="C501">IFERROR(INDEX('03.Muestra'!$F$8:$F$17,SMALL(IF("Documento no web"='03.Muestra'!$D$8:$D$17,ROW('03.Muestra'!$F$8:$F$17)-MIN(ROW('03.Muestra'!$D$8:$D$17))+1,""),ROW()-497)),"")</f>
        <v/>
      </c>
      <c r="D501" s="143" t="str">
        <f t="shared" si="61"/>
        <v/>
      </c>
      <c r="E501" s="95" t="str">
        <f t="shared" si="62"/>
        <v/>
      </c>
      <c r="F501" s="29"/>
      <c r="G501" s="23"/>
      <c r="H501" s="23"/>
      <c r="I501" s="23"/>
      <c r="J501" s="23"/>
      <c r="K501" s="188"/>
      <c r="L501" s="23"/>
      <c r="M501" s="23"/>
      <c r="N501" s="23"/>
      <c r="O501" s="23"/>
      <c r="P501" s="23"/>
      <c r="Q501" s="23"/>
      <c r="R501" s="23"/>
      <c r="S501" s="23"/>
      <c r="T501" s="23"/>
      <c r="U501" s="23"/>
      <c r="V501" s="23"/>
      <c r="W501" s="23"/>
      <c r="X501" s="23"/>
      <c r="Y501" s="23"/>
      <c r="Z501" s="29"/>
      <c r="AA501" s="29"/>
      <c r="AB501" s="29"/>
      <c r="AC501" s="29"/>
      <c r="AD501" s="29"/>
      <c r="AE501" s="29"/>
      <c r="AF501" s="29"/>
      <c r="AG501" s="29"/>
      <c r="AH501" s="29"/>
      <c r="AI501" s="29"/>
    </row>
    <row r="502" ht="13.5" customHeight="1">
      <c r="A502" s="133" t="str">
        <f t="array" ref="A502">IFERROR(INDEX('03.Muestra'!$B$8:$B$17,SMALL(IF("Documento no web"='03.Muestra'!$D$8:$D$17,ROW('03.Muestra'!$B$8:$B$17)-MIN(ROW('03.Muestra'!$D$8:$D$17))+1,""),ROW()-497)),"")</f>
        <v/>
      </c>
      <c r="B502" s="169" t="str">
        <f t="array" ref="B502">IFERROR(INDEX('03.Muestra'!$C$8:$C$17,SMALL(IF("Documento no web"='03.Muestra'!$D$8:$D$17,ROW('03.Muestra'!$C$8:$C$17)-MIN(ROW('03.Muestra'!$D$8:$D$17))+1,""),ROW()-497)),"")</f>
        <v/>
      </c>
      <c r="C502" s="169" t="str">
        <f t="array" ref="C502">IFERROR(INDEX('03.Muestra'!$F$8:$F$17,SMALL(IF("Documento no web"='03.Muestra'!$D$8:$D$17,ROW('03.Muestra'!$F$8:$F$17)-MIN(ROW('03.Muestra'!$D$8:$D$17))+1,""),ROW()-497)),"")</f>
        <v/>
      </c>
      <c r="D502" s="143" t="str">
        <f t="shared" si="61"/>
        <v/>
      </c>
      <c r="E502" s="95" t="str">
        <f t="shared" si="62"/>
        <v/>
      </c>
      <c r="F502" s="29"/>
      <c r="G502" s="23"/>
      <c r="H502" s="23"/>
      <c r="I502" s="23"/>
      <c r="J502" s="23"/>
      <c r="K502" s="188"/>
      <c r="L502" s="23"/>
      <c r="M502" s="23"/>
      <c r="N502" s="23"/>
      <c r="O502" s="23"/>
      <c r="P502" s="23"/>
      <c r="Q502" s="23"/>
      <c r="R502" s="23"/>
      <c r="S502" s="23"/>
      <c r="T502" s="23"/>
      <c r="U502" s="23"/>
      <c r="V502" s="23"/>
      <c r="W502" s="23"/>
      <c r="X502" s="23"/>
      <c r="Y502" s="23"/>
      <c r="Z502" s="29"/>
      <c r="AA502" s="29"/>
      <c r="AB502" s="29"/>
      <c r="AC502" s="29"/>
      <c r="AD502" s="29"/>
      <c r="AE502" s="29"/>
      <c r="AF502" s="29"/>
      <c r="AG502" s="29"/>
      <c r="AH502" s="29"/>
      <c r="AI502" s="29"/>
    </row>
    <row r="503" ht="13.5" customHeight="1">
      <c r="A503" s="133" t="str">
        <f t="array" ref="A503">IFERROR(INDEX('03.Muestra'!$B$8:$B$17,SMALL(IF("Documento no web"='03.Muestra'!$D$8:$D$17,ROW('03.Muestra'!$B$8:$B$17)-MIN(ROW('03.Muestra'!$D$8:$D$17))+1,""),ROW()-497)),"")</f>
        <v/>
      </c>
      <c r="B503" s="169" t="str">
        <f t="array" ref="B503">IFERROR(INDEX('03.Muestra'!$C$8:$C$17,SMALL(IF("Documento no web"='03.Muestra'!$D$8:$D$17,ROW('03.Muestra'!$C$8:$C$17)-MIN(ROW('03.Muestra'!$D$8:$D$17))+1,""),ROW()-497)),"")</f>
        <v/>
      </c>
      <c r="C503" s="169" t="str">
        <f t="array" ref="C503">IFERROR(INDEX('03.Muestra'!$F$8:$F$17,SMALL(IF("Documento no web"='03.Muestra'!$D$8:$D$17,ROW('03.Muestra'!$F$8:$F$17)-MIN(ROW('03.Muestra'!$D$8:$D$17))+1,""),ROW()-497)),"")</f>
        <v/>
      </c>
      <c r="D503" s="143" t="str">
        <f t="shared" si="61"/>
        <v/>
      </c>
      <c r="E503" s="95" t="str">
        <f t="shared" si="62"/>
        <v/>
      </c>
      <c r="F503" s="29"/>
      <c r="G503" s="23"/>
      <c r="H503" s="23"/>
      <c r="I503" s="23"/>
      <c r="J503" s="23"/>
      <c r="K503" s="188"/>
      <c r="L503" s="23"/>
      <c r="M503" s="23"/>
      <c r="N503" s="23"/>
      <c r="O503" s="23"/>
      <c r="P503" s="23"/>
      <c r="Q503" s="23"/>
      <c r="R503" s="23"/>
      <c r="S503" s="23"/>
      <c r="T503" s="23"/>
      <c r="U503" s="23"/>
      <c r="V503" s="23"/>
      <c r="W503" s="23"/>
      <c r="X503" s="23"/>
      <c r="Y503" s="23"/>
      <c r="Z503" s="29"/>
      <c r="AA503" s="29"/>
      <c r="AB503" s="29"/>
      <c r="AC503" s="29"/>
      <c r="AD503" s="29"/>
      <c r="AE503" s="29"/>
      <c r="AF503" s="29"/>
      <c r="AG503" s="29"/>
      <c r="AH503" s="29"/>
      <c r="AI503" s="29"/>
    </row>
    <row r="504" ht="13.5" customHeight="1">
      <c r="A504" s="133" t="str">
        <f t="array" ref="A504">IFERROR(INDEX('03.Muestra'!$B$8:$B$17,SMALL(IF("Documento no web"='03.Muestra'!$D$8:$D$17,ROW('03.Muestra'!$B$8:$B$17)-MIN(ROW('03.Muestra'!$D$8:$D$17))+1,""),ROW()-497)),"")</f>
        <v/>
      </c>
      <c r="B504" s="169" t="str">
        <f t="array" ref="B504">IFERROR(INDEX('03.Muestra'!$C$8:$C$17,SMALL(IF("Documento no web"='03.Muestra'!$D$8:$D$17,ROW('03.Muestra'!$C$8:$C$17)-MIN(ROW('03.Muestra'!$D$8:$D$17))+1,""),ROW()-497)),"")</f>
        <v/>
      </c>
      <c r="C504" s="169" t="str">
        <f t="array" ref="C504">IFERROR(INDEX('03.Muestra'!$F$8:$F$17,SMALL(IF("Documento no web"='03.Muestra'!$D$8:$D$17,ROW('03.Muestra'!$F$8:$F$17)-MIN(ROW('03.Muestra'!$D$8:$D$17))+1,""),ROW()-497)),"")</f>
        <v/>
      </c>
      <c r="D504" s="143" t="str">
        <f t="shared" si="61"/>
        <v/>
      </c>
      <c r="E504" s="95" t="str">
        <f t="shared" si="62"/>
        <v/>
      </c>
      <c r="F504" s="23"/>
      <c r="G504" s="23"/>
      <c r="H504" s="23"/>
      <c r="I504" s="23"/>
      <c r="J504" s="23"/>
      <c r="K504" s="188"/>
      <c r="L504" s="23"/>
      <c r="M504" s="23"/>
      <c r="N504" s="23"/>
      <c r="O504" s="23"/>
      <c r="P504" s="23"/>
      <c r="Q504" s="23"/>
      <c r="R504" s="23"/>
      <c r="S504" s="23"/>
      <c r="T504" s="23"/>
      <c r="U504" s="23"/>
      <c r="V504" s="23"/>
      <c r="W504" s="23"/>
      <c r="X504" s="23"/>
      <c r="Y504" s="23"/>
      <c r="Z504" s="29"/>
      <c r="AA504" s="29"/>
      <c r="AB504" s="29"/>
      <c r="AC504" s="29"/>
      <c r="AD504" s="29"/>
      <c r="AE504" s="29"/>
      <c r="AF504" s="29"/>
      <c r="AG504" s="29"/>
      <c r="AH504" s="29"/>
      <c r="AI504" s="29"/>
    </row>
    <row r="505" ht="13.5" customHeight="1">
      <c r="A505" s="133" t="str">
        <f t="array" ref="A505">IFERROR(INDEX('03.Muestra'!$B$8:$B$17,SMALL(IF("Documento no web"='03.Muestra'!$D$8:$D$17,ROW('03.Muestra'!$B$8:$B$17)-MIN(ROW('03.Muestra'!$D$8:$D$17))+1,""),ROW()-497)),"")</f>
        <v/>
      </c>
      <c r="B505" s="169" t="str">
        <f t="array" ref="B505">IFERROR(INDEX('03.Muestra'!$C$8:$C$17,SMALL(IF("Documento no web"='03.Muestra'!$D$8:$D$17,ROW('03.Muestra'!$C$8:$C$17)-MIN(ROW('03.Muestra'!$D$8:$D$17))+1,""),ROW()-497)),"")</f>
        <v/>
      </c>
      <c r="C505" s="169" t="str">
        <f t="array" ref="C505">IFERROR(INDEX('03.Muestra'!$F$8:$F$17,SMALL(IF("Documento no web"='03.Muestra'!$D$8:$D$17,ROW('03.Muestra'!$F$8:$F$17)-MIN(ROW('03.Muestra'!$D$8:$D$17))+1,""),ROW()-497)),"")</f>
        <v/>
      </c>
      <c r="D505" s="143" t="str">
        <f t="shared" si="61"/>
        <v/>
      </c>
      <c r="E505" s="95" t="str">
        <f t="shared" si="62"/>
        <v/>
      </c>
      <c r="F505" s="23"/>
      <c r="G505" s="23"/>
      <c r="H505" s="23"/>
      <c r="I505" s="23"/>
      <c r="J505" s="23"/>
      <c r="K505" s="188"/>
      <c r="L505" s="23"/>
      <c r="M505" s="23"/>
      <c r="N505" s="23"/>
      <c r="O505" s="23"/>
      <c r="P505" s="23"/>
      <c r="Q505" s="23"/>
      <c r="R505" s="23"/>
      <c r="S505" s="23"/>
      <c r="T505" s="23"/>
      <c r="U505" s="23"/>
      <c r="V505" s="23"/>
      <c r="W505" s="23"/>
      <c r="X505" s="23"/>
      <c r="Y505" s="23"/>
      <c r="Z505" s="29"/>
      <c r="AA505" s="29"/>
      <c r="AB505" s="29"/>
      <c r="AC505" s="29"/>
      <c r="AD505" s="29"/>
      <c r="AE505" s="29"/>
      <c r="AF505" s="29"/>
      <c r="AG505" s="29"/>
      <c r="AH505" s="29"/>
      <c r="AI505" s="29"/>
    </row>
    <row r="506" ht="13.5" customHeight="1">
      <c r="A506" s="133" t="str">
        <f t="array" ref="A506">IFERROR(INDEX('03.Muestra'!$B$8:$B$17,SMALL(IF("Documento no web"='03.Muestra'!$D$8:$D$17,ROW('03.Muestra'!$B$8:$B$17)-MIN(ROW('03.Muestra'!$D$8:$D$17))+1,""),ROW()-497)),"")</f>
        <v/>
      </c>
      <c r="B506" s="169" t="str">
        <f t="array" ref="B506">IFERROR(INDEX('03.Muestra'!$C$8:$C$17,SMALL(IF("Documento no web"='03.Muestra'!$D$8:$D$17,ROW('03.Muestra'!$C$8:$C$17)-MIN(ROW('03.Muestra'!$D$8:$D$17))+1,""),ROW()-497)),"")</f>
        <v/>
      </c>
      <c r="C506" s="169" t="str">
        <f t="array" ref="C506">IFERROR(INDEX('03.Muestra'!$F$8:$F$17,SMALL(IF("Documento no web"='03.Muestra'!$D$8:$D$17,ROW('03.Muestra'!$F$8:$F$17)-MIN(ROW('03.Muestra'!$D$8:$D$17))+1,""),ROW()-497)),"")</f>
        <v/>
      </c>
      <c r="D506" s="143" t="str">
        <f t="shared" si="61"/>
        <v/>
      </c>
      <c r="E506" s="95" t="str">
        <f t="shared" si="62"/>
        <v/>
      </c>
      <c r="F506" s="23"/>
      <c r="G506" s="23"/>
      <c r="H506" s="23"/>
      <c r="I506" s="23"/>
      <c r="J506" s="23"/>
      <c r="K506" s="188"/>
      <c r="L506" s="23"/>
      <c r="M506" s="23"/>
      <c r="N506" s="23"/>
      <c r="O506" s="23"/>
      <c r="P506" s="23"/>
      <c r="Q506" s="23"/>
      <c r="R506" s="23"/>
      <c r="S506" s="23"/>
      <c r="T506" s="23"/>
      <c r="U506" s="23"/>
      <c r="V506" s="23"/>
      <c r="W506" s="23"/>
      <c r="X506" s="23"/>
      <c r="Y506" s="23"/>
      <c r="Z506" s="29"/>
      <c r="AA506" s="29"/>
      <c r="AB506" s="29"/>
      <c r="AC506" s="29"/>
      <c r="AD506" s="29"/>
      <c r="AE506" s="29"/>
      <c r="AF506" s="29"/>
      <c r="AG506" s="29"/>
      <c r="AH506" s="29"/>
      <c r="AI506" s="29"/>
    </row>
    <row r="507" ht="13.5" customHeight="1">
      <c r="A507" s="133" t="str">
        <f t="array" ref="A507">IFERROR(INDEX('03.Muestra'!$B$8:$B$17,SMALL(IF("Documento no web"='03.Muestra'!$D$8:$D$17,ROW('03.Muestra'!$B$8:$B$17)-MIN(ROW('03.Muestra'!$D$8:$D$17))+1,""),ROW()-497)),"")</f>
        <v/>
      </c>
      <c r="B507" s="169" t="str">
        <f t="array" ref="B507">IFERROR(INDEX('03.Muestra'!$C$8:$C$17,SMALL(IF("Documento no web"='03.Muestra'!$D$8:$D$17,ROW('03.Muestra'!$C$8:$C$17)-MIN(ROW('03.Muestra'!$D$8:$D$17))+1,""),ROW()-497)),"")</f>
        <v/>
      </c>
      <c r="C507" s="169" t="str">
        <f t="array" ref="C507">IFERROR(INDEX('03.Muestra'!$F$8:$F$17,SMALL(IF("Documento no web"='03.Muestra'!$D$8:$D$17,ROW('03.Muestra'!$F$8:$F$17)-MIN(ROW('03.Muestra'!$D$8:$D$17))+1,""),ROW()-497)),"")</f>
        <v/>
      </c>
      <c r="D507" s="143" t="str">
        <f t="shared" si="61"/>
        <v/>
      </c>
      <c r="E507" s="95" t="str">
        <f t="shared" si="62"/>
        <v/>
      </c>
      <c r="F507" s="23"/>
      <c r="G507" s="23"/>
      <c r="H507" s="23"/>
      <c r="I507" s="23"/>
      <c r="J507" s="23"/>
      <c r="K507" s="188"/>
      <c r="L507" s="23"/>
      <c r="M507" s="23"/>
      <c r="N507" s="23"/>
      <c r="O507" s="23"/>
      <c r="P507" s="23"/>
      <c r="Q507" s="23"/>
      <c r="R507" s="23"/>
      <c r="S507" s="23"/>
      <c r="T507" s="23"/>
      <c r="U507" s="23"/>
      <c r="V507" s="23"/>
      <c r="W507" s="23"/>
      <c r="X507" s="23"/>
      <c r="Y507" s="23"/>
      <c r="Z507" s="29"/>
      <c r="AA507" s="29"/>
      <c r="AB507" s="29"/>
      <c r="AC507" s="29"/>
      <c r="AD507" s="29"/>
      <c r="AE507" s="29"/>
      <c r="AF507" s="29"/>
      <c r="AG507" s="29"/>
      <c r="AH507" s="29"/>
      <c r="AI507" s="29"/>
    </row>
    <row r="508" ht="12.0" customHeight="1">
      <c r="A508" s="92"/>
      <c r="B508" s="173"/>
      <c r="C508" s="173"/>
      <c r="D508" s="174"/>
      <c r="E508" s="95"/>
      <c r="F508" s="23"/>
      <c r="G508" s="23"/>
      <c r="H508" s="23"/>
      <c r="I508" s="23"/>
      <c r="J508" s="23"/>
      <c r="K508" s="29"/>
      <c r="L508" s="29"/>
      <c r="M508" s="29"/>
      <c r="N508" s="23"/>
      <c r="O508" s="23"/>
      <c r="P508" s="23"/>
      <c r="Q508" s="23"/>
      <c r="R508" s="23"/>
      <c r="S508" s="23"/>
      <c r="T508" s="23"/>
      <c r="U508" s="23"/>
      <c r="V508" s="29"/>
      <c r="W508" s="29"/>
      <c r="X508" s="29"/>
      <c r="Y508" s="29"/>
      <c r="Z508" s="29"/>
      <c r="AA508" s="29"/>
      <c r="AB508" s="29"/>
      <c r="AC508" s="29"/>
      <c r="AD508" s="23"/>
      <c r="AE508" s="29"/>
      <c r="AF508" s="29"/>
      <c r="AG508" s="29"/>
      <c r="AH508" s="29"/>
      <c r="AI508" s="29"/>
    </row>
    <row r="509" ht="12.0" customHeight="1">
      <c r="A509" s="92"/>
      <c r="B509" s="173"/>
      <c r="C509" s="173"/>
      <c r="D509" s="174"/>
      <c r="E509" s="95"/>
      <c r="F509" s="23"/>
      <c r="G509" s="23"/>
      <c r="H509" s="23"/>
      <c r="I509" s="23"/>
      <c r="J509" s="23"/>
      <c r="K509" s="29"/>
      <c r="L509" s="29"/>
      <c r="M509" s="29"/>
      <c r="N509" s="23"/>
      <c r="O509" s="23"/>
      <c r="P509" s="23"/>
      <c r="Q509" s="23"/>
      <c r="R509" s="23"/>
      <c r="S509" s="23"/>
      <c r="T509" s="23"/>
      <c r="U509" s="23"/>
      <c r="V509" s="29"/>
      <c r="W509" s="29"/>
      <c r="X509" s="29"/>
      <c r="Y509" s="29"/>
      <c r="Z509" s="29"/>
      <c r="AA509" s="29"/>
      <c r="AB509" s="29"/>
      <c r="AC509" s="29"/>
      <c r="AD509" s="23"/>
      <c r="AE509" s="29"/>
      <c r="AF509" s="29"/>
      <c r="AG509" s="29"/>
      <c r="AH509" s="29"/>
      <c r="AI509" s="29"/>
    </row>
    <row r="510" ht="12.75" customHeight="1">
      <c r="A510" s="151"/>
      <c r="B510" s="152"/>
      <c r="C510" s="151"/>
      <c r="D510" s="175"/>
      <c r="E510" s="95"/>
      <c r="F510" s="23"/>
      <c r="G510" s="23"/>
      <c r="H510" s="23"/>
      <c r="I510" s="23"/>
      <c r="J510" s="23"/>
      <c r="K510" s="29"/>
      <c r="L510" s="29"/>
      <c r="M510" s="29"/>
      <c r="N510" s="23"/>
      <c r="O510" s="23"/>
      <c r="P510" s="23"/>
      <c r="Q510" s="23"/>
      <c r="R510" s="23"/>
      <c r="S510" s="23"/>
      <c r="T510" s="23"/>
      <c r="U510" s="23"/>
      <c r="V510" s="29"/>
      <c r="W510" s="29"/>
      <c r="X510" s="29"/>
      <c r="Y510" s="29"/>
      <c r="Z510" s="29"/>
      <c r="AA510" s="29"/>
      <c r="AB510" s="29"/>
      <c r="AC510" s="29"/>
      <c r="AD510" s="23"/>
      <c r="AE510" s="29"/>
      <c r="AF510" s="29"/>
      <c r="AG510" s="29"/>
      <c r="AH510" s="29"/>
      <c r="AI510" s="29"/>
    </row>
    <row r="511" ht="14.25" customHeight="1">
      <c r="A511" s="149"/>
      <c r="B511" s="149"/>
      <c r="C511" s="149"/>
      <c r="D511" s="176"/>
      <c r="E511" s="95"/>
      <c r="F511" s="124"/>
      <c r="G511" s="23"/>
      <c r="H511" s="23"/>
      <c r="I511" s="23"/>
      <c r="J511" s="23"/>
      <c r="K511" s="29"/>
      <c r="L511" s="29"/>
      <c r="M511" s="29"/>
      <c r="N511" s="23"/>
      <c r="O511" s="23"/>
      <c r="P511" s="23"/>
      <c r="Q511" s="23"/>
      <c r="R511" s="23"/>
      <c r="S511" s="23"/>
      <c r="T511" s="23"/>
      <c r="U511" s="23"/>
      <c r="V511" s="29"/>
      <c r="W511" s="29"/>
      <c r="X511" s="29"/>
      <c r="Y511" s="29"/>
      <c r="Z511" s="29"/>
      <c r="AA511" s="29"/>
      <c r="AB511" s="29"/>
      <c r="AC511" s="29"/>
      <c r="AD511" s="23"/>
      <c r="AE511" s="29"/>
      <c r="AF511" s="29"/>
      <c r="AG511" s="29"/>
      <c r="AH511" s="29"/>
      <c r="AI511" s="29"/>
    </row>
    <row r="512" ht="13.5" customHeight="1">
      <c r="A512" s="29"/>
      <c r="B512" s="23"/>
      <c r="C512" s="23"/>
      <c r="D512" s="167"/>
      <c r="E512" s="23"/>
      <c r="F512" s="23"/>
      <c r="G512" s="23"/>
      <c r="H512" s="23"/>
      <c r="I512" s="23"/>
      <c r="J512" s="23"/>
      <c r="K512" s="188"/>
      <c r="L512" s="23"/>
      <c r="M512" s="23"/>
      <c r="N512" s="23"/>
      <c r="O512" s="23"/>
      <c r="P512" s="23"/>
      <c r="Q512" s="23"/>
      <c r="R512" s="23"/>
      <c r="S512" s="23"/>
      <c r="T512" s="23"/>
      <c r="U512" s="23"/>
      <c r="V512" s="23"/>
      <c r="W512" s="23"/>
      <c r="X512" s="23"/>
      <c r="Y512" s="23"/>
      <c r="Z512" s="29"/>
      <c r="AA512" s="29"/>
      <c r="AB512" s="29"/>
      <c r="AC512" s="29"/>
      <c r="AD512" s="29"/>
      <c r="AE512" s="29"/>
      <c r="AF512" s="29"/>
      <c r="AG512" s="29"/>
      <c r="AH512" s="29"/>
      <c r="AI512" s="29"/>
    </row>
    <row r="513" ht="13.5" customHeight="1">
      <c r="A513" s="29"/>
      <c r="B513" s="193"/>
      <c r="C513" s="23"/>
      <c r="D513" s="167"/>
      <c r="E513" s="137"/>
      <c r="F513" s="23"/>
      <c r="G513" s="23"/>
      <c r="H513" s="23"/>
      <c r="I513" s="23"/>
      <c r="J513" s="23"/>
      <c r="K513" s="188"/>
      <c r="L513" s="23"/>
      <c r="M513" s="23"/>
      <c r="N513" s="23"/>
      <c r="O513" s="23"/>
      <c r="P513" s="23"/>
      <c r="Q513" s="23"/>
      <c r="R513" s="23"/>
      <c r="S513" s="23"/>
      <c r="T513" s="23"/>
      <c r="U513" s="23"/>
      <c r="V513" s="23"/>
      <c r="W513" s="23"/>
      <c r="X513" s="23"/>
      <c r="Y513" s="23"/>
      <c r="Z513" s="29"/>
      <c r="AA513" s="29"/>
      <c r="AB513" s="29"/>
      <c r="AC513" s="29"/>
      <c r="AD513" s="29"/>
      <c r="AE513" s="29"/>
      <c r="AF513" s="29"/>
      <c r="AG513" s="29"/>
      <c r="AH513" s="29"/>
      <c r="AI513" s="29"/>
    </row>
    <row r="514" ht="30.0" customHeight="1">
      <c r="A514" s="126" t="s">
        <v>106</v>
      </c>
      <c r="B514" s="127" t="s">
        <v>92</v>
      </c>
      <c r="C514" s="128" t="s">
        <v>232</v>
      </c>
      <c r="D514" s="168" t="s">
        <v>112</v>
      </c>
      <c r="E514" s="154"/>
      <c r="F514" s="29"/>
      <c r="G514" s="29"/>
      <c r="H514" s="29"/>
      <c r="I514" s="29"/>
      <c r="J514" s="29"/>
      <c r="K514" s="188"/>
      <c r="L514" s="23"/>
      <c r="M514" s="23"/>
      <c r="N514" s="23"/>
      <c r="O514" s="23"/>
      <c r="P514" s="23"/>
      <c r="Q514" s="23"/>
      <c r="R514" s="23"/>
      <c r="S514" s="23"/>
      <c r="T514" s="23"/>
      <c r="U514" s="23"/>
      <c r="V514" s="23"/>
      <c r="W514" s="23"/>
      <c r="X514" s="23"/>
      <c r="Y514" s="23"/>
      <c r="Z514" s="29"/>
      <c r="AA514" s="29"/>
      <c r="AB514" s="29"/>
      <c r="AC514" s="29"/>
      <c r="AD514" s="29"/>
      <c r="AE514" s="29"/>
      <c r="AF514" s="29"/>
      <c r="AG514" s="29"/>
      <c r="AH514" s="29"/>
      <c r="AI514" s="29"/>
    </row>
    <row r="515" ht="13.5" customHeight="1">
      <c r="A515" s="133" t="str">
        <f t="array" ref="A515">IFERROR(INDEX('03.Muestra'!$B$8:$B$17,SMALL(IF("Documento no web"='03.Muestra'!$D$8:$D$17,ROW('03.Muestra'!$B$8:$B$17)-MIN(ROW('03.Muestra'!$D$8:$D$17))+1,""),ROW()-514)),"")</f>
        <v/>
      </c>
      <c r="B515" s="169" t="str">
        <f t="array" ref="B515">IFERROR(INDEX('03.Muestra'!$C$8:$C$17,SMALL(IF("Documento no web"='03.Muestra'!$D$8:$D$17,ROW('03.Muestra'!$C$8:$C$17)-MIN(ROW('03.Muestra'!$D$8:$D$17))+1,""),ROW()-514)),"")</f>
        <v/>
      </c>
      <c r="C515" s="169" t="str">
        <f t="array" ref="C515">IFERROR(INDEX('03.Muestra'!$F$8:$F$17,SMALL(IF("Documento no web"='03.Muestra'!$D$8:$D$17,ROW('03.Muestra'!$F$8:$F$17)-MIN(ROW('03.Muestra'!$D$8:$D$17))+1,""),ROW()-514)),"")</f>
        <v/>
      </c>
      <c r="D515" s="143" t="str">
        <f t="shared" ref="D515:D524" si="63">IF(C515="","",$D$18)</f>
        <v/>
      </c>
      <c r="E515" s="95" t="str">
        <f t="shared" ref="E515:E524" si="64">IF(D515&lt;&gt;"",IF(AND(B515&lt;&gt;"",C515&lt;&gt;""),"","ERR"),"")</f>
        <v/>
      </c>
      <c r="F515" s="144" t="s">
        <v>95</v>
      </c>
      <c r="G515" s="121" t="s">
        <v>104</v>
      </c>
      <c r="H515" s="116" t="s">
        <v>99</v>
      </c>
      <c r="I515" s="145" t="s">
        <v>97</v>
      </c>
      <c r="J515" s="146" t="s">
        <v>93</v>
      </c>
      <c r="K515" s="171" t="s">
        <v>103</v>
      </c>
      <c r="L515" s="23"/>
      <c r="M515" s="23"/>
      <c r="N515" s="23"/>
      <c r="O515" s="23"/>
      <c r="P515" s="23"/>
      <c r="Q515" s="23"/>
      <c r="R515" s="23"/>
      <c r="S515" s="23"/>
      <c r="T515" s="23"/>
      <c r="U515" s="23"/>
      <c r="V515" s="23"/>
      <c r="W515" s="23"/>
      <c r="X515" s="23"/>
      <c r="Y515" s="23"/>
      <c r="Z515" s="29"/>
      <c r="AA515" s="29"/>
      <c r="AB515" s="29"/>
      <c r="AC515" s="29"/>
      <c r="AD515" s="29"/>
      <c r="AE515" s="29"/>
      <c r="AF515" s="29"/>
      <c r="AG515" s="29"/>
      <c r="AH515" s="29"/>
      <c r="AI515" s="29"/>
    </row>
    <row r="516" ht="13.5" customHeight="1">
      <c r="A516" s="133" t="str">
        <f t="array" ref="A516">IFERROR(INDEX('03.Muestra'!$B$8:$B$17,SMALL(IF("Documento no web"='03.Muestra'!$D$8:$D$17,ROW('03.Muestra'!$B$8:$B$17)-MIN(ROW('03.Muestra'!$D$8:$D$17))+1,""),ROW()-514)),"")</f>
        <v/>
      </c>
      <c r="B516" s="169" t="str">
        <f t="array" ref="B516">IFERROR(INDEX('03.Muestra'!$C$8:$C$17,SMALL(IF("Documento no web"='03.Muestra'!$D$8:$D$17,ROW('03.Muestra'!$C$8:$C$17)-MIN(ROW('03.Muestra'!$D$8:$D$17))+1,""),ROW()-514)),"")</f>
        <v/>
      </c>
      <c r="C516" s="169" t="str">
        <f t="array" ref="C516">IFERROR(INDEX('03.Muestra'!$F$8:$F$17,SMALL(IF("Documento no web"='03.Muestra'!$D$8:$D$17,ROW('03.Muestra'!$F$8:$F$17)-MIN(ROW('03.Muestra'!$D$8:$D$17))+1,""),ROW()-514)),"")</f>
        <v/>
      </c>
      <c r="D516" s="143" t="str">
        <f t="shared" si="63"/>
        <v/>
      </c>
      <c r="E516" s="95" t="str">
        <f t="shared" si="64"/>
        <v/>
      </c>
      <c r="F516" s="147">
        <f>COUNTIF($D515:INDIRECT("$D" &amp;  SUM(ROW()-1,'03.Muestra'!$D$20)-1),F515)</f>
        <v>0</v>
      </c>
      <c r="G516" s="147">
        <f>COUNTIF($D515:INDIRECT("$D" &amp;  SUM(ROW()-1,'03.Muestra'!$D$20)-1),G515)</f>
        <v>0</v>
      </c>
      <c r="H516" s="147">
        <f>COUNTIF($D515:INDIRECT("$D" &amp;  SUM(ROW()-1,'03.Muestra'!$D$20)-1),H515)</f>
        <v>0</v>
      </c>
      <c r="I516" s="147">
        <f>COUNTIF($D515:INDIRECT("$D" &amp;  SUM(ROW()-1,'03.Muestra'!$D$20)-1),I515)</f>
        <v>0</v>
      </c>
      <c r="J516" s="147">
        <f>COUNTIF($D515:INDIRECT("$D" &amp;  SUM(ROW()-1,'03.Muestra'!$D$20)-1),J515)</f>
        <v>0</v>
      </c>
      <c r="K516" s="172">
        <f>IF(COUNTIF('03.Muestra'!$D$8:$D$17,"Documento no web")=0,0,COUNTBLANK($D515:INDIRECT("$D" &amp;  SUM(ROW()-1,COUNTIF('03.Muestra'!$D$8:$D$17,"Documento no web"))-1)))</f>
        <v>0</v>
      </c>
      <c r="L516" s="23"/>
      <c r="M516" s="23"/>
      <c r="N516" s="23"/>
      <c r="O516" s="23"/>
      <c r="P516" s="23"/>
      <c r="Q516" s="23"/>
      <c r="R516" s="23"/>
      <c r="S516" s="23"/>
      <c r="T516" s="23"/>
      <c r="U516" s="23"/>
      <c r="V516" s="23"/>
      <c r="W516" s="23"/>
      <c r="X516" s="23"/>
      <c r="Y516" s="23"/>
      <c r="Z516" s="29"/>
      <c r="AA516" s="29"/>
      <c r="AB516" s="29"/>
      <c r="AC516" s="29"/>
      <c r="AD516" s="29"/>
      <c r="AE516" s="29"/>
      <c r="AF516" s="29"/>
      <c r="AG516" s="29"/>
      <c r="AH516" s="29"/>
      <c r="AI516" s="29"/>
    </row>
    <row r="517" ht="13.5" customHeight="1">
      <c r="A517" s="133" t="str">
        <f t="array" ref="A517">IFERROR(INDEX('03.Muestra'!$B$8:$B$17,SMALL(IF("Documento no web"='03.Muestra'!$D$8:$D$17,ROW('03.Muestra'!$B$8:$B$17)-MIN(ROW('03.Muestra'!$D$8:$D$17))+1,""),ROW()-514)),"")</f>
        <v/>
      </c>
      <c r="B517" s="169" t="str">
        <f t="array" ref="B517">IFERROR(INDEX('03.Muestra'!$C$8:$C$17,SMALL(IF("Documento no web"='03.Muestra'!$D$8:$D$17,ROW('03.Muestra'!$C$8:$C$17)-MIN(ROW('03.Muestra'!$D$8:$D$17))+1,""),ROW()-514)),"")</f>
        <v/>
      </c>
      <c r="C517" s="169" t="str">
        <f t="array" ref="C517">IFERROR(INDEX('03.Muestra'!$F$8:$F$17,SMALL(IF("Documento no web"='03.Muestra'!$D$8:$D$17,ROW('03.Muestra'!$F$8:$F$17)-MIN(ROW('03.Muestra'!$D$8:$D$17))+1,""),ROW()-514)),"")</f>
        <v/>
      </c>
      <c r="D517" s="143" t="str">
        <f t="shared" si="63"/>
        <v/>
      </c>
      <c r="E517" s="95" t="str">
        <f t="shared" si="64"/>
        <v/>
      </c>
      <c r="F517" s="29"/>
      <c r="G517" s="23"/>
      <c r="H517" s="23"/>
      <c r="I517" s="23"/>
      <c r="J517" s="23"/>
      <c r="K517" s="188"/>
      <c r="L517" s="23"/>
      <c r="M517" s="23"/>
      <c r="N517" s="23"/>
      <c r="O517" s="23"/>
      <c r="P517" s="23"/>
      <c r="Q517" s="23"/>
      <c r="R517" s="23"/>
      <c r="S517" s="23"/>
      <c r="T517" s="23"/>
      <c r="U517" s="23"/>
      <c r="V517" s="23"/>
      <c r="W517" s="23"/>
      <c r="X517" s="23"/>
      <c r="Y517" s="23"/>
      <c r="Z517" s="29"/>
      <c r="AA517" s="29"/>
      <c r="AB517" s="29"/>
      <c r="AC517" s="29"/>
      <c r="AD517" s="29"/>
      <c r="AE517" s="29"/>
      <c r="AF517" s="29"/>
      <c r="AG517" s="29"/>
      <c r="AH517" s="29"/>
      <c r="AI517" s="29"/>
    </row>
    <row r="518" ht="13.5" customHeight="1">
      <c r="A518" s="133" t="str">
        <f t="array" ref="A518">IFERROR(INDEX('03.Muestra'!$B$8:$B$17,SMALL(IF("Documento no web"='03.Muestra'!$D$8:$D$17,ROW('03.Muestra'!$B$8:$B$17)-MIN(ROW('03.Muestra'!$D$8:$D$17))+1,""),ROW()-514)),"")</f>
        <v/>
      </c>
      <c r="B518" s="169" t="str">
        <f t="array" ref="B518">IFERROR(INDEX('03.Muestra'!$C$8:$C$17,SMALL(IF("Documento no web"='03.Muestra'!$D$8:$D$17,ROW('03.Muestra'!$C$8:$C$17)-MIN(ROW('03.Muestra'!$D$8:$D$17))+1,""),ROW()-514)),"")</f>
        <v/>
      </c>
      <c r="C518" s="169" t="str">
        <f t="array" ref="C518">IFERROR(INDEX('03.Muestra'!$F$8:$F$17,SMALL(IF("Documento no web"='03.Muestra'!$D$8:$D$17,ROW('03.Muestra'!$F$8:$F$17)-MIN(ROW('03.Muestra'!$D$8:$D$17))+1,""),ROW()-514)),"")</f>
        <v/>
      </c>
      <c r="D518" s="143" t="str">
        <f t="shared" si="63"/>
        <v/>
      </c>
      <c r="E518" s="95" t="str">
        <f t="shared" si="64"/>
        <v/>
      </c>
      <c r="F518" s="29"/>
      <c r="G518" s="23"/>
      <c r="H518" s="23"/>
      <c r="I518" s="23"/>
      <c r="J518" s="23"/>
      <c r="K518" s="188"/>
      <c r="L518" s="23"/>
      <c r="M518" s="23"/>
      <c r="N518" s="23"/>
      <c r="O518" s="23"/>
      <c r="P518" s="23"/>
      <c r="Q518" s="23"/>
      <c r="R518" s="23"/>
      <c r="S518" s="23"/>
      <c r="T518" s="23"/>
      <c r="U518" s="23"/>
      <c r="V518" s="23"/>
      <c r="W518" s="23"/>
      <c r="X518" s="23"/>
      <c r="Y518" s="23"/>
      <c r="Z518" s="29"/>
      <c r="AA518" s="29"/>
      <c r="AB518" s="29"/>
      <c r="AC518" s="29"/>
      <c r="AD518" s="29"/>
      <c r="AE518" s="29"/>
      <c r="AF518" s="29"/>
      <c r="AG518" s="29"/>
      <c r="AH518" s="29"/>
      <c r="AI518" s="29"/>
    </row>
    <row r="519" ht="13.5" customHeight="1">
      <c r="A519" s="133" t="str">
        <f t="array" ref="A519">IFERROR(INDEX('03.Muestra'!$B$8:$B$17,SMALL(IF("Documento no web"='03.Muestra'!$D$8:$D$17,ROW('03.Muestra'!$B$8:$B$17)-MIN(ROW('03.Muestra'!$D$8:$D$17))+1,""),ROW()-514)),"")</f>
        <v/>
      </c>
      <c r="B519" s="169" t="str">
        <f t="array" ref="B519">IFERROR(INDEX('03.Muestra'!$C$8:$C$17,SMALL(IF("Documento no web"='03.Muestra'!$D$8:$D$17,ROW('03.Muestra'!$C$8:$C$17)-MIN(ROW('03.Muestra'!$D$8:$D$17))+1,""),ROW()-514)),"")</f>
        <v/>
      </c>
      <c r="C519" s="169" t="str">
        <f t="array" ref="C519">IFERROR(INDEX('03.Muestra'!$F$8:$F$17,SMALL(IF("Documento no web"='03.Muestra'!$D$8:$D$17,ROW('03.Muestra'!$F$8:$F$17)-MIN(ROW('03.Muestra'!$D$8:$D$17))+1,""),ROW()-514)),"")</f>
        <v/>
      </c>
      <c r="D519" s="143" t="str">
        <f t="shared" si="63"/>
        <v/>
      </c>
      <c r="E519" s="95" t="str">
        <f t="shared" si="64"/>
        <v/>
      </c>
      <c r="F519" s="29"/>
      <c r="G519" s="23"/>
      <c r="H519" s="23"/>
      <c r="I519" s="23"/>
      <c r="J519" s="23"/>
      <c r="K519" s="188"/>
      <c r="L519" s="23"/>
      <c r="M519" s="23"/>
      <c r="N519" s="23"/>
      <c r="O519" s="23"/>
      <c r="P519" s="23"/>
      <c r="Q519" s="23"/>
      <c r="R519" s="23"/>
      <c r="S519" s="23"/>
      <c r="T519" s="23"/>
      <c r="U519" s="23"/>
      <c r="V519" s="23"/>
      <c r="W519" s="23"/>
      <c r="X519" s="23"/>
      <c r="Y519" s="23"/>
      <c r="Z519" s="29"/>
      <c r="AA519" s="29"/>
      <c r="AB519" s="29"/>
      <c r="AC519" s="29"/>
      <c r="AD519" s="29"/>
      <c r="AE519" s="29"/>
      <c r="AF519" s="29"/>
      <c r="AG519" s="29"/>
      <c r="AH519" s="29"/>
      <c r="AI519" s="29"/>
    </row>
    <row r="520" ht="13.5" customHeight="1">
      <c r="A520" s="133" t="str">
        <f t="array" ref="A520">IFERROR(INDEX('03.Muestra'!$B$8:$B$17,SMALL(IF("Documento no web"='03.Muestra'!$D$8:$D$17,ROW('03.Muestra'!$B$8:$B$17)-MIN(ROW('03.Muestra'!$D$8:$D$17))+1,""),ROW()-514)),"")</f>
        <v/>
      </c>
      <c r="B520" s="169" t="str">
        <f t="array" ref="B520">IFERROR(INDEX('03.Muestra'!$C$8:$C$17,SMALL(IF("Documento no web"='03.Muestra'!$D$8:$D$17,ROW('03.Muestra'!$C$8:$C$17)-MIN(ROW('03.Muestra'!$D$8:$D$17))+1,""),ROW()-514)),"")</f>
        <v/>
      </c>
      <c r="C520" s="169" t="str">
        <f t="array" ref="C520">IFERROR(INDEX('03.Muestra'!$F$8:$F$17,SMALL(IF("Documento no web"='03.Muestra'!$D$8:$D$17,ROW('03.Muestra'!$F$8:$F$17)-MIN(ROW('03.Muestra'!$D$8:$D$17))+1,""),ROW()-514)),"")</f>
        <v/>
      </c>
      <c r="D520" s="143" t="str">
        <f t="shared" si="63"/>
        <v/>
      </c>
      <c r="E520" s="95" t="str">
        <f t="shared" si="64"/>
        <v/>
      </c>
      <c r="F520" s="29"/>
      <c r="G520" s="23"/>
      <c r="H520" s="23"/>
      <c r="I520" s="23"/>
      <c r="J520" s="23"/>
      <c r="K520" s="188"/>
      <c r="L520" s="23"/>
      <c r="M520" s="23"/>
      <c r="N520" s="23"/>
      <c r="O520" s="23"/>
      <c r="P520" s="23"/>
      <c r="Q520" s="23"/>
      <c r="R520" s="23"/>
      <c r="S520" s="23"/>
      <c r="T520" s="23"/>
      <c r="U520" s="23"/>
      <c r="V520" s="23"/>
      <c r="W520" s="23"/>
      <c r="X520" s="23"/>
      <c r="Y520" s="23"/>
      <c r="Z520" s="29"/>
      <c r="AA520" s="29"/>
      <c r="AB520" s="29"/>
      <c r="AC520" s="29"/>
      <c r="AD520" s="29"/>
      <c r="AE520" s="29"/>
      <c r="AF520" s="29"/>
      <c r="AG520" s="29"/>
      <c r="AH520" s="29"/>
      <c r="AI520" s="29"/>
    </row>
    <row r="521" ht="13.5" customHeight="1">
      <c r="A521" s="133" t="str">
        <f t="array" ref="A521">IFERROR(INDEX('03.Muestra'!$B$8:$B$17,SMALL(IF("Documento no web"='03.Muestra'!$D$8:$D$17,ROW('03.Muestra'!$B$8:$B$17)-MIN(ROW('03.Muestra'!$D$8:$D$17))+1,""),ROW()-514)),"")</f>
        <v/>
      </c>
      <c r="B521" s="169" t="str">
        <f t="array" ref="B521">IFERROR(INDEX('03.Muestra'!$C$8:$C$17,SMALL(IF("Documento no web"='03.Muestra'!$D$8:$D$17,ROW('03.Muestra'!$C$8:$C$17)-MIN(ROW('03.Muestra'!$D$8:$D$17))+1,""),ROW()-514)),"")</f>
        <v/>
      </c>
      <c r="C521" s="169" t="str">
        <f t="array" ref="C521">IFERROR(INDEX('03.Muestra'!$F$8:$F$17,SMALL(IF("Documento no web"='03.Muestra'!$D$8:$D$17,ROW('03.Muestra'!$F$8:$F$17)-MIN(ROW('03.Muestra'!$D$8:$D$17))+1,""),ROW()-514)),"")</f>
        <v/>
      </c>
      <c r="D521" s="143" t="str">
        <f t="shared" si="63"/>
        <v/>
      </c>
      <c r="E521" s="95" t="str">
        <f t="shared" si="64"/>
        <v/>
      </c>
      <c r="F521" s="23"/>
      <c r="G521" s="23"/>
      <c r="H521" s="23"/>
      <c r="I521" s="23"/>
      <c r="J521" s="23"/>
      <c r="K521" s="188"/>
      <c r="L521" s="23"/>
      <c r="M521" s="23"/>
      <c r="N521" s="23"/>
      <c r="O521" s="23"/>
      <c r="P521" s="23"/>
      <c r="Q521" s="23"/>
      <c r="R521" s="23"/>
      <c r="S521" s="23"/>
      <c r="T521" s="23"/>
      <c r="U521" s="23"/>
      <c r="V521" s="23"/>
      <c r="W521" s="23"/>
      <c r="X521" s="23"/>
      <c r="Y521" s="23"/>
      <c r="Z521" s="29"/>
      <c r="AA521" s="29"/>
      <c r="AB521" s="29"/>
      <c r="AC521" s="29"/>
      <c r="AD521" s="29"/>
      <c r="AE521" s="29"/>
      <c r="AF521" s="29"/>
      <c r="AG521" s="29"/>
      <c r="AH521" s="29"/>
      <c r="AI521" s="29"/>
    </row>
    <row r="522" ht="13.5" customHeight="1">
      <c r="A522" s="133" t="str">
        <f t="array" ref="A522">IFERROR(INDEX('03.Muestra'!$B$8:$B$17,SMALL(IF("Documento no web"='03.Muestra'!$D$8:$D$17,ROW('03.Muestra'!$B$8:$B$17)-MIN(ROW('03.Muestra'!$D$8:$D$17))+1,""),ROW()-514)),"")</f>
        <v/>
      </c>
      <c r="B522" s="169" t="str">
        <f t="array" ref="B522">IFERROR(INDEX('03.Muestra'!$C$8:$C$17,SMALL(IF("Documento no web"='03.Muestra'!$D$8:$D$17,ROW('03.Muestra'!$C$8:$C$17)-MIN(ROW('03.Muestra'!$D$8:$D$17))+1,""),ROW()-514)),"")</f>
        <v/>
      </c>
      <c r="C522" s="169" t="str">
        <f t="array" ref="C522">IFERROR(INDEX('03.Muestra'!$F$8:$F$17,SMALL(IF("Documento no web"='03.Muestra'!$D$8:$D$17,ROW('03.Muestra'!$F$8:$F$17)-MIN(ROW('03.Muestra'!$D$8:$D$17))+1,""),ROW()-514)),"")</f>
        <v/>
      </c>
      <c r="D522" s="143" t="str">
        <f t="shared" si="63"/>
        <v/>
      </c>
      <c r="E522" s="95" t="str">
        <f t="shared" si="64"/>
        <v/>
      </c>
      <c r="F522" s="23"/>
      <c r="G522" s="23"/>
      <c r="H522" s="23"/>
      <c r="I522" s="23"/>
      <c r="J522" s="23"/>
      <c r="K522" s="188"/>
      <c r="L522" s="23"/>
      <c r="M522" s="23"/>
      <c r="N522" s="23"/>
      <c r="O522" s="23"/>
      <c r="P522" s="23"/>
      <c r="Q522" s="23"/>
      <c r="R522" s="23"/>
      <c r="S522" s="23"/>
      <c r="T522" s="23"/>
      <c r="U522" s="23"/>
      <c r="V522" s="23"/>
      <c r="W522" s="23"/>
      <c r="X522" s="23"/>
      <c r="Y522" s="23"/>
      <c r="Z522" s="29"/>
      <c r="AA522" s="29"/>
      <c r="AB522" s="29"/>
      <c r="AC522" s="29"/>
      <c r="AD522" s="29"/>
      <c r="AE522" s="29"/>
      <c r="AF522" s="29"/>
      <c r="AG522" s="29"/>
      <c r="AH522" s="29"/>
      <c r="AI522" s="29"/>
    </row>
    <row r="523" ht="13.5" customHeight="1">
      <c r="A523" s="133" t="str">
        <f t="array" ref="A523">IFERROR(INDEX('03.Muestra'!$B$8:$B$17,SMALL(IF("Documento no web"='03.Muestra'!$D$8:$D$17,ROW('03.Muestra'!$B$8:$B$17)-MIN(ROW('03.Muestra'!$D$8:$D$17))+1,""),ROW()-514)),"")</f>
        <v/>
      </c>
      <c r="B523" s="169" t="str">
        <f t="array" ref="B523">IFERROR(INDEX('03.Muestra'!$C$8:$C$17,SMALL(IF("Documento no web"='03.Muestra'!$D$8:$D$17,ROW('03.Muestra'!$C$8:$C$17)-MIN(ROW('03.Muestra'!$D$8:$D$17))+1,""),ROW()-514)),"")</f>
        <v/>
      </c>
      <c r="C523" s="169" t="str">
        <f t="array" ref="C523">IFERROR(INDEX('03.Muestra'!$F$8:$F$17,SMALL(IF("Documento no web"='03.Muestra'!$D$8:$D$17,ROW('03.Muestra'!$F$8:$F$17)-MIN(ROW('03.Muestra'!$D$8:$D$17))+1,""),ROW()-514)),"")</f>
        <v/>
      </c>
      <c r="D523" s="143" t="str">
        <f t="shared" si="63"/>
        <v/>
      </c>
      <c r="E523" s="95" t="str">
        <f t="shared" si="64"/>
        <v/>
      </c>
      <c r="F523" s="23"/>
      <c r="G523" s="23"/>
      <c r="H523" s="23"/>
      <c r="I523" s="23"/>
      <c r="J523" s="23"/>
      <c r="K523" s="188"/>
      <c r="L523" s="23"/>
      <c r="M523" s="23"/>
      <c r="N523" s="23"/>
      <c r="O523" s="23"/>
      <c r="P523" s="23"/>
      <c r="Q523" s="23"/>
      <c r="R523" s="23"/>
      <c r="S523" s="23"/>
      <c r="T523" s="23"/>
      <c r="U523" s="23"/>
      <c r="V523" s="23"/>
      <c r="W523" s="23"/>
      <c r="X523" s="23"/>
      <c r="Y523" s="23"/>
      <c r="Z523" s="29"/>
      <c r="AA523" s="29"/>
      <c r="AB523" s="29"/>
      <c r="AC523" s="29"/>
      <c r="AD523" s="29"/>
      <c r="AE523" s="29"/>
      <c r="AF523" s="29"/>
      <c r="AG523" s="29"/>
      <c r="AH523" s="29"/>
      <c r="AI523" s="29"/>
    </row>
    <row r="524" ht="13.5" customHeight="1">
      <c r="A524" s="133" t="str">
        <f t="array" ref="A524">IFERROR(INDEX('03.Muestra'!$B$8:$B$17,SMALL(IF("Documento no web"='03.Muestra'!$D$8:$D$17,ROW('03.Muestra'!$B$8:$B$17)-MIN(ROW('03.Muestra'!$D$8:$D$17))+1,""),ROW()-514)),"")</f>
        <v/>
      </c>
      <c r="B524" s="169" t="str">
        <f t="array" ref="B524">IFERROR(INDEX('03.Muestra'!$C$8:$C$17,SMALL(IF("Documento no web"='03.Muestra'!$D$8:$D$17,ROW('03.Muestra'!$C$8:$C$17)-MIN(ROW('03.Muestra'!$D$8:$D$17))+1,""),ROW()-514)),"")</f>
        <v/>
      </c>
      <c r="C524" s="169" t="str">
        <f t="array" ref="C524">IFERROR(INDEX('03.Muestra'!$F$8:$F$17,SMALL(IF("Documento no web"='03.Muestra'!$D$8:$D$17,ROW('03.Muestra'!$F$8:$F$17)-MIN(ROW('03.Muestra'!$D$8:$D$17))+1,""),ROW()-514)),"")</f>
        <v/>
      </c>
      <c r="D524" s="143" t="str">
        <f t="shared" si="63"/>
        <v/>
      </c>
      <c r="E524" s="95" t="str">
        <f t="shared" si="64"/>
        <v/>
      </c>
      <c r="F524" s="23"/>
      <c r="G524" s="23"/>
      <c r="H524" s="23"/>
      <c r="I524" s="23"/>
      <c r="J524" s="23"/>
      <c r="K524" s="188"/>
      <c r="L524" s="23"/>
      <c r="M524" s="23"/>
      <c r="N524" s="23"/>
      <c r="O524" s="23"/>
      <c r="P524" s="23"/>
      <c r="Q524" s="23"/>
      <c r="R524" s="23"/>
      <c r="S524" s="23"/>
      <c r="T524" s="23"/>
      <c r="U524" s="23"/>
      <c r="V524" s="23"/>
      <c r="W524" s="23"/>
      <c r="X524" s="23"/>
      <c r="Y524" s="23"/>
      <c r="Z524" s="29"/>
      <c r="AA524" s="29"/>
      <c r="AB524" s="29"/>
      <c r="AC524" s="29"/>
      <c r="AD524" s="29"/>
      <c r="AE524" s="29"/>
      <c r="AF524" s="29"/>
      <c r="AG524" s="29"/>
      <c r="AH524" s="29"/>
      <c r="AI524" s="29"/>
    </row>
    <row r="525" ht="12.0" customHeight="1">
      <c r="A525" s="92"/>
      <c r="B525" s="173"/>
      <c r="C525" s="173"/>
      <c r="D525" s="174"/>
      <c r="E525" s="95"/>
      <c r="F525" s="23"/>
      <c r="G525" s="23"/>
      <c r="H525" s="23"/>
      <c r="I525" s="23"/>
      <c r="J525" s="23"/>
      <c r="K525" s="29"/>
      <c r="L525" s="29"/>
      <c r="M525" s="29"/>
      <c r="N525" s="23"/>
      <c r="O525" s="23"/>
      <c r="P525" s="23"/>
      <c r="Q525" s="23"/>
      <c r="R525" s="23"/>
      <c r="S525" s="23"/>
      <c r="T525" s="23"/>
      <c r="U525" s="23"/>
      <c r="V525" s="29"/>
      <c r="W525" s="29"/>
      <c r="X525" s="29"/>
      <c r="Y525" s="29"/>
      <c r="Z525" s="29"/>
      <c r="AA525" s="29"/>
      <c r="AB525" s="29"/>
      <c r="AC525" s="29"/>
      <c r="AD525" s="23"/>
      <c r="AE525" s="29"/>
      <c r="AF525" s="29"/>
      <c r="AG525" s="29"/>
      <c r="AH525" s="29"/>
      <c r="AI525" s="29"/>
    </row>
    <row r="526" ht="12.0" customHeight="1">
      <c r="A526" s="92"/>
      <c r="B526" s="173"/>
      <c r="C526" s="173"/>
      <c r="D526" s="174"/>
      <c r="E526" s="95"/>
      <c r="F526" s="23"/>
      <c r="G526" s="23"/>
      <c r="H526" s="23"/>
      <c r="I526" s="23"/>
      <c r="J526" s="23"/>
      <c r="K526" s="29"/>
      <c r="L526" s="29"/>
      <c r="M526" s="29"/>
      <c r="N526" s="23"/>
      <c r="O526" s="23"/>
      <c r="P526" s="23"/>
      <c r="Q526" s="23"/>
      <c r="R526" s="23"/>
      <c r="S526" s="23"/>
      <c r="T526" s="23"/>
      <c r="U526" s="23"/>
      <c r="V526" s="29"/>
      <c r="W526" s="29"/>
      <c r="X526" s="29"/>
      <c r="Y526" s="29"/>
      <c r="Z526" s="29"/>
      <c r="AA526" s="29"/>
      <c r="AB526" s="29"/>
      <c r="AC526" s="29"/>
      <c r="AD526" s="23"/>
      <c r="AE526" s="29"/>
      <c r="AF526" s="29"/>
      <c r="AG526" s="29"/>
      <c r="AH526" s="29"/>
      <c r="AI526" s="29"/>
    </row>
    <row r="527" ht="12.75" customHeight="1">
      <c r="A527" s="151"/>
      <c r="B527" s="152"/>
      <c r="C527" s="151"/>
      <c r="D527" s="175"/>
      <c r="E527" s="95"/>
      <c r="F527" s="23"/>
      <c r="G527" s="23"/>
      <c r="H527" s="23"/>
      <c r="I527" s="23"/>
      <c r="J527" s="23"/>
      <c r="K527" s="29"/>
      <c r="L527" s="29"/>
      <c r="M527" s="29"/>
      <c r="N527" s="23"/>
      <c r="O527" s="23"/>
      <c r="P527" s="23"/>
      <c r="Q527" s="23"/>
      <c r="R527" s="23"/>
      <c r="S527" s="23"/>
      <c r="T527" s="23"/>
      <c r="U527" s="23"/>
      <c r="V527" s="29"/>
      <c r="W527" s="29"/>
      <c r="X527" s="29"/>
      <c r="Y527" s="29"/>
      <c r="Z527" s="29"/>
      <c r="AA527" s="29"/>
      <c r="AB527" s="29"/>
      <c r="AC527" s="29"/>
      <c r="AD527" s="23"/>
      <c r="AE527" s="29"/>
      <c r="AF527" s="29"/>
      <c r="AG527" s="29"/>
      <c r="AH527" s="29"/>
      <c r="AI527" s="29"/>
    </row>
    <row r="528" ht="14.25" customHeight="1">
      <c r="A528" s="149"/>
      <c r="B528" s="149"/>
      <c r="C528" s="149"/>
      <c r="D528" s="176"/>
      <c r="E528" s="95"/>
      <c r="F528" s="124"/>
      <c r="G528" s="23"/>
      <c r="H528" s="23"/>
      <c r="I528" s="23"/>
      <c r="J528" s="23"/>
      <c r="K528" s="29"/>
      <c r="L528" s="29"/>
      <c r="M528" s="29"/>
      <c r="N528" s="23"/>
      <c r="O528" s="23"/>
      <c r="P528" s="23"/>
      <c r="Q528" s="23"/>
      <c r="R528" s="23"/>
      <c r="S528" s="23"/>
      <c r="T528" s="23"/>
      <c r="U528" s="23"/>
      <c r="V528" s="29"/>
      <c r="W528" s="29"/>
      <c r="X528" s="29"/>
      <c r="Y528" s="29"/>
      <c r="Z528" s="29"/>
      <c r="AA528" s="29"/>
      <c r="AB528" s="29"/>
      <c r="AC528" s="29"/>
      <c r="AD528" s="23"/>
      <c r="AE528" s="29"/>
      <c r="AF528" s="29"/>
      <c r="AG528" s="29"/>
      <c r="AH528" s="29"/>
      <c r="AI528" s="29"/>
    </row>
    <row r="529" ht="13.5" customHeight="1">
      <c r="A529" s="29"/>
      <c r="B529" s="23"/>
      <c r="C529" s="23"/>
      <c r="D529" s="167"/>
      <c r="E529" s="137"/>
      <c r="F529" s="23"/>
      <c r="G529" s="23"/>
      <c r="H529" s="23"/>
      <c r="I529" s="23"/>
      <c r="J529" s="23"/>
      <c r="K529" s="188"/>
      <c r="L529" s="23"/>
      <c r="M529" s="23"/>
      <c r="N529" s="23"/>
      <c r="O529" s="23"/>
      <c r="P529" s="23"/>
      <c r="Q529" s="23"/>
      <c r="R529" s="23"/>
      <c r="S529" s="23"/>
      <c r="T529" s="23"/>
      <c r="U529" s="23"/>
      <c r="V529" s="23"/>
      <c r="W529" s="23"/>
      <c r="X529" s="23"/>
      <c r="Y529" s="23"/>
      <c r="Z529" s="29"/>
      <c r="AA529" s="29"/>
      <c r="AB529" s="29"/>
      <c r="AC529" s="29"/>
      <c r="AD529" s="29"/>
      <c r="AE529" s="29"/>
      <c r="AF529" s="29"/>
      <c r="AG529" s="29"/>
      <c r="AH529" s="29"/>
      <c r="AI529" s="29"/>
    </row>
    <row r="530" ht="13.5" customHeight="1">
      <c r="A530" s="29"/>
      <c r="B530" s="193"/>
      <c r="C530" s="23"/>
      <c r="D530" s="167"/>
      <c r="E530" s="137"/>
      <c r="F530" s="23"/>
      <c r="G530" s="23"/>
      <c r="H530" s="23"/>
      <c r="I530" s="23"/>
      <c r="J530" s="23"/>
      <c r="K530" s="188"/>
      <c r="L530" s="23"/>
      <c r="M530" s="23"/>
      <c r="N530" s="23"/>
      <c r="O530" s="23"/>
      <c r="P530" s="23"/>
      <c r="Q530" s="23"/>
      <c r="R530" s="23"/>
      <c r="S530" s="23"/>
      <c r="T530" s="23"/>
      <c r="U530" s="23"/>
      <c r="V530" s="23"/>
      <c r="W530" s="23"/>
      <c r="X530" s="23"/>
      <c r="Y530" s="23"/>
      <c r="Z530" s="29"/>
      <c r="AA530" s="29"/>
      <c r="AB530" s="29"/>
      <c r="AC530" s="29"/>
      <c r="AD530" s="29"/>
      <c r="AE530" s="29"/>
      <c r="AF530" s="29"/>
      <c r="AG530" s="29"/>
      <c r="AH530" s="29"/>
      <c r="AI530" s="29"/>
    </row>
    <row r="531" ht="30.0" customHeight="1">
      <c r="A531" s="126" t="s">
        <v>106</v>
      </c>
      <c r="B531" s="127" t="s">
        <v>92</v>
      </c>
      <c r="C531" s="128" t="s">
        <v>233</v>
      </c>
      <c r="D531" s="168" t="s">
        <v>112</v>
      </c>
      <c r="E531" s="154"/>
      <c r="F531" s="29"/>
      <c r="G531" s="29"/>
      <c r="H531" s="29"/>
      <c r="I531" s="29"/>
      <c r="J531" s="29"/>
      <c r="K531" s="188"/>
      <c r="L531" s="23"/>
      <c r="M531" s="23"/>
      <c r="N531" s="23"/>
      <c r="O531" s="23"/>
      <c r="P531" s="23"/>
      <c r="Q531" s="23"/>
      <c r="R531" s="23"/>
      <c r="S531" s="23"/>
      <c r="T531" s="23"/>
      <c r="U531" s="23"/>
      <c r="V531" s="23"/>
      <c r="W531" s="23"/>
      <c r="X531" s="23"/>
      <c r="Y531" s="23"/>
      <c r="Z531" s="29"/>
      <c r="AA531" s="29"/>
      <c r="AB531" s="29"/>
      <c r="AC531" s="29"/>
      <c r="AD531" s="29"/>
      <c r="AE531" s="29"/>
      <c r="AF531" s="29"/>
      <c r="AG531" s="29"/>
      <c r="AH531" s="29"/>
      <c r="AI531" s="29"/>
    </row>
    <row r="532" ht="13.5" customHeight="1">
      <c r="A532" s="133" t="str">
        <f t="array" ref="A532">IFERROR(INDEX('03.Muestra'!$B$8:$B$17,SMALL(IF("Documento no web"='03.Muestra'!$D$8:$D$17,ROW('03.Muestra'!$B$8:$B$17)-MIN(ROW('03.Muestra'!$D$8:$D$17))+1,""),ROW()-531)),"")</f>
        <v/>
      </c>
      <c r="B532" s="169" t="str">
        <f t="array" ref="B532">IFERROR(INDEX('03.Muestra'!$C$8:$C$17,SMALL(IF("Documento no web"='03.Muestra'!$D$8:$D$17,ROW('03.Muestra'!$C$8:$C$17)-MIN(ROW('03.Muestra'!$D$8:$D$17))+1,""),ROW()-531)),"")</f>
        <v/>
      </c>
      <c r="C532" s="169" t="str">
        <f t="array" ref="C532">IFERROR(INDEX('03.Muestra'!$F$8:$F$17,SMALL(IF("Documento no web"='03.Muestra'!$D$8:$D$17,ROW('03.Muestra'!$F$8:$F$17)-MIN(ROW('03.Muestra'!$D$8:$D$17))+1,""),ROW()-531)),"")</f>
        <v/>
      </c>
      <c r="D532" s="143" t="str">
        <f t="shared" ref="D532:D541" si="65">IF(C532="","",$D$18)</f>
        <v/>
      </c>
      <c r="E532" s="95" t="str">
        <f t="shared" ref="E532:E541" si="66">IF(D532&lt;&gt;"",IF(AND(B532&lt;&gt;"",C532&lt;&gt;""),"","ERR"),"")</f>
        <v/>
      </c>
      <c r="F532" s="144" t="s">
        <v>95</v>
      </c>
      <c r="G532" s="121" t="s">
        <v>104</v>
      </c>
      <c r="H532" s="116" t="s">
        <v>99</v>
      </c>
      <c r="I532" s="145" t="s">
        <v>97</v>
      </c>
      <c r="J532" s="146" t="s">
        <v>93</v>
      </c>
      <c r="K532" s="171" t="s">
        <v>103</v>
      </c>
      <c r="L532" s="23"/>
      <c r="M532" s="23"/>
      <c r="N532" s="23"/>
      <c r="O532" s="23"/>
      <c r="P532" s="23"/>
      <c r="Q532" s="23"/>
      <c r="R532" s="23"/>
      <c r="S532" s="23"/>
      <c r="T532" s="23"/>
      <c r="U532" s="23"/>
      <c r="V532" s="23"/>
      <c r="W532" s="23"/>
      <c r="X532" s="23"/>
      <c r="Y532" s="23"/>
      <c r="Z532" s="29"/>
      <c r="AA532" s="29"/>
      <c r="AB532" s="29"/>
      <c r="AC532" s="29"/>
      <c r="AD532" s="29"/>
      <c r="AE532" s="29"/>
      <c r="AF532" s="29"/>
      <c r="AG532" s="29"/>
      <c r="AH532" s="29"/>
      <c r="AI532" s="29"/>
    </row>
    <row r="533" ht="13.5" customHeight="1">
      <c r="A533" s="133" t="str">
        <f t="array" ref="A533">IFERROR(INDEX('03.Muestra'!$B$8:$B$17,SMALL(IF("Documento no web"='03.Muestra'!$D$8:$D$17,ROW('03.Muestra'!$B$8:$B$17)-MIN(ROW('03.Muestra'!$D$8:$D$17))+1,""),ROW()-531)),"")</f>
        <v/>
      </c>
      <c r="B533" s="169" t="str">
        <f t="array" ref="B533">IFERROR(INDEX('03.Muestra'!$C$8:$C$17,SMALL(IF("Documento no web"='03.Muestra'!$D$8:$D$17,ROW('03.Muestra'!$C$8:$C$17)-MIN(ROW('03.Muestra'!$D$8:$D$17))+1,""),ROW()-531)),"")</f>
        <v/>
      </c>
      <c r="C533" s="169" t="str">
        <f t="array" ref="C533">IFERROR(INDEX('03.Muestra'!$F$8:$F$17,SMALL(IF("Documento no web"='03.Muestra'!$D$8:$D$17,ROW('03.Muestra'!$F$8:$F$17)-MIN(ROW('03.Muestra'!$D$8:$D$17))+1,""),ROW()-531)),"")</f>
        <v/>
      </c>
      <c r="D533" s="143" t="str">
        <f t="shared" si="65"/>
        <v/>
      </c>
      <c r="E533" s="95" t="str">
        <f t="shared" si="66"/>
        <v/>
      </c>
      <c r="F533" s="147">
        <f>COUNTIF($D532:INDIRECT("$D" &amp;  SUM(ROW()-1,'03.Muestra'!$D$20)-1),F532)</f>
        <v>0</v>
      </c>
      <c r="G533" s="147">
        <f>COUNTIF($D532:INDIRECT("$D" &amp;  SUM(ROW()-1,'03.Muestra'!$D$20)-1),G532)</f>
        <v>0</v>
      </c>
      <c r="H533" s="147">
        <f>COUNTIF($D532:INDIRECT("$D" &amp;  SUM(ROW()-1,'03.Muestra'!$D$20)-1),H532)</f>
        <v>0</v>
      </c>
      <c r="I533" s="147">
        <f>COUNTIF($D532:INDIRECT("$D" &amp;  SUM(ROW()-1,'03.Muestra'!$D$20)-1),I532)</f>
        <v>0</v>
      </c>
      <c r="J533" s="147">
        <f>COUNTIF($D532:INDIRECT("$D" &amp;  SUM(ROW()-1,'03.Muestra'!$D$20)-1),J532)</f>
        <v>0</v>
      </c>
      <c r="K533" s="172">
        <f>IF(COUNTIF('03.Muestra'!$D$8:$D$17,"Documento no web")=0,0,COUNTBLANK($D532:INDIRECT("$D" &amp;  SUM(ROW()-1,COUNTIF('03.Muestra'!$D$8:$D$17,"Documento no web"))-1)))</f>
        <v>0</v>
      </c>
      <c r="L533" s="23"/>
      <c r="M533" s="23"/>
      <c r="N533" s="23"/>
      <c r="O533" s="23"/>
      <c r="P533" s="23"/>
      <c r="Q533" s="23"/>
      <c r="R533" s="23"/>
      <c r="S533" s="23"/>
      <c r="T533" s="23"/>
      <c r="U533" s="23"/>
      <c r="V533" s="23"/>
      <c r="W533" s="23"/>
      <c r="X533" s="23"/>
      <c r="Y533" s="23"/>
      <c r="Z533" s="29"/>
      <c r="AA533" s="29"/>
      <c r="AB533" s="29"/>
      <c r="AC533" s="29"/>
      <c r="AD533" s="29"/>
      <c r="AE533" s="29"/>
      <c r="AF533" s="29"/>
      <c r="AG533" s="29"/>
      <c r="AH533" s="29"/>
      <c r="AI533" s="29"/>
    </row>
    <row r="534" ht="13.5" customHeight="1">
      <c r="A534" s="133" t="str">
        <f t="array" ref="A534">IFERROR(INDEX('03.Muestra'!$B$8:$B$17,SMALL(IF("Documento no web"='03.Muestra'!$D$8:$D$17,ROW('03.Muestra'!$B$8:$B$17)-MIN(ROW('03.Muestra'!$D$8:$D$17))+1,""),ROW()-531)),"")</f>
        <v/>
      </c>
      <c r="B534" s="169" t="str">
        <f t="array" ref="B534">IFERROR(INDEX('03.Muestra'!$C$8:$C$17,SMALL(IF("Documento no web"='03.Muestra'!$D$8:$D$17,ROW('03.Muestra'!$C$8:$C$17)-MIN(ROW('03.Muestra'!$D$8:$D$17))+1,""),ROW()-531)),"")</f>
        <v/>
      </c>
      <c r="C534" s="169" t="str">
        <f t="array" ref="C534">IFERROR(INDEX('03.Muestra'!$F$8:$F$17,SMALL(IF("Documento no web"='03.Muestra'!$D$8:$D$17,ROW('03.Muestra'!$F$8:$F$17)-MIN(ROW('03.Muestra'!$D$8:$D$17))+1,""),ROW()-531)),"")</f>
        <v/>
      </c>
      <c r="D534" s="143" t="str">
        <f t="shared" si="65"/>
        <v/>
      </c>
      <c r="E534" s="95" t="str">
        <f t="shared" si="66"/>
        <v/>
      </c>
      <c r="F534" s="29"/>
      <c r="G534" s="23"/>
      <c r="H534" s="23"/>
      <c r="I534" s="23"/>
      <c r="J534" s="23"/>
      <c r="K534" s="188"/>
      <c r="L534" s="23"/>
      <c r="M534" s="23"/>
      <c r="N534" s="23"/>
      <c r="O534" s="23"/>
      <c r="P534" s="23"/>
      <c r="Q534" s="23"/>
      <c r="R534" s="23"/>
      <c r="S534" s="23"/>
      <c r="T534" s="23"/>
      <c r="U534" s="23"/>
      <c r="V534" s="23"/>
      <c r="W534" s="23"/>
      <c r="X534" s="23"/>
      <c r="Y534" s="23"/>
      <c r="Z534" s="29"/>
      <c r="AA534" s="29"/>
      <c r="AB534" s="29"/>
      <c r="AC534" s="29"/>
      <c r="AD534" s="29"/>
      <c r="AE534" s="29"/>
      <c r="AF534" s="29"/>
      <c r="AG534" s="29"/>
      <c r="AH534" s="29"/>
      <c r="AI534" s="29"/>
    </row>
    <row r="535" ht="13.5" customHeight="1">
      <c r="A535" s="133" t="str">
        <f t="array" ref="A535">IFERROR(INDEX('03.Muestra'!$B$8:$B$17,SMALL(IF("Documento no web"='03.Muestra'!$D$8:$D$17,ROW('03.Muestra'!$B$8:$B$17)-MIN(ROW('03.Muestra'!$D$8:$D$17))+1,""),ROW()-531)),"")</f>
        <v/>
      </c>
      <c r="B535" s="169" t="str">
        <f t="array" ref="B535">IFERROR(INDEX('03.Muestra'!$C$8:$C$17,SMALL(IF("Documento no web"='03.Muestra'!$D$8:$D$17,ROW('03.Muestra'!$C$8:$C$17)-MIN(ROW('03.Muestra'!$D$8:$D$17))+1,""),ROW()-531)),"")</f>
        <v/>
      </c>
      <c r="C535" s="169" t="str">
        <f t="array" ref="C535">IFERROR(INDEX('03.Muestra'!$F$8:$F$17,SMALL(IF("Documento no web"='03.Muestra'!$D$8:$D$17,ROW('03.Muestra'!$F$8:$F$17)-MIN(ROW('03.Muestra'!$D$8:$D$17))+1,""),ROW()-531)),"")</f>
        <v/>
      </c>
      <c r="D535" s="143" t="str">
        <f t="shared" si="65"/>
        <v/>
      </c>
      <c r="E535" s="95" t="str">
        <f t="shared" si="66"/>
        <v/>
      </c>
      <c r="F535" s="29"/>
      <c r="G535" s="23"/>
      <c r="H535" s="23"/>
      <c r="I535" s="23"/>
      <c r="J535" s="23"/>
      <c r="K535" s="188"/>
      <c r="L535" s="23"/>
      <c r="M535" s="23"/>
      <c r="N535" s="23"/>
      <c r="O535" s="23"/>
      <c r="P535" s="23"/>
      <c r="Q535" s="23"/>
      <c r="R535" s="23"/>
      <c r="S535" s="23"/>
      <c r="T535" s="23"/>
      <c r="U535" s="23"/>
      <c r="V535" s="23"/>
      <c r="W535" s="23"/>
      <c r="X535" s="23"/>
      <c r="Y535" s="23"/>
      <c r="Z535" s="29"/>
      <c r="AA535" s="29"/>
      <c r="AB535" s="29"/>
      <c r="AC535" s="29"/>
      <c r="AD535" s="29"/>
      <c r="AE535" s="29"/>
      <c r="AF535" s="29"/>
      <c r="AG535" s="29"/>
      <c r="AH535" s="29"/>
      <c r="AI535" s="29"/>
    </row>
    <row r="536" ht="13.5" customHeight="1">
      <c r="A536" s="133" t="str">
        <f t="array" ref="A536">IFERROR(INDEX('03.Muestra'!$B$8:$B$17,SMALL(IF("Documento no web"='03.Muestra'!$D$8:$D$17,ROW('03.Muestra'!$B$8:$B$17)-MIN(ROW('03.Muestra'!$D$8:$D$17))+1,""),ROW()-531)),"")</f>
        <v/>
      </c>
      <c r="B536" s="169" t="str">
        <f t="array" ref="B536">IFERROR(INDEX('03.Muestra'!$C$8:$C$17,SMALL(IF("Documento no web"='03.Muestra'!$D$8:$D$17,ROW('03.Muestra'!$C$8:$C$17)-MIN(ROW('03.Muestra'!$D$8:$D$17))+1,""),ROW()-531)),"")</f>
        <v/>
      </c>
      <c r="C536" s="169" t="str">
        <f t="array" ref="C536">IFERROR(INDEX('03.Muestra'!$F$8:$F$17,SMALL(IF("Documento no web"='03.Muestra'!$D$8:$D$17,ROW('03.Muestra'!$F$8:$F$17)-MIN(ROW('03.Muestra'!$D$8:$D$17))+1,""),ROW()-531)),"")</f>
        <v/>
      </c>
      <c r="D536" s="143" t="str">
        <f t="shared" si="65"/>
        <v/>
      </c>
      <c r="E536" s="95" t="str">
        <f t="shared" si="66"/>
        <v/>
      </c>
      <c r="F536" s="29"/>
      <c r="G536" s="23"/>
      <c r="H536" s="23"/>
      <c r="I536" s="23"/>
      <c r="J536" s="23"/>
      <c r="K536" s="188"/>
      <c r="L536" s="23"/>
      <c r="M536" s="23"/>
      <c r="N536" s="23"/>
      <c r="O536" s="23"/>
      <c r="P536" s="23"/>
      <c r="Q536" s="23"/>
      <c r="R536" s="23"/>
      <c r="S536" s="23"/>
      <c r="T536" s="23"/>
      <c r="U536" s="23"/>
      <c r="V536" s="23"/>
      <c r="W536" s="23"/>
      <c r="X536" s="23"/>
      <c r="Y536" s="23"/>
      <c r="Z536" s="29"/>
      <c r="AA536" s="29"/>
      <c r="AB536" s="29"/>
      <c r="AC536" s="29"/>
      <c r="AD536" s="29"/>
      <c r="AE536" s="29"/>
      <c r="AF536" s="29"/>
      <c r="AG536" s="29"/>
      <c r="AH536" s="29"/>
      <c r="AI536" s="29"/>
    </row>
    <row r="537" ht="13.5" customHeight="1">
      <c r="A537" s="133" t="str">
        <f t="array" ref="A537">IFERROR(INDEX('03.Muestra'!$B$8:$B$17,SMALL(IF("Documento no web"='03.Muestra'!$D$8:$D$17,ROW('03.Muestra'!$B$8:$B$17)-MIN(ROW('03.Muestra'!$D$8:$D$17))+1,""),ROW()-531)),"")</f>
        <v/>
      </c>
      <c r="B537" s="169" t="str">
        <f t="array" ref="B537">IFERROR(INDEX('03.Muestra'!$C$8:$C$17,SMALL(IF("Documento no web"='03.Muestra'!$D$8:$D$17,ROW('03.Muestra'!$C$8:$C$17)-MIN(ROW('03.Muestra'!$D$8:$D$17))+1,""),ROW()-531)),"")</f>
        <v/>
      </c>
      <c r="C537" s="169" t="str">
        <f t="array" ref="C537">IFERROR(INDEX('03.Muestra'!$F$8:$F$17,SMALL(IF("Documento no web"='03.Muestra'!$D$8:$D$17,ROW('03.Muestra'!$F$8:$F$17)-MIN(ROW('03.Muestra'!$D$8:$D$17))+1,""),ROW()-531)),"")</f>
        <v/>
      </c>
      <c r="D537" s="143" t="str">
        <f t="shared" si="65"/>
        <v/>
      </c>
      <c r="E537" s="95" t="str">
        <f t="shared" si="66"/>
        <v/>
      </c>
      <c r="F537" s="29"/>
      <c r="G537" s="23"/>
      <c r="H537" s="23"/>
      <c r="I537" s="23"/>
      <c r="J537" s="23"/>
      <c r="K537" s="188"/>
      <c r="L537" s="23"/>
      <c r="M537" s="23"/>
      <c r="N537" s="23"/>
      <c r="O537" s="23"/>
      <c r="P537" s="23"/>
      <c r="Q537" s="23"/>
      <c r="R537" s="23"/>
      <c r="S537" s="23"/>
      <c r="T537" s="23"/>
      <c r="U537" s="23"/>
      <c r="V537" s="23"/>
      <c r="W537" s="23"/>
      <c r="X537" s="23"/>
      <c r="Y537" s="23"/>
      <c r="Z537" s="29"/>
      <c r="AA537" s="29"/>
      <c r="AB537" s="29"/>
      <c r="AC537" s="29"/>
      <c r="AD537" s="29"/>
      <c r="AE537" s="29"/>
      <c r="AF537" s="29"/>
      <c r="AG537" s="29"/>
      <c r="AH537" s="29"/>
      <c r="AI537" s="29"/>
    </row>
    <row r="538" ht="13.5" customHeight="1">
      <c r="A538" s="133" t="str">
        <f t="array" ref="A538">IFERROR(INDEX('03.Muestra'!$B$8:$B$17,SMALL(IF("Documento no web"='03.Muestra'!$D$8:$D$17,ROW('03.Muestra'!$B$8:$B$17)-MIN(ROW('03.Muestra'!$D$8:$D$17))+1,""),ROW()-531)),"")</f>
        <v/>
      </c>
      <c r="B538" s="169" t="str">
        <f t="array" ref="B538">IFERROR(INDEX('03.Muestra'!$C$8:$C$17,SMALL(IF("Documento no web"='03.Muestra'!$D$8:$D$17,ROW('03.Muestra'!$C$8:$C$17)-MIN(ROW('03.Muestra'!$D$8:$D$17))+1,""),ROW()-531)),"")</f>
        <v/>
      </c>
      <c r="C538" s="169" t="str">
        <f t="array" ref="C538">IFERROR(INDEX('03.Muestra'!$F$8:$F$17,SMALL(IF("Documento no web"='03.Muestra'!$D$8:$D$17,ROW('03.Muestra'!$F$8:$F$17)-MIN(ROW('03.Muestra'!$D$8:$D$17))+1,""),ROW()-531)),"")</f>
        <v/>
      </c>
      <c r="D538" s="143" t="str">
        <f t="shared" si="65"/>
        <v/>
      </c>
      <c r="E538" s="95" t="str">
        <f t="shared" si="66"/>
        <v/>
      </c>
      <c r="F538" s="23"/>
      <c r="G538" s="23"/>
      <c r="H538" s="23"/>
      <c r="I538" s="23"/>
      <c r="J538" s="23"/>
      <c r="K538" s="188"/>
      <c r="L538" s="23"/>
      <c r="M538" s="23"/>
      <c r="N538" s="23"/>
      <c r="O538" s="23"/>
      <c r="P538" s="23"/>
      <c r="Q538" s="23"/>
      <c r="R538" s="23"/>
      <c r="S538" s="23"/>
      <c r="T538" s="23"/>
      <c r="U538" s="23"/>
      <c r="V538" s="23"/>
      <c r="W538" s="23"/>
      <c r="X538" s="23"/>
      <c r="Y538" s="23"/>
      <c r="Z538" s="29"/>
      <c r="AA538" s="29"/>
      <c r="AB538" s="29"/>
      <c r="AC538" s="29"/>
      <c r="AD538" s="29"/>
      <c r="AE538" s="29"/>
      <c r="AF538" s="29"/>
      <c r="AG538" s="29"/>
      <c r="AH538" s="29"/>
      <c r="AI538" s="29"/>
    </row>
    <row r="539" ht="13.5" customHeight="1">
      <c r="A539" s="133" t="str">
        <f t="array" ref="A539">IFERROR(INDEX('03.Muestra'!$B$8:$B$17,SMALL(IF("Documento no web"='03.Muestra'!$D$8:$D$17,ROW('03.Muestra'!$B$8:$B$17)-MIN(ROW('03.Muestra'!$D$8:$D$17))+1,""),ROW()-531)),"")</f>
        <v/>
      </c>
      <c r="B539" s="169" t="str">
        <f t="array" ref="B539">IFERROR(INDEX('03.Muestra'!$C$8:$C$17,SMALL(IF("Documento no web"='03.Muestra'!$D$8:$D$17,ROW('03.Muestra'!$C$8:$C$17)-MIN(ROW('03.Muestra'!$D$8:$D$17))+1,""),ROW()-531)),"")</f>
        <v/>
      </c>
      <c r="C539" s="169" t="str">
        <f t="array" ref="C539">IFERROR(INDEX('03.Muestra'!$F$8:$F$17,SMALL(IF("Documento no web"='03.Muestra'!$D$8:$D$17,ROW('03.Muestra'!$F$8:$F$17)-MIN(ROW('03.Muestra'!$D$8:$D$17))+1,""),ROW()-531)),"")</f>
        <v/>
      </c>
      <c r="D539" s="143" t="str">
        <f t="shared" si="65"/>
        <v/>
      </c>
      <c r="E539" s="95" t="str">
        <f t="shared" si="66"/>
        <v/>
      </c>
      <c r="F539" s="23"/>
      <c r="G539" s="23"/>
      <c r="H539" s="23"/>
      <c r="I539" s="23"/>
      <c r="J539" s="23"/>
      <c r="K539" s="188"/>
      <c r="L539" s="23"/>
      <c r="M539" s="23"/>
      <c r="N539" s="23"/>
      <c r="O539" s="23"/>
      <c r="P539" s="23"/>
      <c r="Q539" s="23"/>
      <c r="R539" s="23"/>
      <c r="S539" s="23"/>
      <c r="T539" s="23"/>
      <c r="U539" s="23"/>
      <c r="V539" s="23"/>
      <c r="W539" s="23"/>
      <c r="X539" s="23"/>
      <c r="Y539" s="23"/>
      <c r="Z539" s="29"/>
      <c r="AA539" s="29"/>
      <c r="AB539" s="29"/>
      <c r="AC539" s="29"/>
      <c r="AD539" s="29"/>
      <c r="AE539" s="29"/>
      <c r="AF539" s="29"/>
      <c r="AG539" s="29"/>
      <c r="AH539" s="29"/>
      <c r="AI539" s="29"/>
    </row>
    <row r="540" ht="13.5" customHeight="1">
      <c r="A540" s="133" t="str">
        <f t="array" ref="A540">IFERROR(INDEX('03.Muestra'!$B$8:$B$17,SMALL(IF("Documento no web"='03.Muestra'!$D$8:$D$17,ROW('03.Muestra'!$B$8:$B$17)-MIN(ROW('03.Muestra'!$D$8:$D$17))+1,""),ROW()-531)),"")</f>
        <v/>
      </c>
      <c r="B540" s="169" t="str">
        <f t="array" ref="B540">IFERROR(INDEX('03.Muestra'!$C$8:$C$17,SMALL(IF("Documento no web"='03.Muestra'!$D$8:$D$17,ROW('03.Muestra'!$C$8:$C$17)-MIN(ROW('03.Muestra'!$D$8:$D$17))+1,""),ROW()-531)),"")</f>
        <v/>
      </c>
      <c r="C540" s="169" t="str">
        <f t="array" ref="C540">IFERROR(INDEX('03.Muestra'!$F$8:$F$17,SMALL(IF("Documento no web"='03.Muestra'!$D$8:$D$17,ROW('03.Muestra'!$F$8:$F$17)-MIN(ROW('03.Muestra'!$D$8:$D$17))+1,""),ROW()-531)),"")</f>
        <v/>
      </c>
      <c r="D540" s="143" t="str">
        <f t="shared" si="65"/>
        <v/>
      </c>
      <c r="E540" s="95" t="str">
        <f t="shared" si="66"/>
        <v/>
      </c>
      <c r="F540" s="23"/>
      <c r="G540" s="23"/>
      <c r="H540" s="23"/>
      <c r="I540" s="23"/>
      <c r="J540" s="23"/>
      <c r="K540" s="188"/>
      <c r="L540" s="23"/>
      <c r="M540" s="23"/>
      <c r="N540" s="23"/>
      <c r="O540" s="23"/>
      <c r="P540" s="23"/>
      <c r="Q540" s="23"/>
      <c r="R540" s="23"/>
      <c r="S540" s="23"/>
      <c r="T540" s="23"/>
      <c r="U540" s="23"/>
      <c r="V540" s="23"/>
      <c r="W540" s="23"/>
      <c r="X540" s="23"/>
      <c r="Y540" s="23"/>
      <c r="Z540" s="29"/>
      <c r="AA540" s="29"/>
      <c r="AB540" s="29"/>
      <c r="AC540" s="29"/>
      <c r="AD540" s="29"/>
      <c r="AE540" s="29"/>
      <c r="AF540" s="29"/>
      <c r="AG540" s="29"/>
      <c r="AH540" s="29"/>
      <c r="AI540" s="29"/>
    </row>
    <row r="541" ht="13.5" customHeight="1">
      <c r="A541" s="133" t="str">
        <f t="array" ref="A541">IFERROR(INDEX('03.Muestra'!$B$8:$B$17,SMALL(IF("Documento no web"='03.Muestra'!$D$8:$D$17,ROW('03.Muestra'!$B$8:$B$17)-MIN(ROW('03.Muestra'!$D$8:$D$17))+1,""),ROW()-531)),"")</f>
        <v/>
      </c>
      <c r="B541" s="169" t="str">
        <f t="array" ref="B541">IFERROR(INDEX('03.Muestra'!$C$8:$C$17,SMALL(IF("Documento no web"='03.Muestra'!$D$8:$D$17,ROW('03.Muestra'!$C$8:$C$17)-MIN(ROW('03.Muestra'!$D$8:$D$17))+1,""),ROW()-531)),"")</f>
        <v/>
      </c>
      <c r="C541" s="169" t="str">
        <f t="array" ref="C541">IFERROR(INDEX('03.Muestra'!$F$8:$F$17,SMALL(IF("Documento no web"='03.Muestra'!$D$8:$D$17,ROW('03.Muestra'!$F$8:$F$17)-MIN(ROW('03.Muestra'!$D$8:$D$17))+1,""),ROW()-531)),"")</f>
        <v/>
      </c>
      <c r="D541" s="143" t="str">
        <f t="shared" si="65"/>
        <v/>
      </c>
      <c r="E541" s="95" t="str">
        <f t="shared" si="66"/>
        <v/>
      </c>
      <c r="F541" s="23"/>
      <c r="G541" s="23"/>
      <c r="H541" s="23"/>
      <c r="I541" s="23"/>
      <c r="J541" s="23"/>
      <c r="K541" s="188"/>
      <c r="L541" s="23"/>
      <c r="M541" s="23"/>
      <c r="N541" s="23"/>
      <c r="O541" s="23"/>
      <c r="P541" s="23"/>
      <c r="Q541" s="23"/>
      <c r="R541" s="23"/>
      <c r="S541" s="23"/>
      <c r="T541" s="23"/>
      <c r="U541" s="23"/>
      <c r="V541" s="23"/>
      <c r="W541" s="23"/>
      <c r="X541" s="23"/>
      <c r="Y541" s="23"/>
      <c r="Z541" s="29"/>
      <c r="AA541" s="29"/>
      <c r="AB541" s="29"/>
      <c r="AC541" s="29"/>
      <c r="AD541" s="29"/>
      <c r="AE541" s="29"/>
      <c r="AF541" s="29"/>
      <c r="AG541" s="29"/>
      <c r="AH541" s="29"/>
      <c r="AI541" s="29"/>
    </row>
    <row r="542" ht="12.0" customHeight="1">
      <c r="A542" s="92"/>
      <c r="B542" s="173"/>
      <c r="C542" s="173"/>
      <c r="D542" s="174"/>
      <c r="E542" s="95"/>
      <c r="F542" s="23"/>
      <c r="G542" s="23"/>
      <c r="H542" s="23"/>
      <c r="I542" s="23"/>
      <c r="J542" s="23"/>
      <c r="K542" s="29"/>
      <c r="L542" s="29"/>
      <c r="M542" s="29"/>
      <c r="N542" s="23"/>
      <c r="O542" s="23"/>
      <c r="P542" s="23"/>
      <c r="Q542" s="23"/>
      <c r="R542" s="23"/>
      <c r="S542" s="23"/>
      <c r="T542" s="23"/>
      <c r="U542" s="23"/>
      <c r="V542" s="29"/>
      <c r="W542" s="29"/>
      <c r="X542" s="29"/>
      <c r="Y542" s="29"/>
      <c r="Z542" s="29"/>
      <c r="AA542" s="29"/>
      <c r="AB542" s="29"/>
      <c r="AC542" s="29"/>
      <c r="AD542" s="23"/>
      <c r="AE542" s="29"/>
      <c r="AF542" s="29"/>
      <c r="AG542" s="29"/>
      <c r="AH542" s="29"/>
      <c r="AI542" s="29"/>
    </row>
    <row r="543" ht="12.0" customHeight="1">
      <c r="A543" s="92"/>
      <c r="B543" s="173"/>
      <c r="C543" s="173"/>
      <c r="D543" s="174"/>
      <c r="E543" s="95"/>
      <c r="F543" s="23"/>
      <c r="G543" s="23"/>
      <c r="H543" s="23"/>
      <c r="I543" s="23"/>
      <c r="J543" s="23"/>
      <c r="K543" s="29"/>
      <c r="L543" s="29"/>
      <c r="M543" s="29"/>
      <c r="N543" s="23"/>
      <c r="O543" s="23"/>
      <c r="P543" s="23"/>
      <c r="Q543" s="23"/>
      <c r="R543" s="23"/>
      <c r="S543" s="23"/>
      <c r="T543" s="23"/>
      <c r="U543" s="23"/>
      <c r="V543" s="29"/>
      <c r="W543" s="29"/>
      <c r="X543" s="29"/>
      <c r="Y543" s="29"/>
      <c r="Z543" s="29"/>
      <c r="AA543" s="29"/>
      <c r="AB543" s="29"/>
      <c r="AC543" s="29"/>
      <c r="AD543" s="23"/>
      <c r="AE543" s="29"/>
      <c r="AF543" s="29"/>
      <c r="AG543" s="29"/>
      <c r="AH543" s="29"/>
      <c r="AI543" s="29"/>
    </row>
    <row r="544" ht="12.75" customHeight="1">
      <c r="A544" s="151"/>
      <c r="B544" s="152"/>
      <c r="C544" s="151"/>
      <c r="D544" s="175"/>
      <c r="E544" s="95"/>
      <c r="F544" s="23"/>
      <c r="G544" s="23"/>
      <c r="H544" s="23"/>
      <c r="I544" s="23"/>
      <c r="J544" s="23"/>
      <c r="K544" s="29"/>
      <c r="L544" s="29"/>
      <c r="M544" s="29"/>
      <c r="N544" s="23"/>
      <c r="O544" s="23"/>
      <c r="P544" s="23"/>
      <c r="Q544" s="23"/>
      <c r="R544" s="23"/>
      <c r="S544" s="23"/>
      <c r="T544" s="23"/>
      <c r="U544" s="23"/>
      <c r="V544" s="29"/>
      <c r="W544" s="29"/>
      <c r="X544" s="29"/>
      <c r="Y544" s="29"/>
      <c r="Z544" s="29"/>
      <c r="AA544" s="29"/>
      <c r="AB544" s="29"/>
      <c r="AC544" s="29"/>
      <c r="AD544" s="23"/>
      <c r="AE544" s="29"/>
      <c r="AF544" s="29"/>
      <c r="AG544" s="29"/>
      <c r="AH544" s="29"/>
      <c r="AI544" s="29"/>
    </row>
    <row r="545" ht="14.25" customHeight="1">
      <c r="A545" s="149"/>
      <c r="B545" s="149"/>
      <c r="C545" s="149"/>
      <c r="D545" s="176"/>
      <c r="E545" s="95"/>
      <c r="F545" s="124"/>
      <c r="G545" s="23"/>
      <c r="H545" s="23"/>
      <c r="I545" s="23"/>
      <c r="J545" s="23"/>
      <c r="K545" s="29"/>
      <c r="L545" s="29"/>
      <c r="M545" s="29"/>
      <c r="N545" s="23"/>
      <c r="O545" s="23"/>
      <c r="P545" s="23"/>
      <c r="Q545" s="23"/>
      <c r="R545" s="23"/>
      <c r="S545" s="23"/>
      <c r="T545" s="23"/>
      <c r="U545" s="23"/>
      <c r="V545" s="29"/>
      <c r="W545" s="29"/>
      <c r="X545" s="29"/>
      <c r="Y545" s="29"/>
      <c r="Z545" s="29"/>
      <c r="AA545" s="29"/>
      <c r="AB545" s="29"/>
      <c r="AC545" s="29"/>
      <c r="AD545" s="23"/>
      <c r="AE545" s="29"/>
      <c r="AF545" s="29"/>
      <c r="AG545" s="29"/>
      <c r="AH545" s="29"/>
      <c r="AI545" s="29"/>
    </row>
    <row r="546" ht="13.5" customHeight="1">
      <c r="A546" s="29"/>
      <c r="B546" s="23"/>
      <c r="C546" s="23"/>
      <c r="D546" s="167"/>
      <c r="E546" s="23"/>
      <c r="F546" s="23"/>
      <c r="G546" s="23"/>
      <c r="H546" s="23"/>
      <c r="I546" s="23"/>
      <c r="J546" s="23"/>
      <c r="K546" s="188"/>
      <c r="L546" s="23"/>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row>
    <row r="547" ht="13.5" customHeight="1">
      <c r="A547" s="29"/>
      <c r="B547" s="193"/>
      <c r="C547" s="23"/>
      <c r="D547" s="167"/>
      <c r="E547" s="137"/>
      <c r="F547" s="23"/>
      <c r="G547" s="23"/>
      <c r="H547" s="23"/>
      <c r="I547" s="23"/>
      <c r="J547" s="23"/>
      <c r="K547" s="188"/>
      <c r="L547" s="23"/>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row>
    <row r="548" ht="30.0" customHeight="1">
      <c r="A548" s="126" t="s">
        <v>106</v>
      </c>
      <c r="B548" s="127" t="s">
        <v>92</v>
      </c>
      <c r="C548" s="128" t="s">
        <v>234</v>
      </c>
      <c r="D548" s="168" t="s">
        <v>112</v>
      </c>
      <c r="E548" s="154"/>
      <c r="F548" s="29"/>
      <c r="G548" s="29"/>
      <c r="H548" s="29"/>
      <c r="I548" s="29"/>
      <c r="J548" s="29"/>
      <c r="K548" s="188"/>
      <c r="L548" s="23"/>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row>
    <row r="549" ht="13.5" customHeight="1">
      <c r="A549" s="133" t="str">
        <f t="array" ref="A549">IFERROR(INDEX('03.Muestra'!$B$8:$B$17,SMALL(IF("Documento no web"='03.Muestra'!$D$8:$D$17,ROW('03.Muestra'!$B$8:$B$17)-MIN(ROW('03.Muestra'!$D$8:$D$17))+1,""),ROW()-548)),"")</f>
        <v/>
      </c>
      <c r="B549" s="169" t="str">
        <f t="array" ref="B549">IFERROR(INDEX('03.Muestra'!$C$8:$C$17,SMALL(IF("Documento no web"='03.Muestra'!$D$8:$D$17,ROW('03.Muestra'!$C$8:$C$17)-MIN(ROW('03.Muestra'!$D$8:$D$17))+1,""),ROW()-548)),"")</f>
        <v/>
      </c>
      <c r="C549" s="169" t="str">
        <f t="array" ref="C549">IFERROR(INDEX('03.Muestra'!$F$8:$F$17,SMALL(IF("Documento no web"='03.Muestra'!$D$8:$D$17,ROW('03.Muestra'!$F$8:$F$17)-MIN(ROW('03.Muestra'!$D$8:$D$17))+1,""),ROW()-548)),"")</f>
        <v/>
      </c>
      <c r="D549" s="143" t="str">
        <f t="shared" ref="D549:D558" si="67">IF(C549="","",$D$18)</f>
        <v/>
      </c>
      <c r="E549" s="95" t="str">
        <f t="shared" ref="E549:E558" si="68">IF(D549&lt;&gt;"",IF(AND(B549&lt;&gt;"",C549&lt;&gt;""),"","ERR"),"")</f>
        <v/>
      </c>
      <c r="F549" s="144" t="s">
        <v>95</v>
      </c>
      <c r="G549" s="121" t="s">
        <v>104</v>
      </c>
      <c r="H549" s="116" t="s">
        <v>99</v>
      </c>
      <c r="I549" s="145" t="s">
        <v>97</v>
      </c>
      <c r="J549" s="146" t="s">
        <v>93</v>
      </c>
      <c r="K549" s="171" t="s">
        <v>103</v>
      </c>
      <c r="L549" s="23"/>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row>
    <row r="550" ht="13.5" customHeight="1">
      <c r="A550" s="133" t="str">
        <f t="array" ref="A550">IFERROR(INDEX('03.Muestra'!$B$8:$B$17,SMALL(IF("Documento no web"='03.Muestra'!$D$8:$D$17,ROW('03.Muestra'!$B$8:$B$17)-MIN(ROW('03.Muestra'!$D$8:$D$17))+1,""),ROW()-548)),"")</f>
        <v/>
      </c>
      <c r="B550" s="169" t="str">
        <f t="array" ref="B550">IFERROR(INDEX('03.Muestra'!$C$8:$C$17,SMALL(IF("Documento no web"='03.Muestra'!$D$8:$D$17,ROW('03.Muestra'!$C$8:$C$17)-MIN(ROW('03.Muestra'!$D$8:$D$17))+1,""),ROW()-548)),"")</f>
        <v/>
      </c>
      <c r="C550" s="169" t="str">
        <f t="array" ref="C550">IFERROR(INDEX('03.Muestra'!$F$8:$F$17,SMALL(IF("Documento no web"='03.Muestra'!$D$8:$D$17,ROW('03.Muestra'!$F$8:$F$17)-MIN(ROW('03.Muestra'!$D$8:$D$17))+1,""),ROW()-548)),"")</f>
        <v/>
      </c>
      <c r="D550" s="143" t="str">
        <f t="shared" si="67"/>
        <v/>
      </c>
      <c r="E550" s="95" t="str">
        <f t="shared" si="68"/>
        <v/>
      </c>
      <c r="F550" s="147">
        <f>COUNTIF($D549:INDIRECT("$D" &amp;  SUM(ROW()-1,'03.Muestra'!$D$20)-1),F549)</f>
        <v>0</v>
      </c>
      <c r="G550" s="147">
        <f>COUNTIF($D549:INDIRECT("$D" &amp;  SUM(ROW()-1,'03.Muestra'!$D$20)-1),G549)</f>
        <v>0</v>
      </c>
      <c r="H550" s="147">
        <f>COUNTIF($D549:INDIRECT("$D" &amp;  SUM(ROW()-1,'03.Muestra'!$D$20)-1),H549)</f>
        <v>0</v>
      </c>
      <c r="I550" s="147">
        <f>COUNTIF($D549:INDIRECT("$D" &amp;  SUM(ROW()-1,'03.Muestra'!$D$20)-1),I549)</f>
        <v>0</v>
      </c>
      <c r="J550" s="147">
        <f>COUNTIF($D549:INDIRECT("$D" &amp;  SUM(ROW()-1,'03.Muestra'!$D$20)-1),J549)</f>
        <v>0</v>
      </c>
      <c r="K550" s="172">
        <f>IF(COUNTIF('03.Muestra'!$D$8:$D$17,"Documento no web")=0,0,COUNTBLANK($D549:INDIRECT("$D" &amp;  SUM(ROW()-1,COUNTIF('03.Muestra'!$D$8:$D$17,"Documento no web"))-1)))</f>
        <v>0</v>
      </c>
      <c r="L550" s="23"/>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row>
    <row r="551" ht="13.5" customHeight="1">
      <c r="A551" s="133" t="str">
        <f t="array" ref="A551">IFERROR(INDEX('03.Muestra'!$B$8:$B$17,SMALL(IF("Documento no web"='03.Muestra'!$D$8:$D$17,ROW('03.Muestra'!$B$8:$B$17)-MIN(ROW('03.Muestra'!$D$8:$D$17))+1,""),ROW()-548)),"")</f>
        <v/>
      </c>
      <c r="B551" s="169" t="str">
        <f t="array" ref="B551">IFERROR(INDEX('03.Muestra'!$C$8:$C$17,SMALL(IF("Documento no web"='03.Muestra'!$D$8:$D$17,ROW('03.Muestra'!$C$8:$C$17)-MIN(ROW('03.Muestra'!$D$8:$D$17))+1,""),ROW()-548)),"")</f>
        <v/>
      </c>
      <c r="C551" s="169" t="str">
        <f t="array" ref="C551">IFERROR(INDEX('03.Muestra'!$F$8:$F$17,SMALL(IF("Documento no web"='03.Muestra'!$D$8:$D$17,ROW('03.Muestra'!$F$8:$F$17)-MIN(ROW('03.Muestra'!$D$8:$D$17))+1,""),ROW()-548)),"")</f>
        <v/>
      </c>
      <c r="D551" s="143" t="str">
        <f t="shared" si="67"/>
        <v/>
      </c>
      <c r="E551" s="95" t="str">
        <f t="shared" si="68"/>
        <v/>
      </c>
      <c r="F551" s="29"/>
      <c r="G551" s="23"/>
      <c r="H551" s="23"/>
      <c r="I551" s="23"/>
      <c r="J551" s="23"/>
      <c r="K551" s="188"/>
      <c r="L551" s="23"/>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row>
    <row r="552" ht="13.5" customHeight="1">
      <c r="A552" s="133" t="str">
        <f t="array" ref="A552">IFERROR(INDEX('03.Muestra'!$B$8:$B$17,SMALL(IF("Documento no web"='03.Muestra'!$D$8:$D$17,ROW('03.Muestra'!$B$8:$B$17)-MIN(ROW('03.Muestra'!$D$8:$D$17))+1,""),ROW()-548)),"")</f>
        <v/>
      </c>
      <c r="B552" s="169" t="str">
        <f t="array" ref="B552">IFERROR(INDEX('03.Muestra'!$C$8:$C$17,SMALL(IF("Documento no web"='03.Muestra'!$D$8:$D$17,ROW('03.Muestra'!$C$8:$C$17)-MIN(ROW('03.Muestra'!$D$8:$D$17))+1,""),ROW()-548)),"")</f>
        <v/>
      </c>
      <c r="C552" s="169" t="str">
        <f t="array" ref="C552">IFERROR(INDEX('03.Muestra'!$F$8:$F$17,SMALL(IF("Documento no web"='03.Muestra'!$D$8:$D$17,ROW('03.Muestra'!$F$8:$F$17)-MIN(ROW('03.Muestra'!$D$8:$D$17))+1,""),ROW()-548)),"")</f>
        <v/>
      </c>
      <c r="D552" s="143" t="str">
        <f t="shared" si="67"/>
        <v/>
      </c>
      <c r="E552" s="95" t="str">
        <f t="shared" si="68"/>
        <v/>
      </c>
      <c r="F552" s="29"/>
      <c r="G552" s="23"/>
      <c r="H552" s="23"/>
      <c r="I552" s="23"/>
      <c r="J552" s="23"/>
      <c r="K552" s="188"/>
      <c r="L552" s="23"/>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row>
    <row r="553" ht="13.5" customHeight="1">
      <c r="A553" s="133" t="str">
        <f t="array" ref="A553">IFERROR(INDEX('03.Muestra'!$B$8:$B$17,SMALL(IF("Documento no web"='03.Muestra'!$D$8:$D$17,ROW('03.Muestra'!$B$8:$B$17)-MIN(ROW('03.Muestra'!$D$8:$D$17))+1,""),ROW()-548)),"")</f>
        <v/>
      </c>
      <c r="B553" s="169" t="str">
        <f t="array" ref="B553">IFERROR(INDEX('03.Muestra'!$C$8:$C$17,SMALL(IF("Documento no web"='03.Muestra'!$D$8:$D$17,ROW('03.Muestra'!$C$8:$C$17)-MIN(ROW('03.Muestra'!$D$8:$D$17))+1,""),ROW()-548)),"")</f>
        <v/>
      </c>
      <c r="C553" s="169" t="str">
        <f t="array" ref="C553">IFERROR(INDEX('03.Muestra'!$F$8:$F$17,SMALL(IF("Documento no web"='03.Muestra'!$D$8:$D$17,ROW('03.Muestra'!$F$8:$F$17)-MIN(ROW('03.Muestra'!$D$8:$D$17))+1,""),ROW()-548)),"")</f>
        <v/>
      </c>
      <c r="D553" s="143" t="str">
        <f t="shared" si="67"/>
        <v/>
      </c>
      <c r="E553" s="95" t="str">
        <f t="shared" si="68"/>
        <v/>
      </c>
      <c r="F553" s="29"/>
      <c r="G553" s="23"/>
      <c r="H553" s="23"/>
      <c r="I553" s="23"/>
      <c r="J553" s="23"/>
      <c r="K553" s="188"/>
      <c r="L553" s="23"/>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row>
    <row r="554" ht="13.5" customHeight="1">
      <c r="A554" s="133" t="str">
        <f t="array" ref="A554">IFERROR(INDEX('03.Muestra'!$B$8:$B$17,SMALL(IF("Documento no web"='03.Muestra'!$D$8:$D$17,ROW('03.Muestra'!$B$8:$B$17)-MIN(ROW('03.Muestra'!$D$8:$D$17))+1,""),ROW()-548)),"")</f>
        <v/>
      </c>
      <c r="B554" s="169" t="str">
        <f t="array" ref="B554">IFERROR(INDEX('03.Muestra'!$C$8:$C$17,SMALL(IF("Documento no web"='03.Muestra'!$D$8:$D$17,ROW('03.Muestra'!$C$8:$C$17)-MIN(ROW('03.Muestra'!$D$8:$D$17))+1,""),ROW()-548)),"")</f>
        <v/>
      </c>
      <c r="C554" s="169" t="str">
        <f t="array" ref="C554">IFERROR(INDEX('03.Muestra'!$F$8:$F$17,SMALL(IF("Documento no web"='03.Muestra'!$D$8:$D$17,ROW('03.Muestra'!$F$8:$F$17)-MIN(ROW('03.Muestra'!$D$8:$D$17))+1,""),ROW()-548)),"")</f>
        <v/>
      </c>
      <c r="D554" s="143" t="str">
        <f t="shared" si="67"/>
        <v/>
      </c>
      <c r="E554" s="95" t="str">
        <f t="shared" si="68"/>
        <v/>
      </c>
      <c r="F554" s="29"/>
      <c r="G554" s="23"/>
      <c r="H554" s="23"/>
      <c r="I554" s="23"/>
      <c r="J554" s="23"/>
      <c r="K554" s="188"/>
      <c r="L554" s="23"/>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row>
    <row r="555" ht="13.5" customHeight="1">
      <c r="A555" s="133" t="str">
        <f t="array" ref="A555">IFERROR(INDEX('03.Muestra'!$B$8:$B$17,SMALL(IF("Documento no web"='03.Muestra'!$D$8:$D$17,ROW('03.Muestra'!$B$8:$B$17)-MIN(ROW('03.Muestra'!$D$8:$D$17))+1,""),ROW()-548)),"")</f>
        <v/>
      </c>
      <c r="B555" s="169" t="str">
        <f t="array" ref="B555">IFERROR(INDEX('03.Muestra'!$C$8:$C$17,SMALL(IF("Documento no web"='03.Muestra'!$D$8:$D$17,ROW('03.Muestra'!$C$8:$C$17)-MIN(ROW('03.Muestra'!$D$8:$D$17))+1,""),ROW()-548)),"")</f>
        <v/>
      </c>
      <c r="C555" s="169" t="str">
        <f t="array" ref="C555">IFERROR(INDEX('03.Muestra'!$F$8:$F$17,SMALL(IF("Documento no web"='03.Muestra'!$D$8:$D$17,ROW('03.Muestra'!$F$8:$F$17)-MIN(ROW('03.Muestra'!$D$8:$D$17))+1,""),ROW()-548)),"")</f>
        <v/>
      </c>
      <c r="D555" s="143" t="str">
        <f t="shared" si="67"/>
        <v/>
      </c>
      <c r="E555" s="95" t="str">
        <f t="shared" si="68"/>
        <v/>
      </c>
      <c r="F555" s="23"/>
      <c r="G555" s="23"/>
      <c r="H555" s="23"/>
      <c r="I555" s="23"/>
      <c r="J555" s="23"/>
      <c r="K555" s="188"/>
      <c r="L555" s="23"/>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row>
    <row r="556" ht="13.5" customHeight="1">
      <c r="A556" s="133" t="str">
        <f t="array" ref="A556">IFERROR(INDEX('03.Muestra'!$B$8:$B$17,SMALL(IF("Documento no web"='03.Muestra'!$D$8:$D$17,ROW('03.Muestra'!$B$8:$B$17)-MIN(ROW('03.Muestra'!$D$8:$D$17))+1,""),ROW()-548)),"")</f>
        <v/>
      </c>
      <c r="B556" s="169" t="str">
        <f t="array" ref="B556">IFERROR(INDEX('03.Muestra'!$C$8:$C$17,SMALL(IF("Documento no web"='03.Muestra'!$D$8:$D$17,ROW('03.Muestra'!$C$8:$C$17)-MIN(ROW('03.Muestra'!$D$8:$D$17))+1,""),ROW()-548)),"")</f>
        <v/>
      </c>
      <c r="C556" s="169" t="str">
        <f t="array" ref="C556">IFERROR(INDEX('03.Muestra'!$F$8:$F$17,SMALL(IF("Documento no web"='03.Muestra'!$D$8:$D$17,ROW('03.Muestra'!$F$8:$F$17)-MIN(ROW('03.Muestra'!$D$8:$D$17))+1,""),ROW()-548)),"")</f>
        <v/>
      </c>
      <c r="D556" s="143" t="str">
        <f t="shared" si="67"/>
        <v/>
      </c>
      <c r="E556" s="95" t="str">
        <f t="shared" si="68"/>
        <v/>
      </c>
      <c r="F556" s="23"/>
      <c r="G556" s="23"/>
      <c r="H556" s="23"/>
      <c r="I556" s="23"/>
      <c r="J556" s="23"/>
      <c r="K556" s="188"/>
      <c r="L556" s="23"/>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row>
    <row r="557" ht="13.5" customHeight="1">
      <c r="A557" s="133" t="str">
        <f t="array" ref="A557">IFERROR(INDEX('03.Muestra'!$B$8:$B$17,SMALL(IF("Documento no web"='03.Muestra'!$D$8:$D$17,ROW('03.Muestra'!$B$8:$B$17)-MIN(ROW('03.Muestra'!$D$8:$D$17))+1,""),ROW()-548)),"")</f>
        <v/>
      </c>
      <c r="B557" s="169" t="str">
        <f t="array" ref="B557">IFERROR(INDEX('03.Muestra'!$C$8:$C$17,SMALL(IF("Documento no web"='03.Muestra'!$D$8:$D$17,ROW('03.Muestra'!$C$8:$C$17)-MIN(ROW('03.Muestra'!$D$8:$D$17))+1,""),ROW()-548)),"")</f>
        <v/>
      </c>
      <c r="C557" s="169" t="str">
        <f t="array" ref="C557">IFERROR(INDEX('03.Muestra'!$F$8:$F$17,SMALL(IF("Documento no web"='03.Muestra'!$D$8:$D$17,ROW('03.Muestra'!$F$8:$F$17)-MIN(ROW('03.Muestra'!$D$8:$D$17))+1,""),ROW()-548)),"")</f>
        <v/>
      </c>
      <c r="D557" s="143" t="str">
        <f t="shared" si="67"/>
        <v/>
      </c>
      <c r="E557" s="95" t="str">
        <f t="shared" si="68"/>
        <v/>
      </c>
      <c r="F557" s="23"/>
      <c r="G557" s="23"/>
      <c r="H557" s="23"/>
      <c r="I557" s="23"/>
      <c r="J557" s="23"/>
      <c r="K557" s="188"/>
      <c r="L557" s="23"/>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row>
    <row r="558" ht="13.5" customHeight="1">
      <c r="A558" s="133" t="str">
        <f t="array" ref="A558">IFERROR(INDEX('03.Muestra'!$B$8:$B$17,SMALL(IF("Documento no web"='03.Muestra'!$D$8:$D$17,ROW('03.Muestra'!$B$8:$B$17)-MIN(ROW('03.Muestra'!$D$8:$D$17))+1,""),ROW()-548)),"")</f>
        <v/>
      </c>
      <c r="B558" s="169" t="str">
        <f t="array" ref="B558">IFERROR(INDEX('03.Muestra'!$C$8:$C$17,SMALL(IF("Documento no web"='03.Muestra'!$D$8:$D$17,ROW('03.Muestra'!$C$8:$C$17)-MIN(ROW('03.Muestra'!$D$8:$D$17))+1,""),ROW()-548)),"")</f>
        <v/>
      </c>
      <c r="C558" s="169" t="str">
        <f t="array" ref="C558">IFERROR(INDEX('03.Muestra'!$F$8:$F$17,SMALL(IF("Documento no web"='03.Muestra'!$D$8:$D$17,ROW('03.Muestra'!$F$8:$F$17)-MIN(ROW('03.Muestra'!$D$8:$D$17))+1,""),ROW()-548)),"")</f>
        <v/>
      </c>
      <c r="D558" s="143" t="str">
        <f t="shared" si="67"/>
        <v/>
      </c>
      <c r="E558" s="95" t="str">
        <f t="shared" si="68"/>
        <v/>
      </c>
      <c r="F558" s="23"/>
      <c r="G558" s="23"/>
      <c r="H558" s="23"/>
      <c r="I558" s="23"/>
      <c r="J558" s="23"/>
      <c r="K558" s="188"/>
      <c r="L558" s="23"/>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row>
    <row r="559" ht="12.0" customHeight="1">
      <c r="A559" s="92"/>
      <c r="B559" s="173"/>
      <c r="C559" s="173"/>
      <c r="D559" s="174"/>
      <c r="E559" s="95"/>
      <c r="F559" s="23"/>
      <c r="G559" s="23"/>
      <c r="H559" s="23"/>
      <c r="I559" s="23"/>
      <c r="J559" s="23"/>
      <c r="K559" s="29"/>
      <c r="L559" s="29"/>
      <c r="M559" s="29"/>
      <c r="N559" s="23"/>
      <c r="O559" s="23"/>
      <c r="P559" s="23"/>
      <c r="Q559" s="23"/>
      <c r="R559" s="23"/>
      <c r="S559" s="23"/>
      <c r="T559" s="23"/>
      <c r="U559" s="23"/>
      <c r="V559" s="29"/>
      <c r="W559" s="29"/>
      <c r="X559" s="29"/>
      <c r="Y559" s="29"/>
      <c r="Z559" s="29"/>
      <c r="AA559" s="29"/>
      <c r="AB559" s="29"/>
      <c r="AC559" s="29"/>
      <c r="AD559" s="23"/>
      <c r="AE559" s="29"/>
      <c r="AF559" s="29"/>
      <c r="AG559" s="29"/>
      <c r="AH559" s="29"/>
      <c r="AI559" s="29"/>
    </row>
    <row r="560" ht="12.0" customHeight="1">
      <c r="A560" s="92"/>
      <c r="B560" s="173"/>
      <c r="C560" s="173"/>
      <c r="D560" s="174"/>
      <c r="E560" s="95"/>
      <c r="F560" s="23"/>
      <c r="G560" s="23"/>
      <c r="H560" s="23"/>
      <c r="I560" s="23"/>
      <c r="J560" s="23"/>
      <c r="K560" s="29"/>
      <c r="L560" s="29"/>
      <c r="M560" s="29"/>
      <c r="N560" s="23"/>
      <c r="O560" s="23"/>
      <c r="P560" s="23"/>
      <c r="Q560" s="23"/>
      <c r="R560" s="23"/>
      <c r="S560" s="23"/>
      <c r="T560" s="23"/>
      <c r="U560" s="23"/>
      <c r="V560" s="29"/>
      <c r="W560" s="29"/>
      <c r="X560" s="29"/>
      <c r="Y560" s="29"/>
      <c r="Z560" s="29"/>
      <c r="AA560" s="29"/>
      <c r="AB560" s="29"/>
      <c r="AC560" s="29"/>
      <c r="AD560" s="23"/>
      <c r="AE560" s="29"/>
      <c r="AF560" s="29"/>
      <c r="AG560" s="29"/>
      <c r="AH560" s="29"/>
      <c r="AI560" s="29"/>
    </row>
    <row r="561" ht="12.75" customHeight="1">
      <c r="A561" s="151"/>
      <c r="B561" s="152"/>
      <c r="C561" s="151"/>
      <c r="D561" s="175"/>
      <c r="E561" s="95"/>
      <c r="F561" s="23"/>
      <c r="G561" s="23"/>
      <c r="H561" s="23"/>
      <c r="I561" s="23"/>
      <c r="J561" s="23"/>
      <c r="K561" s="29"/>
      <c r="L561" s="29"/>
      <c r="M561" s="29"/>
      <c r="N561" s="23"/>
      <c r="O561" s="23"/>
      <c r="P561" s="23"/>
      <c r="Q561" s="23"/>
      <c r="R561" s="23"/>
      <c r="S561" s="23"/>
      <c r="T561" s="23"/>
      <c r="U561" s="23"/>
      <c r="V561" s="29"/>
      <c r="W561" s="29"/>
      <c r="X561" s="29"/>
      <c r="Y561" s="29"/>
      <c r="Z561" s="29"/>
      <c r="AA561" s="29"/>
      <c r="AB561" s="29"/>
      <c r="AC561" s="29"/>
      <c r="AD561" s="23"/>
      <c r="AE561" s="29"/>
      <c r="AF561" s="29"/>
      <c r="AG561" s="29"/>
      <c r="AH561" s="29"/>
      <c r="AI561" s="29"/>
    </row>
    <row r="562" ht="14.25" customHeight="1">
      <c r="A562" s="149"/>
      <c r="B562" s="149"/>
      <c r="C562" s="149"/>
      <c r="D562" s="176"/>
      <c r="E562" s="95"/>
      <c r="F562" s="124"/>
      <c r="G562" s="23"/>
      <c r="H562" s="23"/>
      <c r="I562" s="23"/>
      <c r="J562" s="23"/>
      <c r="K562" s="29"/>
      <c r="L562" s="29"/>
      <c r="M562" s="29"/>
      <c r="N562" s="23"/>
      <c r="O562" s="23"/>
      <c r="P562" s="23"/>
      <c r="Q562" s="23"/>
      <c r="R562" s="23"/>
      <c r="S562" s="23"/>
      <c r="T562" s="23"/>
      <c r="U562" s="23"/>
      <c r="V562" s="29"/>
      <c r="W562" s="29"/>
      <c r="X562" s="29"/>
      <c r="Y562" s="29"/>
      <c r="Z562" s="29"/>
      <c r="AA562" s="29"/>
      <c r="AB562" s="29"/>
      <c r="AC562" s="29"/>
      <c r="AD562" s="23"/>
      <c r="AE562" s="29"/>
      <c r="AF562" s="29"/>
      <c r="AG562" s="29"/>
      <c r="AH562" s="29"/>
      <c r="AI562" s="29"/>
    </row>
    <row r="563" ht="13.5" customHeight="1">
      <c r="A563" s="29"/>
      <c r="B563" s="23"/>
      <c r="C563" s="23"/>
      <c r="D563" s="167"/>
      <c r="E563" s="23"/>
      <c r="F563" s="23"/>
      <c r="G563" s="23"/>
      <c r="H563" s="23"/>
      <c r="I563" s="23"/>
      <c r="J563" s="23"/>
      <c r="K563" s="188"/>
      <c r="L563" s="23"/>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row>
    <row r="564" ht="13.5" customHeight="1">
      <c r="A564" s="29"/>
      <c r="B564" s="193"/>
      <c r="C564" s="23"/>
      <c r="D564" s="167"/>
      <c r="E564" s="23"/>
      <c r="F564" s="23"/>
      <c r="G564" s="23"/>
      <c r="H564" s="23"/>
      <c r="I564" s="23"/>
      <c r="J564" s="23"/>
      <c r="K564" s="188"/>
      <c r="L564" s="23"/>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row>
    <row r="565" ht="30.0" customHeight="1">
      <c r="A565" s="126" t="s">
        <v>106</v>
      </c>
      <c r="B565" s="127" t="s">
        <v>92</v>
      </c>
      <c r="C565" s="128" t="s">
        <v>235</v>
      </c>
      <c r="D565" s="168" t="s">
        <v>112</v>
      </c>
      <c r="E565" s="154"/>
      <c r="F565" s="29"/>
      <c r="G565" s="29"/>
      <c r="H565" s="29"/>
      <c r="I565" s="29"/>
      <c r="J565" s="29"/>
      <c r="K565" s="188"/>
      <c r="L565" s="23"/>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row>
    <row r="566" ht="13.5" customHeight="1">
      <c r="A566" s="133" t="str">
        <f t="array" ref="A566">IFERROR(INDEX('03.Muestra'!$B$8:$B$17,SMALL(IF("Documento no web"='03.Muestra'!$D$8:$D$17,ROW('03.Muestra'!$B$8:$B$17)-MIN(ROW('03.Muestra'!$D$8:$D$17))+1,""),ROW()-565)),"")</f>
        <v/>
      </c>
      <c r="B566" s="169" t="str">
        <f t="array" ref="B566">IFERROR(INDEX('03.Muestra'!$C$8:$C$17,SMALL(IF("Documento no web"='03.Muestra'!$D$8:$D$17,ROW('03.Muestra'!$C$8:$C$17)-MIN(ROW('03.Muestra'!$D$8:$D$17))+1,""),ROW()-565)),"")</f>
        <v/>
      </c>
      <c r="C566" s="169" t="str">
        <f t="array" ref="C566">IFERROR(INDEX('03.Muestra'!$F$8:$F$17,SMALL(IF("Documento no web"='03.Muestra'!$D$8:$D$17,ROW('03.Muestra'!$F$8:$F$17)-MIN(ROW('03.Muestra'!$D$8:$D$17))+1,""),ROW()-565)),"")</f>
        <v/>
      </c>
      <c r="D566" s="143" t="str">
        <f t="shared" ref="D566:D575" si="69">IF(C566="","",$D$18)</f>
        <v/>
      </c>
      <c r="E566" s="95" t="str">
        <f t="shared" ref="E566:E575" si="70">IF(D566&lt;&gt;"",IF(AND(B566&lt;&gt;"",C566&lt;&gt;""),"","ERR"),"")</f>
        <v/>
      </c>
      <c r="F566" s="144" t="s">
        <v>95</v>
      </c>
      <c r="G566" s="121" t="s">
        <v>104</v>
      </c>
      <c r="H566" s="116" t="s">
        <v>99</v>
      </c>
      <c r="I566" s="145" t="s">
        <v>97</v>
      </c>
      <c r="J566" s="146" t="s">
        <v>93</v>
      </c>
      <c r="K566" s="171" t="s">
        <v>103</v>
      </c>
      <c r="L566" s="23"/>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row>
    <row r="567" ht="13.5" customHeight="1">
      <c r="A567" s="133" t="str">
        <f t="array" ref="A567">IFERROR(INDEX('03.Muestra'!$B$8:$B$17,SMALL(IF("Documento no web"='03.Muestra'!$D$8:$D$17,ROW('03.Muestra'!$B$8:$B$17)-MIN(ROW('03.Muestra'!$D$8:$D$17))+1,""),ROW()-565)),"")</f>
        <v/>
      </c>
      <c r="B567" s="169" t="str">
        <f t="array" ref="B567">IFERROR(INDEX('03.Muestra'!$C$8:$C$17,SMALL(IF("Documento no web"='03.Muestra'!$D$8:$D$17,ROW('03.Muestra'!$C$8:$C$17)-MIN(ROW('03.Muestra'!$D$8:$D$17))+1,""),ROW()-565)),"")</f>
        <v/>
      </c>
      <c r="C567" s="169" t="str">
        <f t="array" ref="C567">IFERROR(INDEX('03.Muestra'!$F$8:$F$17,SMALL(IF("Documento no web"='03.Muestra'!$D$8:$D$17,ROW('03.Muestra'!$F$8:$F$17)-MIN(ROW('03.Muestra'!$D$8:$D$17))+1,""),ROW()-565)),"")</f>
        <v/>
      </c>
      <c r="D567" s="143" t="str">
        <f t="shared" si="69"/>
        <v/>
      </c>
      <c r="E567" s="95" t="str">
        <f t="shared" si="70"/>
        <v/>
      </c>
      <c r="F567" s="147">
        <f>COUNTIF($D566:INDIRECT("$D" &amp;  SUM(ROW()-1,'03.Muestra'!$D$20)-1),F566)</f>
        <v>0</v>
      </c>
      <c r="G567" s="147">
        <f>COUNTIF($D566:INDIRECT("$D" &amp;  SUM(ROW()-1,'03.Muestra'!$D$20)-1),G566)</f>
        <v>0</v>
      </c>
      <c r="H567" s="147">
        <f>COUNTIF($D566:INDIRECT("$D" &amp;  SUM(ROW()-1,'03.Muestra'!$D$20)-1),H566)</f>
        <v>0</v>
      </c>
      <c r="I567" s="147">
        <f>COUNTIF($D566:INDIRECT("$D" &amp;  SUM(ROW()-1,'03.Muestra'!$D$20)-1),I566)</f>
        <v>0</v>
      </c>
      <c r="J567" s="147">
        <f>COUNTIF($D566:INDIRECT("$D" &amp;  SUM(ROW()-1,'03.Muestra'!$D$20)-1),J566)</f>
        <v>0</v>
      </c>
      <c r="K567" s="172">
        <f>IF(COUNTIF('03.Muestra'!$D$8:$D$17,"Documento no web")=0,0,COUNTBLANK($D566:INDIRECT("$D" &amp;  SUM(ROW()-1,COUNTIF('03.Muestra'!$D$8:$D$17,"Documento no web"))-1)))</f>
        <v>0</v>
      </c>
      <c r="L567" s="23"/>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row>
    <row r="568" ht="13.5" customHeight="1">
      <c r="A568" s="133" t="str">
        <f t="array" ref="A568">IFERROR(INDEX('03.Muestra'!$B$8:$B$17,SMALL(IF("Documento no web"='03.Muestra'!$D$8:$D$17,ROW('03.Muestra'!$B$8:$B$17)-MIN(ROW('03.Muestra'!$D$8:$D$17))+1,""),ROW()-565)),"")</f>
        <v/>
      </c>
      <c r="B568" s="169" t="str">
        <f t="array" ref="B568">IFERROR(INDEX('03.Muestra'!$C$8:$C$17,SMALL(IF("Documento no web"='03.Muestra'!$D$8:$D$17,ROW('03.Muestra'!$C$8:$C$17)-MIN(ROW('03.Muestra'!$D$8:$D$17))+1,""),ROW()-565)),"")</f>
        <v/>
      </c>
      <c r="C568" s="169" t="str">
        <f t="array" ref="C568">IFERROR(INDEX('03.Muestra'!$F$8:$F$17,SMALL(IF("Documento no web"='03.Muestra'!$D$8:$D$17,ROW('03.Muestra'!$F$8:$F$17)-MIN(ROW('03.Muestra'!$D$8:$D$17))+1,""),ROW()-565)),"")</f>
        <v/>
      </c>
      <c r="D568" s="143" t="str">
        <f t="shared" si="69"/>
        <v/>
      </c>
      <c r="E568" s="95" t="str">
        <f t="shared" si="70"/>
        <v/>
      </c>
      <c r="F568" s="29"/>
      <c r="G568" s="23"/>
      <c r="H568" s="23"/>
      <c r="I568" s="23"/>
      <c r="J568" s="23"/>
      <c r="K568" s="188"/>
      <c r="L568" s="23"/>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row>
    <row r="569" ht="13.5" customHeight="1">
      <c r="A569" s="133" t="str">
        <f t="array" ref="A569">IFERROR(INDEX('03.Muestra'!$B$8:$B$17,SMALL(IF("Documento no web"='03.Muestra'!$D$8:$D$17,ROW('03.Muestra'!$B$8:$B$17)-MIN(ROW('03.Muestra'!$D$8:$D$17))+1,""),ROW()-565)),"")</f>
        <v/>
      </c>
      <c r="B569" s="169" t="str">
        <f t="array" ref="B569">IFERROR(INDEX('03.Muestra'!$C$8:$C$17,SMALL(IF("Documento no web"='03.Muestra'!$D$8:$D$17,ROW('03.Muestra'!$C$8:$C$17)-MIN(ROW('03.Muestra'!$D$8:$D$17))+1,""),ROW()-565)),"")</f>
        <v/>
      </c>
      <c r="C569" s="169" t="str">
        <f t="array" ref="C569">IFERROR(INDEX('03.Muestra'!$F$8:$F$17,SMALL(IF("Documento no web"='03.Muestra'!$D$8:$D$17,ROW('03.Muestra'!$F$8:$F$17)-MIN(ROW('03.Muestra'!$D$8:$D$17))+1,""),ROW()-565)),"")</f>
        <v/>
      </c>
      <c r="D569" s="143" t="str">
        <f t="shared" si="69"/>
        <v/>
      </c>
      <c r="E569" s="95" t="str">
        <f t="shared" si="70"/>
        <v/>
      </c>
      <c r="F569" s="29"/>
      <c r="G569" s="23"/>
      <c r="H569" s="23"/>
      <c r="I569" s="23"/>
      <c r="J569" s="23"/>
      <c r="K569" s="188"/>
      <c r="L569" s="23"/>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row>
    <row r="570" ht="13.5" customHeight="1">
      <c r="A570" s="133" t="str">
        <f t="array" ref="A570">IFERROR(INDEX('03.Muestra'!$B$8:$B$17,SMALL(IF("Documento no web"='03.Muestra'!$D$8:$D$17,ROW('03.Muestra'!$B$8:$B$17)-MIN(ROW('03.Muestra'!$D$8:$D$17))+1,""),ROW()-565)),"")</f>
        <v/>
      </c>
      <c r="B570" s="169" t="str">
        <f t="array" ref="B570">IFERROR(INDEX('03.Muestra'!$C$8:$C$17,SMALL(IF("Documento no web"='03.Muestra'!$D$8:$D$17,ROW('03.Muestra'!$C$8:$C$17)-MIN(ROW('03.Muestra'!$D$8:$D$17))+1,""),ROW()-565)),"")</f>
        <v/>
      </c>
      <c r="C570" s="169" t="str">
        <f t="array" ref="C570">IFERROR(INDEX('03.Muestra'!$F$8:$F$17,SMALL(IF("Documento no web"='03.Muestra'!$D$8:$D$17,ROW('03.Muestra'!$F$8:$F$17)-MIN(ROW('03.Muestra'!$D$8:$D$17))+1,""),ROW()-565)),"")</f>
        <v/>
      </c>
      <c r="D570" s="143" t="str">
        <f t="shared" si="69"/>
        <v/>
      </c>
      <c r="E570" s="95" t="str">
        <f t="shared" si="70"/>
        <v/>
      </c>
      <c r="F570" s="29"/>
      <c r="G570" s="23"/>
      <c r="H570" s="23"/>
      <c r="I570" s="23"/>
      <c r="J570" s="23"/>
      <c r="K570" s="188"/>
      <c r="L570" s="23"/>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row>
    <row r="571" ht="13.5" customHeight="1">
      <c r="A571" s="133" t="str">
        <f t="array" ref="A571">IFERROR(INDEX('03.Muestra'!$B$8:$B$17,SMALL(IF("Documento no web"='03.Muestra'!$D$8:$D$17,ROW('03.Muestra'!$B$8:$B$17)-MIN(ROW('03.Muestra'!$D$8:$D$17))+1,""),ROW()-565)),"")</f>
        <v/>
      </c>
      <c r="B571" s="169" t="str">
        <f t="array" ref="B571">IFERROR(INDEX('03.Muestra'!$C$8:$C$17,SMALL(IF("Documento no web"='03.Muestra'!$D$8:$D$17,ROW('03.Muestra'!$C$8:$C$17)-MIN(ROW('03.Muestra'!$D$8:$D$17))+1,""),ROW()-565)),"")</f>
        <v/>
      </c>
      <c r="C571" s="169" t="str">
        <f t="array" ref="C571">IFERROR(INDEX('03.Muestra'!$F$8:$F$17,SMALL(IF("Documento no web"='03.Muestra'!$D$8:$D$17,ROW('03.Muestra'!$F$8:$F$17)-MIN(ROW('03.Muestra'!$D$8:$D$17))+1,""),ROW()-565)),"")</f>
        <v/>
      </c>
      <c r="D571" s="143" t="str">
        <f t="shared" si="69"/>
        <v/>
      </c>
      <c r="E571" s="95" t="str">
        <f t="shared" si="70"/>
        <v/>
      </c>
      <c r="F571" s="29"/>
      <c r="G571" s="23"/>
      <c r="H571" s="23"/>
      <c r="I571" s="23"/>
      <c r="J571" s="23"/>
      <c r="K571" s="188"/>
      <c r="L571" s="23"/>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row>
    <row r="572" ht="13.5" customHeight="1">
      <c r="A572" s="133" t="str">
        <f t="array" ref="A572">IFERROR(INDEX('03.Muestra'!$B$8:$B$17,SMALL(IF("Documento no web"='03.Muestra'!$D$8:$D$17,ROW('03.Muestra'!$B$8:$B$17)-MIN(ROW('03.Muestra'!$D$8:$D$17))+1,""),ROW()-565)),"")</f>
        <v/>
      </c>
      <c r="B572" s="169" t="str">
        <f t="array" ref="B572">IFERROR(INDEX('03.Muestra'!$C$8:$C$17,SMALL(IF("Documento no web"='03.Muestra'!$D$8:$D$17,ROW('03.Muestra'!$C$8:$C$17)-MIN(ROW('03.Muestra'!$D$8:$D$17))+1,""),ROW()-565)),"")</f>
        <v/>
      </c>
      <c r="C572" s="169" t="str">
        <f t="array" ref="C572">IFERROR(INDEX('03.Muestra'!$F$8:$F$17,SMALL(IF("Documento no web"='03.Muestra'!$D$8:$D$17,ROW('03.Muestra'!$F$8:$F$17)-MIN(ROW('03.Muestra'!$D$8:$D$17))+1,""),ROW()-565)),"")</f>
        <v/>
      </c>
      <c r="D572" s="143" t="str">
        <f t="shared" si="69"/>
        <v/>
      </c>
      <c r="E572" s="95" t="str">
        <f t="shared" si="70"/>
        <v/>
      </c>
      <c r="F572" s="23"/>
      <c r="G572" s="23"/>
      <c r="H572" s="23"/>
      <c r="I572" s="23"/>
      <c r="J572" s="23"/>
      <c r="K572" s="188"/>
      <c r="L572" s="23"/>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row>
    <row r="573" ht="13.5" customHeight="1">
      <c r="A573" s="133" t="str">
        <f t="array" ref="A573">IFERROR(INDEX('03.Muestra'!$B$8:$B$17,SMALL(IF("Documento no web"='03.Muestra'!$D$8:$D$17,ROW('03.Muestra'!$B$8:$B$17)-MIN(ROW('03.Muestra'!$D$8:$D$17))+1,""),ROW()-565)),"")</f>
        <v/>
      </c>
      <c r="B573" s="169" t="str">
        <f t="array" ref="B573">IFERROR(INDEX('03.Muestra'!$C$8:$C$17,SMALL(IF("Documento no web"='03.Muestra'!$D$8:$D$17,ROW('03.Muestra'!$C$8:$C$17)-MIN(ROW('03.Muestra'!$D$8:$D$17))+1,""),ROW()-565)),"")</f>
        <v/>
      </c>
      <c r="C573" s="169" t="str">
        <f t="array" ref="C573">IFERROR(INDEX('03.Muestra'!$F$8:$F$17,SMALL(IF("Documento no web"='03.Muestra'!$D$8:$D$17,ROW('03.Muestra'!$F$8:$F$17)-MIN(ROW('03.Muestra'!$D$8:$D$17))+1,""),ROW()-565)),"")</f>
        <v/>
      </c>
      <c r="D573" s="143" t="str">
        <f t="shared" si="69"/>
        <v/>
      </c>
      <c r="E573" s="95" t="str">
        <f t="shared" si="70"/>
        <v/>
      </c>
      <c r="F573" s="23"/>
      <c r="G573" s="23"/>
      <c r="H573" s="23"/>
      <c r="I573" s="23"/>
      <c r="J573" s="23"/>
      <c r="K573" s="188"/>
      <c r="L573" s="23"/>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row>
    <row r="574" ht="13.5" customHeight="1">
      <c r="A574" s="133" t="str">
        <f t="array" ref="A574">IFERROR(INDEX('03.Muestra'!$B$8:$B$17,SMALL(IF("Documento no web"='03.Muestra'!$D$8:$D$17,ROW('03.Muestra'!$B$8:$B$17)-MIN(ROW('03.Muestra'!$D$8:$D$17))+1,""),ROW()-565)),"")</f>
        <v/>
      </c>
      <c r="B574" s="169" t="str">
        <f t="array" ref="B574">IFERROR(INDEX('03.Muestra'!$C$8:$C$17,SMALL(IF("Documento no web"='03.Muestra'!$D$8:$D$17,ROW('03.Muestra'!$C$8:$C$17)-MIN(ROW('03.Muestra'!$D$8:$D$17))+1,""),ROW()-565)),"")</f>
        <v/>
      </c>
      <c r="C574" s="169" t="str">
        <f t="array" ref="C574">IFERROR(INDEX('03.Muestra'!$F$8:$F$17,SMALL(IF("Documento no web"='03.Muestra'!$D$8:$D$17,ROW('03.Muestra'!$F$8:$F$17)-MIN(ROW('03.Muestra'!$D$8:$D$17))+1,""),ROW()-565)),"")</f>
        <v/>
      </c>
      <c r="D574" s="143" t="str">
        <f t="shared" si="69"/>
        <v/>
      </c>
      <c r="E574" s="95" t="str">
        <f t="shared" si="70"/>
        <v/>
      </c>
      <c r="F574" s="23"/>
      <c r="G574" s="23"/>
      <c r="H574" s="23"/>
      <c r="I574" s="23"/>
      <c r="J574" s="23"/>
      <c r="K574" s="188"/>
      <c r="L574" s="23"/>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row>
    <row r="575" ht="13.5" customHeight="1">
      <c r="A575" s="133" t="str">
        <f t="array" ref="A575">IFERROR(INDEX('03.Muestra'!$B$8:$B$17,SMALL(IF("Documento no web"='03.Muestra'!$D$8:$D$17,ROW('03.Muestra'!$B$8:$B$17)-MIN(ROW('03.Muestra'!$D$8:$D$17))+1,""),ROW()-565)),"")</f>
        <v/>
      </c>
      <c r="B575" s="169" t="str">
        <f t="array" ref="B575">IFERROR(INDEX('03.Muestra'!$C$8:$C$17,SMALL(IF("Documento no web"='03.Muestra'!$D$8:$D$17,ROW('03.Muestra'!$C$8:$C$17)-MIN(ROW('03.Muestra'!$D$8:$D$17))+1,""),ROW()-565)),"")</f>
        <v/>
      </c>
      <c r="C575" s="169" t="str">
        <f t="array" ref="C575">IFERROR(INDEX('03.Muestra'!$F$8:$F$17,SMALL(IF("Documento no web"='03.Muestra'!$D$8:$D$17,ROW('03.Muestra'!$F$8:$F$17)-MIN(ROW('03.Muestra'!$D$8:$D$17))+1,""),ROW()-565)),"")</f>
        <v/>
      </c>
      <c r="D575" s="143" t="str">
        <f t="shared" si="69"/>
        <v/>
      </c>
      <c r="E575" s="95" t="str">
        <f t="shared" si="70"/>
        <v/>
      </c>
      <c r="F575" s="23"/>
      <c r="G575" s="23"/>
      <c r="H575" s="23"/>
      <c r="I575" s="23"/>
      <c r="J575" s="23"/>
      <c r="K575" s="188"/>
      <c r="L575" s="23"/>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row>
    <row r="576" ht="12.0" customHeight="1">
      <c r="A576" s="92"/>
      <c r="B576" s="173"/>
      <c r="C576" s="173"/>
      <c r="D576" s="174"/>
      <c r="E576" s="95"/>
      <c r="F576" s="23"/>
      <c r="G576" s="23"/>
      <c r="H576" s="23"/>
      <c r="I576" s="23"/>
      <c r="J576" s="23"/>
      <c r="K576" s="29"/>
      <c r="L576" s="29"/>
      <c r="M576" s="29"/>
      <c r="N576" s="23"/>
      <c r="O576" s="23"/>
      <c r="P576" s="23"/>
      <c r="Q576" s="23"/>
      <c r="R576" s="23"/>
      <c r="S576" s="23"/>
      <c r="T576" s="23"/>
      <c r="U576" s="23"/>
      <c r="V576" s="29"/>
      <c r="W576" s="29"/>
      <c r="X576" s="29"/>
      <c r="Y576" s="29"/>
      <c r="Z576" s="29"/>
      <c r="AA576" s="29"/>
      <c r="AB576" s="29"/>
      <c r="AC576" s="29"/>
      <c r="AD576" s="23"/>
      <c r="AE576" s="29"/>
      <c r="AF576" s="29"/>
      <c r="AG576" s="29"/>
      <c r="AH576" s="29"/>
      <c r="AI576" s="29"/>
    </row>
    <row r="577" ht="12.0" customHeight="1">
      <c r="A577" s="92"/>
      <c r="B577" s="173"/>
      <c r="C577" s="173"/>
      <c r="D577" s="174"/>
      <c r="E577" s="95"/>
      <c r="F577" s="23"/>
      <c r="G577" s="23"/>
      <c r="H577" s="23"/>
      <c r="I577" s="23"/>
      <c r="J577" s="23"/>
      <c r="K577" s="29"/>
      <c r="L577" s="29"/>
      <c r="M577" s="29"/>
      <c r="N577" s="23"/>
      <c r="O577" s="23"/>
      <c r="P577" s="23"/>
      <c r="Q577" s="23"/>
      <c r="R577" s="23"/>
      <c r="S577" s="23"/>
      <c r="T577" s="23"/>
      <c r="U577" s="23"/>
      <c r="V577" s="29"/>
      <c r="W577" s="29"/>
      <c r="X577" s="29"/>
      <c r="Y577" s="29"/>
      <c r="Z577" s="29"/>
      <c r="AA577" s="29"/>
      <c r="AB577" s="29"/>
      <c r="AC577" s="29"/>
      <c r="AD577" s="23"/>
      <c r="AE577" s="29"/>
      <c r="AF577" s="29"/>
      <c r="AG577" s="29"/>
      <c r="AH577" s="29"/>
      <c r="AI577" s="29"/>
    </row>
    <row r="578" ht="12.75" customHeight="1">
      <c r="A578" s="151"/>
      <c r="B578" s="152"/>
      <c r="C578" s="151"/>
      <c r="D578" s="175"/>
      <c r="E578" s="95"/>
      <c r="F578" s="23"/>
      <c r="G578" s="23"/>
      <c r="H578" s="23"/>
      <c r="I578" s="23"/>
      <c r="J578" s="23"/>
      <c r="K578" s="29"/>
      <c r="L578" s="29"/>
      <c r="M578" s="29"/>
      <c r="N578" s="23"/>
      <c r="O578" s="23"/>
      <c r="P578" s="23"/>
      <c r="Q578" s="23"/>
      <c r="R578" s="23"/>
      <c r="S578" s="23"/>
      <c r="T578" s="23"/>
      <c r="U578" s="23"/>
      <c r="V578" s="29"/>
      <c r="W578" s="29"/>
      <c r="X578" s="29"/>
      <c r="Y578" s="29"/>
      <c r="Z578" s="29"/>
      <c r="AA578" s="29"/>
      <c r="AB578" s="29"/>
      <c r="AC578" s="29"/>
      <c r="AD578" s="23"/>
      <c r="AE578" s="29"/>
      <c r="AF578" s="29"/>
      <c r="AG578" s="29"/>
      <c r="AH578" s="29"/>
      <c r="AI578" s="29"/>
    </row>
    <row r="579" ht="14.25" customHeight="1">
      <c r="A579" s="149"/>
      <c r="B579" s="149"/>
      <c r="C579" s="149"/>
      <c r="D579" s="176"/>
      <c r="E579" s="95"/>
      <c r="F579" s="124"/>
      <c r="G579" s="23"/>
      <c r="H579" s="23"/>
      <c r="I579" s="23"/>
      <c r="J579" s="23"/>
      <c r="K579" s="29"/>
      <c r="L579" s="29"/>
      <c r="M579" s="29"/>
      <c r="N579" s="23"/>
      <c r="O579" s="23"/>
      <c r="P579" s="23"/>
      <c r="Q579" s="23"/>
      <c r="R579" s="23"/>
      <c r="S579" s="23"/>
      <c r="T579" s="23"/>
      <c r="U579" s="23"/>
      <c r="V579" s="29"/>
      <c r="W579" s="29"/>
      <c r="X579" s="29"/>
      <c r="Y579" s="29"/>
      <c r="Z579" s="29"/>
      <c r="AA579" s="29"/>
      <c r="AB579" s="29"/>
      <c r="AC579" s="29"/>
      <c r="AD579" s="23"/>
      <c r="AE579" s="29"/>
      <c r="AF579" s="29"/>
      <c r="AG579" s="29"/>
      <c r="AH579" s="29"/>
      <c r="AI579" s="29"/>
    </row>
    <row r="580" ht="13.5" customHeight="1">
      <c r="A580" s="29"/>
      <c r="B580" s="23"/>
      <c r="C580" s="23"/>
      <c r="D580" s="167"/>
      <c r="E580" s="23"/>
      <c r="F580" s="23"/>
      <c r="G580" s="23"/>
      <c r="H580" s="23"/>
      <c r="I580" s="23"/>
      <c r="J580" s="23"/>
      <c r="K580" s="188"/>
      <c r="L580" s="23"/>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row>
    <row r="581" ht="13.5" customHeight="1">
      <c r="A581" s="29"/>
      <c r="B581" s="193"/>
      <c r="C581" s="23"/>
      <c r="D581" s="167"/>
      <c r="E581" s="137"/>
      <c r="F581" s="23"/>
      <c r="G581" s="23"/>
      <c r="H581" s="23"/>
      <c r="I581" s="23"/>
      <c r="J581" s="23"/>
      <c r="K581" s="188"/>
      <c r="L581" s="23"/>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row>
    <row r="582" ht="30.0" customHeight="1">
      <c r="A582" s="126" t="s">
        <v>106</v>
      </c>
      <c r="B582" s="127" t="s">
        <v>92</v>
      </c>
      <c r="C582" s="128" t="s">
        <v>236</v>
      </c>
      <c r="D582" s="168" t="s">
        <v>112</v>
      </c>
      <c r="E582" s="154"/>
      <c r="F582" s="29"/>
      <c r="G582" s="29"/>
      <c r="H582" s="29"/>
      <c r="I582" s="29"/>
      <c r="J582" s="29"/>
      <c r="K582" s="188"/>
      <c r="L582" s="23"/>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row>
    <row r="583" ht="13.5" customHeight="1">
      <c r="A583" s="133" t="str">
        <f t="array" ref="A583">IFERROR(INDEX('03.Muestra'!$B$8:$B$17,SMALL(IF("Documento no web"='03.Muestra'!$D$8:$D$17,ROW('03.Muestra'!$B$8:$B$17)-MIN(ROW('03.Muestra'!$D$8:$D$17))+1,""),ROW()-582)),"")</f>
        <v/>
      </c>
      <c r="B583" s="169" t="str">
        <f t="array" ref="B583">IFERROR(INDEX('03.Muestra'!$C$8:$C$17,SMALL(IF("Documento no web"='03.Muestra'!$D$8:$D$17,ROW('03.Muestra'!$C$8:$C$17)-MIN(ROW('03.Muestra'!$D$8:$D$17))+1,""),ROW()-582)),"")</f>
        <v/>
      </c>
      <c r="C583" s="169" t="str">
        <f t="array" ref="C583">IFERROR(INDEX('03.Muestra'!$F$8:$F$17,SMALL(IF("Documento no web"='03.Muestra'!$D$8:$D$17,ROW('03.Muestra'!$F$8:$F$17)-MIN(ROW('03.Muestra'!$D$8:$D$17))+1,""),ROW()-582)),"")</f>
        <v/>
      </c>
      <c r="D583" s="143" t="str">
        <f t="shared" ref="D583:D592" si="71">IF(C583="","",$D$18)</f>
        <v/>
      </c>
      <c r="E583" s="95" t="str">
        <f t="shared" ref="E583:E592" si="72">IF(D583&lt;&gt;"",IF(AND(B583&lt;&gt;"",C583&lt;&gt;""),"","ERR"),"")</f>
        <v/>
      </c>
      <c r="F583" s="144" t="s">
        <v>95</v>
      </c>
      <c r="G583" s="121" t="s">
        <v>104</v>
      </c>
      <c r="H583" s="116" t="s">
        <v>99</v>
      </c>
      <c r="I583" s="145" t="s">
        <v>97</v>
      </c>
      <c r="J583" s="146" t="s">
        <v>93</v>
      </c>
      <c r="K583" s="171" t="s">
        <v>103</v>
      </c>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row>
    <row r="584" ht="13.5" customHeight="1">
      <c r="A584" s="133" t="str">
        <f t="array" ref="A584">IFERROR(INDEX('03.Muestra'!$B$8:$B$17,SMALL(IF("Documento no web"='03.Muestra'!$D$8:$D$17,ROW('03.Muestra'!$B$8:$B$17)-MIN(ROW('03.Muestra'!$D$8:$D$17))+1,""),ROW()-582)),"")</f>
        <v/>
      </c>
      <c r="B584" s="169" t="str">
        <f t="array" ref="B584">IFERROR(INDEX('03.Muestra'!$C$8:$C$17,SMALL(IF("Documento no web"='03.Muestra'!$D$8:$D$17,ROW('03.Muestra'!$C$8:$C$17)-MIN(ROW('03.Muestra'!$D$8:$D$17))+1,""),ROW()-582)),"")</f>
        <v/>
      </c>
      <c r="C584" s="169" t="str">
        <f t="array" ref="C584">IFERROR(INDEX('03.Muestra'!$F$8:$F$17,SMALL(IF("Documento no web"='03.Muestra'!$D$8:$D$17,ROW('03.Muestra'!$F$8:$F$17)-MIN(ROW('03.Muestra'!$D$8:$D$17))+1,""),ROW()-582)),"")</f>
        <v/>
      </c>
      <c r="D584" s="143" t="str">
        <f t="shared" si="71"/>
        <v/>
      </c>
      <c r="E584" s="95" t="str">
        <f t="shared" si="72"/>
        <v/>
      </c>
      <c r="F584" s="147">
        <f>COUNTIF($D583:INDIRECT("$D" &amp;  SUM(ROW()-1,'03.Muestra'!$D$20)-1),F583)</f>
        <v>0</v>
      </c>
      <c r="G584" s="147">
        <f>COUNTIF($D583:INDIRECT("$D" &amp;  SUM(ROW()-1,'03.Muestra'!$D$20)-1),G583)</f>
        <v>0</v>
      </c>
      <c r="H584" s="147">
        <f>COUNTIF($D583:INDIRECT("$D" &amp;  SUM(ROW()-1,'03.Muestra'!$D$20)-1),H583)</f>
        <v>0</v>
      </c>
      <c r="I584" s="147">
        <f>COUNTIF($D583:INDIRECT("$D" &amp;  SUM(ROW()-1,'03.Muestra'!$D$20)-1),I583)</f>
        <v>0</v>
      </c>
      <c r="J584" s="147">
        <f>COUNTIF($D583:INDIRECT("$D" &amp;  SUM(ROW()-1,'03.Muestra'!$D$20)-1),J583)</f>
        <v>0</v>
      </c>
      <c r="K584" s="172">
        <f>IF(COUNTIF('03.Muestra'!$D$8:$D$17,"Documento no web")=0,0,COUNTBLANK($D583:INDIRECT("$D" &amp;  SUM(ROW()-1,COUNTIF('03.Muestra'!$D$8:$D$17,"Documento no web"))-1)))</f>
        <v>0</v>
      </c>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row>
    <row r="585" ht="13.5" customHeight="1">
      <c r="A585" s="133" t="str">
        <f t="array" ref="A585">IFERROR(INDEX('03.Muestra'!$B$8:$B$17,SMALL(IF("Documento no web"='03.Muestra'!$D$8:$D$17,ROW('03.Muestra'!$B$8:$B$17)-MIN(ROW('03.Muestra'!$D$8:$D$17))+1,""),ROW()-582)),"")</f>
        <v/>
      </c>
      <c r="B585" s="169" t="str">
        <f t="array" ref="B585">IFERROR(INDEX('03.Muestra'!$C$8:$C$17,SMALL(IF("Documento no web"='03.Muestra'!$D$8:$D$17,ROW('03.Muestra'!$C$8:$C$17)-MIN(ROW('03.Muestra'!$D$8:$D$17))+1,""),ROW()-582)),"")</f>
        <v/>
      </c>
      <c r="C585" s="169" t="str">
        <f t="array" ref="C585">IFERROR(INDEX('03.Muestra'!$F$8:$F$17,SMALL(IF("Documento no web"='03.Muestra'!$D$8:$D$17,ROW('03.Muestra'!$F$8:$F$17)-MIN(ROW('03.Muestra'!$D$8:$D$17))+1,""),ROW()-582)),"")</f>
        <v/>
      </c>
      <c r="D585" s="143" t="str">
        <f t="shared" si="71"/>
        <v/>
      </c>
      <c r="E585" s="95" t="str">
        <f t="shared" si="72"/>
        <v/>
      </c>
      <c r="F585" s="29"/>
      <c r="G585" s="23"/>
      <c r="H585" s="23"/>
      <c r="I585" s="23"/>
      <c r="J585" s="23"/>
      <c r="K585" s="188"/>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row>
    <row r="586" ht="13.5" customHeight="1">
      <c r="A586" s="133" t="str">
        <f t="array" ref="A586">IFERROR(INDEX('03.Muestra'!$B$8:$B$17,SMALL(IF("Documento no web"='03.Muestra'!$D$8:$D$17,ROW('03.Muestra'!$B$8:$B$17)-MIN(ROW('03.Muestra'!$D$8:$D$17))+1,""),ROW()-582)),"")</f>
        <v/>
      </c>
      <c r="B586" s="169" t="str">
        <f t="array" ref="B586">IFERROR(INDEX('03.Muestra'!$C$8:$C$17,SMALL(IF("Documento no web"='03.Muestra'!$D$8:$D$17,ROW('03.Muestra'!$C$8:$C$17)-MIN(ROW('03.Muestra'!$D$8:$D$17))+1,""),ROW()-582)),"")</f>
        <v/>
      </c>
      <c r="C586" s="169" t="str">
        <f t="array" ref="C586">IFERROR(INDEX('03.Muestra'!$F$8:$F$17,SMALL(IF("Documento no web"='03.Muestra'!$D$8:$D$17,ROW('03.Muestra'!$F$8:$F$17)-MIN(ROW('03.Muestra'!$D$8:$D$17))+1,""),ROW()-582)),"")</f>
        <v/>
      </c>
      <c r="D586" s="143" t="str">
        <f t="shared" si="71"/>
        <v/>
      </c>
      <c r="E586" s="95" t="str">
        <f t="shared" si="72"/>
        <v/>
      </c>
      <c r="F586" s="29"/>
      <c r="G586" s="23"/>
      <c r="H586" s="23"/>
      <c r="I586" s="23"/>
      <c r="J586" s="23"/>
      <c r="K586" s="188"/>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row>
    <row r="587" ht="13.5" customHeight="1">
      <c r="A587" s="133" t="str">
        <f t="array" ref="A587">IFERROR(INDEX('03.Muestra'!$B$8:$B$17,SMALL(IF("Documento no web"='03.Muestra'!$D$8:$D$17,ROW('03.Muestra'!$B$8:$B$17)-MIN(ROW('03.Muestra'!$D$8:$D$17))+1,""),ROW()-582)),"")</f>
        <v/>
      </c>
      <c r="B587" s="169" t="str">
        <f t="array" ref="B587">IFERROR(INDEX('03.Muestra'!$C$8:$C$17,SMALL(IF("Documento no web"='03.Muestra'!$D$8:$D$17,ROW('03.Muestra'!$C$8:$C$17)-MIN(ROW('03.Muestra'!$D$8:$D$17))+1,""),ROW()-582)),"")</f>
        <v/>
      </c>
      <c r="C587" s="169" t="str">
        <f t="array" ref="C587">IFERROR(INDEX('03.Muestra'!$F$8:$F$17,SMALL(IF("Documento no web"='03.Muestra'!$D$8:$D$17,ROW('03.Muestra'!$F$8:$F$17)-MIN(ROW('03.Muestra'!$D$8:$D$17))+1,""),ROW()-582)),"")</f>
        <v/>
      </c>
      <c r="D587" s="143" t="str">
        <f t="shared" si="71"/>
        <v/>
      </c>
      <c r="E587" s="95" t="str">
        <f t="shared" si="72"/>
        <v/>
      </c>
      <c r="F587" s="29"/>
      <c r="G587" s="23"/>
      <c r="H587" s="23"/>
      <c r="I587" s="23"/>
      <c r="J587" s="23"/>
      <c r="K587" s="188"/>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row>
    <row r="588" ht="13.5" customHeight="1">
      <c r="A588" s="133" t="str">
        <f t="array" ref="A588">IFERROR(INDEX('03.Muestra'!$B$8:$B$17,SMALL(IF("Documento no web"='03.Muestra'!$D$8:$D$17,ROW('03.Muestra'!$B$8:$B$17)-MIN(ROW('03.Muestra'!$D$8:$D$17))+1,""),ROW()-582)),"")</f>
        <v/>
      </c>
      <c r="B588" s="169" t="str">
        <f t="array" ref="B588">IFERROR(INDEX('03.Muestra'!$C$8:$C$17,SMALL(IF("Documento no web"='03.Muestra'!$D$8:$D$17,ROW('03.Muestra'!$C$8:$C$17)-MIN(ROW('03.Muestra'!$D$8:$D$17))+1,""),ROW()-582)),"")</f>
        <v/>
      </c>
      <c r="C588" s="169" t="str">
        <f t="array" ref="C588">IFERROR(INDEX('03.Muestra'!$F$8:$F$17,SMALL(IF("Documento no web"='03.Muestra'!$D$8:$D$17,ROW('03.Muestra'!$F$8:$F$17)-MIN(ROW('03.Muestra'!$D$8:$D$17))+1,""),ROW()-582)),"")</f>
        <v/>
      </c>
      <c r="D588" s="143" t="str">
        <f t="shared" si="71"/>
        <v/>
      </c>
      <c r="E588" s="95" t="str">
        <f t="shared" si="72"/>
        <v/>
      </c>
      <c r="F588" s="29"/>
      <c r="G588" s="23"/>
      <c r="H588" s="23"/>
      <c r="I588" s="23"/>
      <c r="J588" s="23"/>
      <c r="K588" s="188"/>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row>
    <row r="589" ht="13.5" customHeight="1">
      <c r="A589" s="133" t="str">
        <f t="array" ref="A589">IFERROR(INDEX('03.Muestra'!$B$8:$B$17,SMALL(IF("Documento no web"='03.Muestra'!$D$8:$D$17,ROW('03.Muestra'!$B$8:$B$17)-MIN(ROW('03.Muestra'!$D$8:$D$17))+1,""),ROW()-582)),"")</f>
        <v/>
      </c>
      <c r="B589" s="169" t="str">
        <f t="array" ref="B589">IFERROR(INDEX('03.Muestra'!$C$8:$C$17,SMALL(IF("Documento no web"='03.Muestra'!$D$8:$D$17,ROW('03.Muestra'!$C$8:$C$17)-MIN(ROW('03.Muestra'!$D$8:$D$17))+1,""),ROW()-582)),"")</f>
        <v/>
      </c>
      <c r="C589" s="169" t="str">
        <f t="array" ref="C589">IFERROR(INDEX('03.Muestra'!$F$8:$F$17,SMALL(IF("Documento no web"='03.Muestra'!$D$8:$D$17,ROW('03.Muestra'!$F$8:$F$17)-MIN(ROW('03.Muestra'!$D$8:$D$17))+1,""),ROW()-582)),"")</f>
        <v/>
      </c>
      <c r="D589" s="143" t="str">
        <f t="shared" si="71"/>
        <v/>
      </c>
      <c r="E589" s="95" t="str">
        <f t="shared" si="72"/>
        <v/>
      </c>
      <c r="F589" s="23"/>
      <c r="G589" s="23"/>
      <c r="H589" s="23"/>
      <c r="I589" s="23"/>
      <c r="J589" s="23"/>
      <c r="K589" s="188"/>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row>
    <row r="590" ht="13.5" customHeight="1">
      <c r="A590" s="133" t="str">
        <f t="array" ref="A590">IFERROR(INDEX('03.Muestra'!$B$8:$B$17,SMALL(IF("Documento no web"='03.Muestra'!$D$8:$D$17,ROW('03.Muestra'!$B$8:$B$17)-MIN(ROW('03.Muestra'!$D$8:$D$17))+1,""),ROW()-582)),"")</f>
        <v/>
      </c>
      <c r="B590" s="169" t="str">
        <f t="array" ref="B590">IFERROR(INDEX('03.Muestra'!$C$8:$C$17,SMALL(IF("Documento no web"='03.Muestra'!$D$8:$D$17,ROW('03.Muestra'!$C$8:$C$17)-MIN(ROW('03.Muestra'!$D$8:$D$17))+1,""),ROW()-582)),"")</f>
        <v/>
      </c>
      <c r="C590" s="169" t="str">
        <f t="array" ref="C590">IFERROR(INDEX('03.Muestra'!$F$8:$F$17,SMALL(IF("Documento no web"='03.Muestra'!$D$8:$D$17,ROW('03.Muestra'!$F$8:$F$17)-MIN(ROW('03.Muestra'!$D$8:$D$17))+1,""),ROW()-582)),"")</f>
        <v/>
      </c>
      <c r="D590" s="143" t="str">
        <f t="shared" si="71"/>
        <v/>
      </c>
      <c r="E590" s="95" t="str">
        <f t="shared" si="72"/>
        <v/>
      </c>
      <c r="F590" s="23"/>
      <c r="G590" s="23"/>
      <c r="H590" s="23"/>
      <c r="I590" s="23"/>
      <c r="J590" s="23"/>
      <c r="K590" s="188"/>
      <c r="L590" s="23"/>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row>
    <row r="591" ht="13.5" customHeight="1">
      <c r="A591" s="133" t="str">
        <f t="array" ref="A591">IFERROR(INDEX('03.Muestra'!$B$8:$B$17,SMALL(IF("Documento no web"='03.Muestra'!$D$8:$D$17,ROW('03.Muestra'!$B$8:$B$17)-MIN(ROW('03.Muestra'!$D$8:$D$17))+1,""),ROW()-582)),"")</f>
        <v/>
      </c>
      <c r="B591" s="169" t="str">
        <f t="array" ref="B591">IFERROR(INDEX('03.Muestra'!$C$8:$C$17,SMALL(IF("Documento no web"='03.Muestra'!$D$8:$D$17,ROW('03.Muestra'!$C$8:$C$17)-MIN(ROW('03.Muestra'!$D$8:$D$17))+1,""),ROW()-582)),"")</f>
        <v/>
      </c>
      <c r="C591" s="169" t="str">
        <f t="array" ref="C591">IFERROR(INDEX('03.Muestra'!$F$8:$F$17,SMALL(IF("Documento no web"='03.Muestra'!$D$8:$D$17,ROW('03.Muestra'!$F$8:$F$17)-MIN(ROW('03.Muestra'!$D$8:$D$17))+1,""),ROW()-582)),"")</f>
        <v/>
      </c>
      <c r="D591" s="143" t="str">
        <f t="shared" si="71"/>
        <v/>
      </c>
      <c r="E591" s="95" t="str">
        <f t="shared" si="72"/>
        <v/>
      </c>
      <c r="F591" s="23"/>
      <c r="G591" s="23"/>
      <c r="H591" s="23"/>
      <c r="I591" s="23"/>
      <c r="J591" s="23"/>
      <c r="K591" s="188"/>
      <c r="L591" s="23"/>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row>
    <row r="592" ht="13.5" customHeight="1">
      <c r="A592" s="133" t="str">
        <f t="array" ref="A592">IFERROR(INDEX('03.Muestra'!$B$8:$B$17,SMALL(IF("Documento no web"='03.Muestra'!$D$8:$D$17,ROW('03.Muestra'!$B$8:$B$17)-MIN(ROW('03.Muestra'!$D$8:$D$17))+1,""),ROW()-582)),"")</f>
        <v/>
      </c>
      <c r="B592" s="169" t="str">
        <f t="array" ref="B592">IFERROR(INDEX('03.Muestra'!$C$8:$C$17,SMALL(IF("Documento no web"='03.Muestra'!$D$8:$D$17,ROW('03.Muestra'!$C$8:$C$17)-MIN(ROW('03.Muestra'!$D$8:$D$17))+1,""),ROW()-582)),"")</f>
        <v/>
      </c>
      <c r="C592" s="169" t="str">
        <f t="array" ref="C592">IFERROR(INDEX('03.Muestra'!$F$8:$F$17,SMALL(IF("Documento no web"='03.Muestra'!$D$8:$D$17,ROW('03.Muestra'!$F$8:$F$17)-MIN(ROW('03.Muestra'!$D$8:$D$17))+1,""),ROW()-582)),"")</f>
        <v/>
      </c>
      <c r="D592" s="143" t="str">
        <f t="shared" si="71"/>
        <v/>
      </c>
      <c r="E592" s="95" t="str">
        <f t="shared" si="72"/>
        <v/>
      </c>
      <c r="F592" s="23"/>
      <c r="G592" s="23"/>
      <c r="H592" s="23"/>
      <c r="I592" s="23"/>
      <c r="J592" s="23"/>
      <c r="K592" s="188"/>
      <c r="L592" s="23"/>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row>
    <row r="593" ht="12.0" customHeight="1">
      <c r="A593" s="92"/>
      <c r="B593" s="173"/>
      <c r="C593" s="173"/>
      <c r="D593" s="174"/>
      <c r="E593" s="95"/>
      <c r="F593" s="23"/>
      <c r="G593" s="23"/>
      <c r="H593" s="23"/>
      <c r="I593" s="23"/>
      <c r="J593" s="23"/>
      <c r="K593" s="29"/>
      <c r="L593" s="29"/>
      <c r="M593" s="29"/>
      <c r="N593" s="23"/>
      <c r="O593" s="23"/>
      <c r="P593" s="23"/>
      <c r="Q593" s="23"/>
      <c r="R593" s="23"/>
      <c r="S593" s="23"/>
      <c r="T593" s="23"/>
      <c r="U593" s="23"/>
      <c r="V593" s="29"/>
      <c r="W593" s="29"/>
      <c r="X593" s="29"/>
      <c r="Y593" s="29"/>
      <c r="Z593" s="29"/>
      <c r="AA593" s="29"/>
      <c r="AB593" s="29"/>
      <c r="AC593" s="29"/>
      <c r="AD593" s="23"/>
      <c r="AE593" s="29"/>
      <c r="AF593" s="29"/>
      <c r="AG593" s="29"/>
      <c r="AH593" s="29"/>
      <c r="AI593" s="29"/>
    </row>
    <row r="594" ht="12.0" customHeight="1">
      <c r="A594" s="92"/>
      <c r="B594" s="173"/>
      <c r="C594" s="173"/>
      <c r="D594" s="174"/>
      <c r="E594" s="95"/>
      <c r="F594" s="23"/>
      <c r="G594" s="23"/>
      <c r="H594" s="23"/>
      <c r="I594" s="23"/>
      <c r="J594" s="23"/>
      <c r="K594" s="29"/>
      <c r="L594" s="29"/>
      <c r="M594" s="29"/>
      <c r="N594" s="23"/>
      <c r="O594" s="23"/>
      <c r="P594" s="23"/>
      <c r="Q594" s="23"/>
      <c r="R594" s="23"/>
      <c r="S594" s="23"/>
      <c r="T594" s="23"/>
      <c r="U594" s="23"/>
      <c r="V594" s="29"/>
      <c r="W594" s="29"/>
      <c r="X594" s="29"/>
      <c r="Y594" s="29"/>
      <c r="Z594" s="29"/>
      <c r="AA594" s="29"/>
      <c r="AB594" s="29"/>
      <c r="AC594" s="29"/>
      <c r="AD594" s="23"/>
      <c r="AE594" s="29"/>
      <c r="AF594" s="29"/>
      <c r="AG594" s="29"/>
      <c r="AH594" s="29"/>
      <c r="AI594" s="29"/>
    </row>
    <row r="595" ht="12.75" customHeight="1">
      <c r="A595" s="151"/>
      <c r="B595" s="152"/>
      <c r="C595" s="151"/>
      <c r="D595" s="175"/>
      <c r="E595" s="95"/>
      <c r="F595" s="23"/>
      <c r="G595" s="23"/>
      <c r="H595" s="23"/>
      <c r="I595" s="23"/>
      <c r="J595" s="23"/>
      <c r="K595" s="29"/>
      <c r="L595" s="29"/>
      <c r="M595" s="29"/>
      <c r="N595" s="23"/>
      <c r="O595" s="23"/>
      <c r="P595" s="23"/>
      <c r="Q595" s="23"/>
      <c r="R595" s="23"/>
      <c r="S595" s="23"/>
      <c r="T595" s="23"/>
      <c r="U595" s="23"/>
      <c r="V595" s="29"/>
      <c r="W595" s="29"/>
      <c r="X595" s="29"/>
      <c r="Y595" s="29"/>
      <c r="Z595" s="29"/>
      <c r="AA595" s="29"/>
      <c r="AB595" s="29"/>
      <c r="AC595" s="29"/>
      <c r="AD595" s="23"/>
      <c r="AE595" s="29"/>
      <c r="AF595" s="29"/>
      <c r="AG595" s="29"/>
      <c r="AH595" s="29"/>
      <c r="AI595" s="29"/>
    </row>
    <row r="596" ht="14.25" customHeight="1">
      <c r="A596" s="149"/>
      <c r="B596" s="149"/>
      <c r="C596" s="149"/>
      <c r="D596" s="176"/>
      <c r="E596" s="95"/>
      <c r="F596" s="124"/>
      <c r="G596" s="23"/>
      <c r="H596" s="23"/>
      <c r="I596" s="23"/>
      <c r="J596" s="23"/>
      <c r="K596" s="29"/>
      <c r="L596" s="29"/>
      <c r="M596" s="29"/>
      <c r="N596" s="23"/>
      <c r="O596" s="23"/>
      <c r="P596" s="23"/>
      <c r="Q596" s="23"/>
      <c r="R596" s="23"/>
      <c r="S596" s="23"/>
      <c r="T596" s="23"/>
      <c r="U596" s="23"/>
      <c r="V596" s="29"/>
      <c r="W596" s="29"/>
      <c r="X596" s="29"/>
      <c r="Y596" s="29"/>
      <c r="Z596" s="29"/>
      <c r="AA596" s="29"/>
      <c r="AB596" s="29"/>
      <c r="AC596" s="29"/>
      <c r="AD596" s="23"/>
      <c r="AE596" s="29"/>
      <c r="AF596" s="29"/>
      <c r="AG596" s="29"/>
      <c r="AH596" s="29"/>
      <c r="AI596" s="29"/>
    </row>
    <row r="597" ht="13.5" customHeight="1">
      <c r="A597" s="29"/>
      <c r="B597" s="193"/>
      <c r="C597" s="23"/>
      <c r="D597" s="167"/>
      <c r="E597" s="23"/>
      <c r="F597" s="23"/>
      <c r="G597" s="23"/>
      <c r="H597" s="23"/>
      <c r="I597" s="23"/>
      <c r="J597" s="23"/>
      <c r="K597" s="188"/>
      <c r="L597" s="23"/>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row>
    <row r="598" ht="13.5" customHeight="1">
      <c r="A598" s="29"/>
      <c r="B598" s="23"/>
      <c r="C598" s="23"/>
      <c r="D598" s="167"/>
      <c r="E598" s="137"/>
      <c r="F598" s="29"/>
      <c r="G598" s="29"/>
      <c r="H598" s="29"/>
      <c r="I598" s="29"/>
      <c r="J598" s="29"/>
      <c r="K598" s="188"/>
      <c r="L598" s="23"/>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row>
    <row r="599" ht="30.0" customHeight="1">
      <c r="A599" s="126" t="s">
        <v>106</v>
      </c>
      <c r="B599" s="127" t="s">
        <v>92</v>
      </c>
      <c r="C599" s="128" t="s">
        <v>237</v>
      </c>
      <c r="D599" s="168" t="s">
        <v>112</v>
      </c>
      <c r="E599" s="154"/>
      <c r="F599" s="29"/>
      <c r="G599" s="29"/>
      <c r="H599" s="29"/>
      <c r="I599" s="29"/>
      <c r="J599" s="29"/>
      <c r="K599" s="188"/>
      <c r="L599" s="23"/>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row>
    <row r="600" ht="13.5" customHeight="1">
      <c r="A600" s="133" t="str">
        <f t="array" ref="A600">IFERROR(INDEX('03.Muestra'!$B$8:$B$17,SMALL(IF("Documento no web"='03.Muestra'!$D$8:$D$17,ROW('03.Muestra'!$B$8:$B$17)-MIN(ROW('03.Muestra'!$D$8:$D$17))+1,""),ROW()-599)),"")</f>
        <v/>
      </c>
      <c r="B600" s="169" t="str">
        <f t="array" ref="B600">IFERROR(INDEX('03.Muestra'!$C$8:$C$17,SMALL(IF("Documento no web"='03.Muestra'!$D$8:$D$17,ROW('03.Muestra'!$C$8:$C$17)-MIN(ROW('03.Muestra'!$D$8:$D$17))+1,""),ROW()-599)),"")</f>
        <v/>
      </c>
      <c r="C600" s="169" t="str">
        <f t="array" ref="C600">IFERROR(INDEX('03.Muestra'!$F$8:$F$17,SMALL(IF("Documento no web"='03.Muestra'!$D$8:$D$17,ROW('03.Muestra'!$F$8:$F$17)-MIN(ROW('03.Muestra'!$D$8:$D$17))+1,""),ROW()-599)),"")</f>
        <v/>
      </c>
      <c r="D600" s="143" t="str">
        <f t="shared" ref="D600:D609" si="73">IF(C600="","",$D$18)</f>
        <v/>
      </c>
      <c r="E600" s="95" t="str">
        <f t="shared" ref="E600:E609" si="74">IF(D600&lt;&gt;"",IF(AND(B600&lt;&gt;"",C600&lt;&gt;""),"","ERR"),"")</f>
        <v/>
      </c>
      <c r="F600" s="144" t="s">
        <v>95</v>
      </c>
      <c r="G600" s="121" t="s">
        <v>104</v>
      </c>
      <c r="H600" s="116" t="s">
        <v>99</v>
      </c>
      <c r="I600" s="145" t="s">
        <v>97</v>
      </c>
      <c r="J600" s="146" t="s">
        <v>93</v>
      </c>
      <c r="K600" s="171" t="s">
        <v>103</v>
      </c>
      <c r="L600" s="23"/>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row>
    <row r="601" ht="13.5" customHeight="1">
      <c r="A601" s="133" t="str">
        <f t="array" ref="A601">IFERROR(INDEX('03.Muestra'!$B$8:$B$17,SMALL(IF("Documento no web"='03.Muestra'!$D$8:$D$17,ROW('03.Muestra'!$B$8:$B$17)-MIN(ROW('03.Muestra'!$D$8:$D$17))+1,""),ROW()-599)),"")</f>
        <v/>
      </c>
      <c r="B601" s="169" t="str">
        <f t="array" ref="B601">IFERROR(INDEX('03.Muestra'!$C$8:$C$17,SMALL(IF("Documento no web"='03.Muestra'!$D$8:$D$17,ROW('03.Muestra'!$C$8:$C$17)-MIN(ROW('03.Muestra'!$D$8:$D$17))+1,""),ROW()-599)),"")</f>
        <v/>
      </c>
      <c r="C601" s="169" t="str">
        <f t="array" ref="C601">IFERROR(INDEX('03.Muestra'!$F$8:$F$17,SMALL(IF("Documento no web"='03.Muestra'!$D$8:$D$17,ROW('03.Muestra'!$F$8:$F$17)-MIN(ROW('03.Muestra'!$D$8:$D$17))+1,""),ROW()-599)),"")</f>
        <v/>
      </c>
      <c r="D601" s="143" t="str">
        <f t="shared" si="73"/>
        <v/>
      </c>
      <c r="E601" s="95" t="str">
        <f t="shared" si="74"/>
        <v/>
      </c>
      <c r="F601" s="147">
        <f>COUNTIF($D600:INDIRECT("$D" &amp;  SUM(ROW()-1,'03.Muestra'!$D$20)-1),F600)</f>
        <v>0</v>
      </c>
      <c r="G601" s="147">
        <f>COUNTIF($D600:INDIRECT("$D" &amp;  SUM(ROW()-1,'03.Muestra'!$D$20)-1),G600)</f>
        <v>0</v>
      </c>
      <c r="H601" s="147">
        <f>COUNTIF($D600:INDIRECT("$D" &amp;  SUM(ROW()-1,'03.Muestra'!$D$20)-1),H600)</f>
        <v>0</v>
      </c>
      <c r="I601" s="147">
        <f>COUNTIF($D600:INDIRECT("$D" &amp;  SUM(ROW()-1,'03.Muestra'!$D$20)-1),I600)</f>
        <v>0</v>
      </c>
      <c r="J601" s="147">
        <f>COUNTIF($D600:INDIRECT("$D" &amp;  SUM(ROW()-1,'03.Muestra'!$D$20)-1),J600)</f>
        <v>0</v>
      </c>
      <c r="K601" s="172">
        <f>IF(COUNTIF('03.Muestra'!$D$8:$D$17,"Documento no web")=0,0,COUNTBLANK($D600:INDIRECT("$D" &amp;  SUM(ROW()-1,COUNTIF('03.Muestra'!$D$8:$D$17,"Documento no web"))-1)))</f>
        <v>0</v>
      </c>
      <c r="L601" s="23"/>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row>
    <row r="602" ht="13.5" customHeight="1">
      <c r="A602" s="133" t="str">
        <f t="array" ref="A602">IFERROR(INDEX('03.Muestra'!$B$8:$B$17,SMALL(IF("Documento no web"='03.Muestra'!$D$8:$D$17,ROW('03.Muestra'!$B$8:$B$17)-MIN(ROW('03.Muestra'!$D$8:$D$17))+1,""),ROW()-599)),"")</f>
        <v/>
      </c>
      <c r="B602" s="169" t="str">
        <f t="array" ref="B602">IFERROR(INDEX('03.Muestra'!$C$8:$C$17,SMALL(IF("Documento no web"='03.Muestra'!$D$8:$D$17,ROW('03.Muestra'!$C$8:$C$17)-MIN(ROW('03.Muestra'!$D$8:$D$17))+1,""),ROW()-599)),"")</f>
        <v/>
      </c>
      <c r="C602" s="169" t="str">
        <f t="array" ref="C602">IFERROR(INDEX('03.Muestra'!$F$8:$F$17,SMALL(IF("Documento no web"='03.Muestra'!$D$8:$D$17,ROW('03.Muestra'!$F$8:$F$17)-MIN(ROW('03.Muestra'!$D$8:$D$17))+1,""),ROW()-599)),"")</f>
        <v/>
      </c>
      <c r="D602" s="143" t="str">
        <f t="shared" si="73"/>
        <v/>
      </c>
      <c r="E602" s="95" t="str">
        <f t="shared" si="74"/>
        <v/>
      </c>
      <c r="F602" s="23"/>
      <c r="G602" s="23"/>
      <c r="H602" s="23"/>
      <c r="I602" s="23"/>
      <c r="J602" s="23"/>
      <c r="K602" s="188"/>
      <c r="L602" s="23"/>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row>
    <row r="603" ht="13.5" customHeight="1">
      <c r="A603" s="133" t="str">
        <f t="array" ref="A603">IFERROR(INDEX('03.Muestra'!$B$8:$B$17,SMALL(IF("Documento no web"='03.Muestra'!$D$8:$D$17,ROW('03.Muestra'!$B$8:$B$17)-MIN(ROW('03.Muestra'!$D$8:$D$17))+1,""),ROW()-599)),"")</f>
        <v/>
      </c>
      <c r="B603" s="169" t="str">
        <f t="array" ref="B603">IFERROR(INDEX('03.Muestra'!$C$8:$C$17,SMALL(IF("Documento no web"='03.Muestra'!$D$8:$D$17,ROW('03.Muestra'!$C$8:$C$17)-MIN(ROW('03.Muestra'!$D$8:$D$17))+1,""),ROW()-599)),"")</f>
        <v/>
      </c>
      <c r="C603" s="169" t="str">
        <f t="array" ref="C603">IFERROR(INDEX('03.Muestra'!$F$8:$F$17,SMALL(IF("Documento no web"='03.Muestra'!$D$8:$D$17,ROW('03.Muestra'!$F$8:$F$17)-MIN(ROW('03.Muestra'!$D$8:$D$17))+1,""),ROW()-599)),"")</f>
        <v/>
      </c>
      <c r="D603" s="143" t="str">
        <f t="shared" si="73"/>
        <v/>
      </c>
      <c r="E603" s="95" t="str">
        <f t="shared" si="74"/>
        <v/>
      </c>
      <c r="F603" s="23"/>
      <c r="G603" s="23"/>
      <c r="H603" s="23"/>
      <c r="I603" s="23"/>
      <c r="J603" s="29"/>
      <c r="K603" s="194"/>
      <c r="L603" s="23"/>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row>
    <row r="604" ht="13.5" customHeight="1">
      <c r="A604" s="133" t="str">
        <f t="array" ref="A604">IFERROR(INDEX('03.Muestra'!$B$8:$B$17,SMALL(IF("Documento no web"='03.Muestra'!$D$8:$D$17,ROW('03.Muestra'!$B$8:$B$17)-MIN(ROW('03.Muestra'!$D$8:$D$17))+1,""),ROW()-599)),"")</f>
        <v/>
      </c>
      <c r="B604" s="169" t="str">
        <f t="array" ref="B604">IFERROR(INDEX('03.Muestra'!$C$8:$C$17,SMALL(IF("Documento no web"='03.Muestra'!$D$8:$D$17,ROW('03.Muestra'!$C$8:$C$17)-MIN(ROW('03.Muestra'!$D$8:$D$17))+1,""),ROW()-599)),"")</f>
        <v/>
      </c>
      <c r="C604" s="169" t="str">
        <f t="array" ref="C604">IFERROR(INDEX('03.Muestra'!$F$8:$F$17,SMALL(IF("Documento no web"='03.Muestra'!$D$8:$D$17,ROW('03.Muestra'!$F$8:$F$17)-MIN(ROW('03.Muestra'!$D$8:$D$17))+1,""),ROW()-599)),"")</f>
        <v/>
      </c>
      <c r="D604" s="143" t="str">
        <f t="shared" si="73"/>
        <v/>
      </c>
      <c r="E604" s="95" t="str">
        <f t="shared" si="74"/>
        <v/>
      </c>
      <c r="F604" s="94"/>
      <c r="G604" s="23"/>
      <c r="H604" s="23"/>
      <c r="I604" s="23"/>
      <c r="J604" s="29"/>
      <c r="K604" s="194"/>
      <c r="L604" s="23"/>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row>
    <row r="605" ht="13.5" customHeight="1">
      <c r="A605" s="133" t="str">
        <f t="array" ref="A605">IFERROR(INDEX('03.Muestra'!$B$8:$B$17,SMALL(IF("Documento no web"='03.Muestra'!$D$8:$D$17,ROW('03.Muestra'!$B$8:$B$17)-MIN(ROW('03.Muestra'!$D$8:$D$17))+1,""),ROW()-599)),"")</f>
        <v/>
      </c>
      <c r="B605" s="169" t="str">
        <f t="array" ref="B605">IFERROR(INDEX('03.Muestra'!$C$8:$C$17,SMALL(IF("Documento no web"='03.Muestra'!$D$8:$D$17,ROW('03.Muestra'!$C$8:$C$17)-MIN(ROW('03.Muestra'!$D$8:$D$17))+1,""),ROW()-599)),"")</f>
        <v/>
      </c>
      <c r="C605" s="169" t="str">
        <f t="array" ref="C605">IFERROR(INDEX('03.Muestra'!$F$8:$F$17,SMALL(IF("Documento no web"='03.Muestra'!$D$8:$D$17,ROW('03.Muestra'!$F$8:$F$17)-MIN(ROW('03.Muestra'!$D$8:$D$17))+1,""),ROW()-599)),"")</f>
        <v/>
      </c>
      <c r="D605" s="143" t="str">
        <f t="shared" si="73"/>
        <v/>
      </c>
      <c r="E605" s="95" t="str">
        <f t="shared" si="74"/>
        <v/>
      </c>
      <c r="F605" s="23"/>
      <c r="G605" s="23"/>
      <c r="H605" s="23"/>
      <c r="I605" s="23"/>
      <c r="J605" s="29"/>
      <c r="K605" s="194"/>
      <c r="L605" s="23"/>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row>
    <row r="606" ht="13.5" customHeight="1">
      <c r="A606" s="133" t="str">
        <f t="array" ref="A606">IFERROR(INDEX('03.Muestra'!$B$8:$B$17,SMALL(IF("Documento no web"='03.Muestra'!$D$8:$D$17,ROW('03.Muestra'!$B$8:$B$17)-MIN(ROW('03.Muestra'!$D$8:$D$17))+1,""),ROW()-599)),"")</f>
        <v/>
      </c>
      <c r="B606" s="169" t="str">
        <f t="array" ref="B606">IFERROR(INDEX('03.Muestra'!$C$8:$C$17,SMALL(IF("Documento no web"='03.Muestra'!$D$8:$D$17,ROW('03.Muestra'!$C$8:$C$17)-MIN(ROW('03.Muestra'!$D$8:$D$17))+1,""),ROW()-599)),"")</f>
        <v/>
      </c>
      <c r="C606" s="169" t="str">
        <f t="array" ref="C606">IFERROR(INDEX('03.Muestra'!$F$8:$F$17,SMALL(IF("Documento no web"='03.Muestra'!$D$8:$D$17,ROW('03.Muestra'!$F$8:$F$17)-MIN(ROW('03.Muestra'!$D$8:$D$17))+1,""),ROW()-599)),"")</f>
        <v/>
      </c>
      <c r="D606" s="143" t="str">
        <f t="shared" si="73"/>
        <v/>
      </c>
      <c r="E606" s="95" t="str">
        <f t="shared" si="74"/>
        <v/>
      </c>
      <c r="F606" s="23"/>
      <c r="G606" s="23"/>
      <c r="H606" s="23"/>
      <c r="I606" s="23"/>
      <c r="J606" s="29"/>
      <c r="K606" s="194"/>
      <c r="L606" s="23"/>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row>
    <row r="607" ht="13.5" customHeight="1">
      <c r="A607" s="133" t="str">
        <f t="array" ref="A607">IFERROR(INDEX('03.Muestra'!$B$8:$B$17,SMALL(IF("Documento no web"='03.Muestra'!$D$8:$D$17,ROW('03.Muestra'!$B$8:$B$17)-MIN(ROW('03.Muestra'!$D$8:$D$17))+1,""),ROW()-599)),"")</f>
        <v/>
      </c>
      <c r="B607" s="169" t="str">
        <f t="array" ref="B607">IFERROR(INDEX('03.Muestra'!$C$8:$C$17,SMALL(IF("Documento no web"='03.Muestra'!$D$8:$D$17,ROW('03.Muestra'!$C$8:$C$17)-MIN(ROW('03.Muestra'!$D$8:$D$17))+1,""),ROW()-599)),"")</f>
        <v/>
      </c>
      <c r="C607" s="169" t="str">
        <f t="array" ref="C607">IFERROR(INDEX('03.Muestra'!$F$8:$F$17,SMALL(IF("Documento no web"='03.Muestra'!$D$8:$D$17,ROW('03.Muestra'!$F$8:$F$17)-MIN(ROW('03.Muestra'!$D$8:$D$17))+1,""),ROW()-599)),"")</f>
        <v/>
      </c>
      <c r="D607" s="143" t="str">
        <f t="shared" si="73"/>
        <v/>
      </c>
      <c r="E607" s="95" t="str">
        <f t="shared" si="74"/>
        <v/>
      </c>
      <c r="F607" s="23"/>
      <c r="G607" s="23"/>
      <c r="H607" s="23"/>
      <c r="I607" s="23"/>
      <c r="J607" s="23"/>
      <c r="K607" s="188"/>
      <c r="L607" s="23"/>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row>
    <row r="608" ht="13.5" customHeight="1">
      <c r="A608" s="133" t="str">
        <f t="array" ref="A608">IFERROR(INDEX('03.Muestra'!$B$8:$B$17,SMALL(IF("Documento no web"='03.Muestra'!$D$8:$D$17,ROW('03.Muestra'!$B$8:$B$17)-MIN(ROW('03.Muestra'!$D$8:$D$17))+1,""),ROW()-599)),"")</f>
        <v/>
      </c>
      <c r="B608" s="169" t="str">
        <f t="array" ref="B608">IFERROR(INDEX('03.Muestra'!$C$8:$C$17,SMALL(IF("Documento no web"='03.Muestra'!$D$8:$D$17,ROW('03.Muestra'!$C$8:$C$17)-MIN(ROW('03.Muestra'!$D$8:$D$17))+1,""),ROW()-599)),"")</f>
        <v/>
      </c>
      <c r="C608" s="169" t="str">
        <f t="array" ref="C608">IFERROR(INDEX('03.Muestra'!$F$8:$F$17,SMALL(IF("Documento no web"='03.Muestra'!$D$8:$D$17,ROW('03.Muestra'!$F$8:$F$17)-MIN(ROW('03.Muestra'!$D$8:$D$17))+1,""),ROW()-599)),"")</f>
        <v/>
      </c>
      <c r="D608" s="143" t="str">
        <f t="shared" si="73"/>
        <v/>
      </c>
      <c r="E608" s="95" t="str">
        <f t="shared" si="74"/>
        <v/>
      </c>
      <c r="F608" s="23"/>
      <c r="G608" s="23"/>
      <c r="H608" s="23"/>
      <c r="I608" s="23"/>
      <c r="J608" s="23"/>
      <c r="K608" s="188"/>
      <c r="L608" s="23"/>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row>
    <row r="609" ht="13.5" customHeight="1">
      <c r="A609" s="133" t="str">
        <f t="array" ref="A609">IFERROR(INDEX('03.Muestra'!$B$8:$B$17,SMALL(IF("Documento no web"='03.Muestra'!$D$8:$D$17,ROW('03.Muestra'!$B$8:$B$17)-MIN(ROW('03.Muestra'!$D$8:$D$17))+1,""),ROW()-599)),"")</f>
        <v/>
      </c>
      <c r="B609" s="169" t="str">
        <f t="array" ref="B609">IFERROR(INDEX('03.Muestra'!$C$8:$C$17,SMALL(IF("Documento no web"='03.Muestra'!$D$8:$D$17,ROW('03.Muestra'!$C$8:$C$17)-MIN(ROW('03.Muestra'!$D$8:$D$17))+1,""),ROW()-599)),"")</f>
        <v/>
      </c>
      <c r="C609" s="169" t="str">
        <f t="array" ref="C609">IFERROR(INDEX('03.Muestra'!$F$8:$F$17,SMALL(IF("Documento no web"='03.Muestra'!$D$8:$D$17,ROW('03.Muestra'!$F$8:$F$17)-MIN(ROW('03.Muestra'!$D$8:$D$17))+1,""),ROW()-599)),"")</f>
        <v/>
      </c>
      <c r="D609" s="143" t="str">
        <f t="shared" si="73"/>
        <v/>
      </c>
      <c r="E609" s="95" t="str">
        <f t="shared" si="74"/>
        <v/>
      </c>
      <c r="F609" s="23"/>
      <c r="G609" s="23"/>
      <c r="H609" s="23"/>
      <c r="I609" s="23"/>
      <c r="J609" s="23"/>
      <c r="K609" s="188"/>
      <c r="L609" s="23"/>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row>
    <row r="610" ht="12.0" customHeight="1">
      <c r="A610" s="92"/>
      <c r="B610" s="173"/>
      <c r="C610" s="173"/>
      <c r="D610" s="174"/>
      <c r="E610" s="95"/>
      <c r="F610" s="23"/>
      <c r="G610" s="23"/>
      <c r="H610" s="23"/>
      <c r="I610" s="23"/>
      <c r="J610" s="23"/>
      <c r="K610" s="29"/>
      <c r="L610" s="29"/>
      <c r="M610" s="29"/>
      <c r="N610" s="23"/>
      <c r="O610" s="23"/>
      <c r="P610" s="23"/>
      <c r="Q610" s="23"/>
      <c r="R610" s="23"/>
      <c r="S610" s="23"/>
      <c r="T610" s="23"/>
      <c r="U610" s="23"/>
      <c r="V610" s="29"/>
      <c r="W610" s="29"/>
      <c r="X610" s="29"/>
      <c r="Y610" s="29"/>
      <c r="Z610" s="29"/>
      <c r="AA610" s="29"/>
      <c r="AB610" s="29"/>
      <c r="AC610" s="29"/>
      <c r="AD610" s="23"/>
      <c r="AE610" s="29"/>
      <c r="AF610" s="29"/>
      <c r="AG610" s="29"/>
      <c r="AH610" s="29"/>
      <c r="AI610" s="29"/>
    </row>
    <row r="611" ht="12.0" customHeight="1">
      <c r="A611" s="92"/>
      <c r="B611" s="173"/>
      <c r="C611" s="173"/>
      <c r="D611" s="174"/>
      <c r="E611" s="95"/>
      <c r="F611" s="23"/>
      <c r="G611" s="23"/>
      <c r="H611" s="23"/>
      <c r="I611" s="23"/>
      <c r="J611" s="23"/>
      <c r="K611" s="29"/>
      <c r="L611" s="29"/>
      <c r="M611" s="29"/>
      <c r="N611" s="23"/>
      <c r="O611" s="23"/>
      <c r="P611" s="23"/>
      <c r="Q611" s="23"/>
      <c r="R611" s="23"/>
      <c r="S611" s="23"/>
      <c r="T611" s="23"/>
      <c r="U611" s="23"/>
      <c r="V611" s="29"/>
      <c r="W611" s="29"/>
      <c r="X611" s="29"/>
      <c r="Y611" s="29"/>
      <c r="Z611" s="29"/>
      <c r="AA611" s="29"/>
      <c r="AB611" s="29"/>
      <c r="AC611" s="29"/>
      <c r="AD611" s="23"/>
      <c r="AE611" s="29"/>
      <c r="AF611" s="29"/>
      <c r="AG611" s="29"/>
      <c r="AH611" s="29"/>
      <c r="AI611" s="29"/>
    </row>
    <row r="612" ht="12.75" customHeight="1">
      <c r="A612" s="151"/>
      <c r="B612" s="152"/>
      <c r="C612" s="151"/>
      <c r="D612" s="175"/>
      <c r="E612" s="95"/>
      <c r="F612" s="23"/>
      <c r="G612" s="23"/>
      <c r="H612" s="23"/>
      <c r="I612" s="23"/>
      <c r="J612" s="23"/>
      <c r="K612" s="29"/>
      <c r="L612" s="29"/>
      <c r="M612" s="29"/>
      <c r="N612" s="23"/>
      <c r="O612" s="23"/>
      <c r="P612" s="23"/>
      <c r="Q612" s="23"/>
      <c r="R612" s="23"/>
      <c r="S612" s="23"/>
      <c r="T612" s="23"/>
      <c r="U612" s="23"/>
      <c r="V612" s="29"/>
      <c r="W612" s="29"/>
      <c r="X612" s="29"/>
      <c r="Y612" s="29"/>
      <c r="Z612" s="29"/>
      <c r="AA612" s="29"/>
      <c r="AB612" s="29"/>
      <c r="AC612" s="29"/>
      <c r="AD612" s="23"/>
      <c r="AE612" s="29"/>
      <c r="AF612" s="29"/>
      <c r="AG612" s="29"/>
      <c r="AH612" s="29"/>
      <c r="AI612" s="29"/>
    </row>
    <row r="613" ht="14.25" customHeight="1">
      <c r="A613" s="149"/>
      <c r="B613" s="149"/>
      <c r="C613" s="149"/>
      <c r="D613" s="176"/>
      <c r="E613" s="95"/>
      <c r="F613" s="124"/>
      <c r="G613" s="23"/>
      <c r="H613" s="23"/>
      <c r="I613" s="23"/>
      <c r="J613" s="23"/>
      <c r="K613" s="29"/>
      <c r="L613" s="29"/>
      <c r="M613" s="29"/>
      <c r="N613" s="23"/>
      <c r="O613" s="23"/>
      <c r="P613" s="23"/>
      <c r="Q613" s="23"/>
      <c r="R613" s="23"/>
      <c r="S613" s="23"/>
      <c r="T613" s="23"/>
      <c r="U613" s="23"/>
      <c r="V613" s="29"/>
      <c r="W613" s="29"/>
      <c r="X613" s="29"/>
      <c r="Y613" s="29"/>
      <c r="Z613" s="29"/>
      <c r="AA613" s="29"/>
      <c r="AB613" s="29"/>
      <c r="AC613" s="29"/>
      <c r="AD613" s="23"/>
      <c r="AE613" s="29"/>
      <c r="AF613" s="29"/>
      <c r="AG613" s="29"/>
      <c r="AH613" s="29"/>
      <c r="AI613" s="29"/>
    </row>
    <row r="614" ht="13.5" customHeight="1">
      <c r="A614" s="29"/>
      <c r="B614" s="23"/>
      <c r="C614" s="23"/>
      <c r="D614" s="167"/>
      <c r="E614" s="23"/>
      <c r="F614" s="23"/>
      <c r="G614" s="23"/>
      <c r="H614" s="23"/>
      <c r="I614" s="23"/>
      <c r="J614" s="23"/>
      <c r="K614" s="188"/>
      <c r="L614" s="23"/>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row>
    <row r="615" ht="13.5" customHeight="1">
      <c r="A615" s="29"/>
      <c r="B615" s="23"/>
      <c r="C615" s="23"/>
      <c r="D615" s="167"/>
      <c r="E615" s="137"/>
      <c r="F615" s="23"/>
      <c r="G615" s="23"/>
      <c r="H615" s="23"/>
      <c r="I615" s="23"/>
      <c r="J615" s="23"/>
      <c r="K615" s="188"/>
      <c r="L615" s="23"/>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row>
    <row r="616" ht="30.0" customHeight="1">
      <c r="A616" s="126" t="s">
        <v>106</v>
      </c>
      <c r="B616" s="127" t="s">
        <v>92</v>
      </c>
      <c r="C616" s="128" t="s">
        <v>238</v>
      </c>
      <c r="D616" s="168" t="s">
        <v>112</v>
      </c>
      <c r="E616" s="154"/>
      <c r="F616" s="29"/>
      <c r="G616" s="29"/>
      <c r="H616" s="29"/>
      <c r="I616" s="29"/>
      <c r="J616" s="29"/>
      <c r="K616" s="188"/>
      <c r="L616" s="23"/>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row>
    <row r="617" ht="13.5" customHeight="1">
      <c r="A617" s="133" t="str">
        <f t="array" ref="A617">IFERROR(INDEX('03.Muestra'!$B$8:$B$17,SMALL(IF("Documento no web"='03.Muestra'!$D$8:$D$17,ROW('03.Muestra'!$B$8:$B$17)-MIN(ROW('03.Muestra'!$D$8:$D$17))+1,""),ROW()-616)),"")</f>
        <v/>
      </c>
      <c r="B617" s="169" t="str">
        <f t="array" ref="B617">IFERROR(INDEX('03.Muestra'!$C$8:$C$17,SMALL(IF("Documento no web"='03.Muestra'!$D$8:$D$17,ROW('03.Muestra'!$C$8:$C$17)-MIN(ROW('03.Muestra'!$D$8:$D$17))+1,""),ROW()-616)),"")</f>
        <v/>
      </c>
      <c r="C617" s="169" t="str">
        <f t="array" ref="C617">IFERROR(INDEX('03.Muestra'!$F$8:$F$17,SMALL(IF("Documento no web"='03.Muestra'!$D$8:$D$17,ROW('03.Muestra'!$F$8:$F$17)-MIN(ROW('03.Muestra'!$D$8:$D$17))+1,""),ROW()-616)),"")</f>
        <v/>
      </c>
      <c r="D617" s="143" t="str">
        <f t="shared" ref="D617:D626" si="75">IF(C617="","",$D$18)</f>
        <v/>
      </c>
      <c r="E617" s="95" t="str">
        <f t="shared" ref="E617:E626" si="76">IF(D617&lt;&gt;"",IF(AND(B617&lt;&gt;"",C617&lt;&gt;""),"","ERR"),"")</f>
        <v/>
      </c>
      <c r="F617" s="144" t="s">
        <v>95</v>
      </c>
      <c r="G617" s="121" t="s">
        <v>104</v>
      </c>
      <c r="H617" s="116" t="s">
        <v>99</v>
      </c>
      <c r="I617" s="145" t="s">
        <v>97</v>
      </c>
      <c r="J617" s="146" t="s">
        <v>93</v>
      </c>
      <c r="K617" s="171" t="s">
        <v>103</v>
      </c>
      <c r="L617" s="23"/>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row>
    <row r="618" ht="13.5" customHeight="1">
      <c r="A618" s="133" t="str">
        <f t="array" ref="A618">IFERROR(INDEX('03.Muestra'!$B$8:$B$17,SMALL(IF("Documento no web"='03.Muestra'!$D$8:$D$17,ROW('03.Muestra'!$B$8:$B$17)-MIN(ROW('03.Muestra'!$D$8:$D$17))+1,""),ROW()-616)),"")</f>
        <v/>
      </c>
      <c r="B618" s="169" t="str">
        <f t="array" ref="B618">IFERROR(INDEX('03.Muestra'!$C$8:$C$17,SMALL(IF("Documento no web"='03.Muestra'!$D$8:$D$17,ROW('03.Muestra'!$C$8:$C$17)-MIN(ROW('03.Muestra'!$D$8:$D$17))+1,""),ROW()-616)),"")</f>
        <v/>
      </c>
      <c r="C618" s="169" t="str">
        <f t="array" ref="C618">IFERROR(INDEX('03.Muestra'!$F$8:$F$17,SMALL(IF("Documento no web"='03.Muestra'!$D$8:$D$17,ROW('03.Muestra'!$F$8:$F$17)-MIN(ROW('03.Muestra'!$D$8:$D$17))+1,""),ROW()-616)),"")</f>
        <v/>
      </c>
      <c r="D618" s="143" t="str">
        <f t="shared" si="75"/>
        <v/>
      </c>
      <c r="E618" s="95" t="str">
        <f t="shared" si="76"/>
        <v/>
      </c>
      <c r="F618" s="147">
        <f>COUNTIF($D617:INDIRECT("$D" &amp;  SUM(ROW()-1,'03.Muestra'!$D$20)-1),F617)</f>
        <v>0</v>
      </c>
      <c r="G618" s="147">
        <f>COUNTIF($D617:INDIRECT("$D" &amp;  SUM(ROW()-1,'03.Muestra'!$D$20)-1),G617)</f>
        <v>0</v>
      </c>
      <c r="H618" s="147">
        <f>COUNTIF($D617:INDIRECT("$D" &amp;  SUM(ROW()-1,'03.Muestra'!$D$20)-1),H617)</f>
        <v>0</v>
      </c>
      <c r="I618" s="147">
        <f>COUNTIF($D617:INDIRECT("$D" &amp;  SUM(ROW()-1,'03.Muestra'!$D$20)-1),I617)</f>
        <v>0</v>
      </c>
      <c r="J618" s="147">
        <f>COUNTIF($D617:INDIRECT("$D" &amp;  SUM(ROW()-1,'03.Muestra'!$D$20)-1),J617)</f>
        <v>0</v>
      </c>
      <c r="K618" s="172">
        <f>IF(COUNTIF('03.Muestra'!$D$8:$D$17,"Documento no web")=0,0,COUNTBLANK($D617:INDIRECT("$D" &amp;  SUM(ROW()-1,COUNTIF('03.Muestra'!$D$8:$D$17,"Documento no web"))-1)))</f>
        <v>0</v>
      </c>
      <c r="L618" s="23"/>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row>
    <row r="619" ht="13.5" customHeight="1">
      <c r="A619" s="133" t="str">
        <f t="array" ref="A619">IFERROR(INDEX('03.Muestra'!$B$8:$B$17,SMALL(IF("Documento no web"='03.Muestra'!$D$8:$D$17,ROW('03.Muestra'!$B$8:$B$17)-MIN(ROW('03.Muestra'!$D$8:$D$17))+1,""),ROW()-616)),"")</f>
        <v/>
      </c>
      <c r="B619" s="169" t="str">
        <f t="array" ref="B619">IFERROR(INDEX('03.Muestra'!$C$8:$C$17,SMALL(IF("Documento no web"='03.Muestra'!$D$8:$D$17,ROW('03.Muestra'!$C$8:$C$17)-MIN(ROW('03.Muestra'!$D$8:$D$17))+1,""),ROW()-616)),"")</f>
        <v/>
      </c>
      <c r="C619" s="169" t="str">
        <f t="array" ref="C619">IFERROR(INDEX('03.Muestra'!$F$8:$F$17,SMALL(IF("Documento no web"='03.Muestra'!$D$8:$D$17,ROW('03.Muestra'!$F$8:$F$17)-MIN(ROW('03.Muestra'!$D$8:$D$17))+1,""),ROW()-616)),"")</f>
        <v/>
      </c>
      <c r="D619" s="143" t="str">
        <f t="shared" si="75"/>
        <v/>
      </c>
      <c r="E619" s="95" t="str">
        <f t="shared" si="76"/>
        <v/>
      </c>
      <c r="F619" s="29"/>
      <c r="G619" s="23"/>
      <c r="H619" s="23"/>
      <c r="I619" s="23"/>
      <c r="J619" s="23"/>
      <c r="K619" s="188"/>
      <c r="L619" s="23"/>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row>
    <row r="620" ht="13.5" customHeight="1">
      <c r="A620" s="133" t="str">
        <f t="array" ref="A620">IFERROR(INDEX('03.Muestra'!$B$8:$B$17,SMALL(IF("Documento no web"='03.Muestra'!$D$8:$D$17,ROW('03.Muestra'!$B$8:$B$17)-MIN(ROW('03.Muestra'!$D$8:$D$17))+1,""),ROW()-616)),"")</f>
        <v/>
      </c>
      <c r="B620" s="169" t="str">
        <f t="array" ref="B620">IFERROR(INDEX('03.Muestra'!$C$8:$C$17,SMALL(IF("Documento no web"='03.Muestra'!$D$8:$D$17,ROW('03.Muestra'!$C$8:$C$17)-MIN(ROW('03.Muestra'!$D$8:$D$17))+1,""),ROW()-616)),"")</f>
        <v/>
      </c>
      <c r="C620" s="169" t="str">
        <f t="array" ref="C620">IFERROR(INDEX('03.Muestra'!$F$8:$F$17,SMALL(IF("Documento no web"='03.Muestra'!$D$8:$D$17,ROW('03.Muestra'!$F$8:$F$17)-MIN(ROW('03.Muestra'!$D$8:$D$17))+1,""),ROW()-616)),"")</f>
        <v/>
      </c>
      <c r="D620" s="143" t="str">
        <f t="shared" si="75"/>
        <v/>
      </c>
      <c r="E620" s="95" t="str">
        <f t="shared" si="76"/>
        <v/>
      </c>
      <c r="F620" s="29"/>
      <c r="G620" s="23"/>
      <c r="H620" s="23"/>
      <c r="I620" s="23"/>
      <c r="J620" s="23"/>
      <c r="K620" s="188"/>
      <c r="L620" s="23"/>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row>
    <row r="621" ht="13.5" customHeight="1">
      <c r="A621" s="133" t="str">
        <f t="array" ref="A621">IFERROR(INDEX('03.Muestra'!$B$8:$B$17,SMALL(IF("Documento no web"='03.Muestra'!$D$8:$D$17,ROW('03.Muestra'!$B$8:$B$17)-MIN(ROW('03.Muestra'!$D$8:$D$17))+1,""),ROW()-616)),"")</f>
        <v/>
      </c>
      <c r="B621" s="169" t="str">
        <f t="array" ref="B621">IFERROR(INDEX('03.Muestra'!$C$8:$C$17,SMALL(IF("Documento no web"='03.Muestra'!$D$8:$D$17,ROW('03.Muestra'!$C$8:$C$17)-MIN(ROW('03.Muestra'!$D$8:$D$17))+1,""),ROW()-616)),"")</f>
        <v/>
      </c>
      <c r="C621" s="169" t="str">
        <f t="array" ref="C621">IFERROR(INDEX('03.Muestra'!$F$8:$F$17,SMALL(IF("Documento no web"='03.Muestra'!$D$8:$D$17,ROW('03.Muestra'!$F$8:$F$17)-MIN(ROW('03.Muestra'!$D$8:$D$17))+1,""),ROW()-616)),"")</f>
        <v/>
      </c>
      <c r="D621" s="143" t="str">
        <f t="shared" si="75"/>
        <v/>
      </c>
      <c r="E621" s="95" t="str">
        <f t="shared" si="76"/>
        <v/>
      </c>
      <c r="F621" s="29"/>
      <c r="G621" s="23"/>
      <c r="H621" s="23"/>
      <c r="I621" s="23"/>
      <c r="J621" s="23"/>
      <c r="K621" s="188"/>
      <c r="L621" s="23"/>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row>
    <row r="622" ht="13.5" customHeight="1">
      <c r="A622" s="133" t="str">
        <f t="array" ref="A622">IFERROR(INDEX('03.Muestra'!$B$8:$B$17,SMALL(IF("Documento no web"='03.Muestra'!$D$8:$D$17,ROW('03.Muestra'!$B$8:$B$17)-MIN(ROW('03.Muestra'!$D$8:$D$17))+1,""),ROW()-616)),"")</f>
        <v/>
      </c>
      <c r="B622" s="169" t="str">
        <f t="array" ref="B622">IFERROR(INDEX('03.Muestra'!$C$8:$C$17,SMALL(IF("Documento no web"='03.Muestra'!$D$8:$D$17,ROW('03.Muestra'!$C$8:$C$17)-MIN(ROW('03.Muestra'!$D$8:$D$17))+1,""),ROW()-616)),"")</f>
        <v/>
      </c>
      <c r="C622" s="169" t="str">
        <f t="array" ref="C622">IFERROR(INDEX('03.Muestra'!$F$8:$F$17,SMALL(IF("Documento no web"='03.Muestra'!$D$8:$D$17,ROW('03.Muestra'!$F$8:$F$17)-MIN(ROW('03.Muestra'!$D$8:$D$17))+1,""),ROW()-616)),"")</f>
        <v/>
      </c>
      <c r="D622" s="143" t="str">
        <f t="shared" si="75"/>
        <v/>
      </c>
      <c r="E622" s="95" t="str">
        <f t="shared" si="76"/>
        <v/>
      </c>
      <c r="F622" s="29"/>
      <c r="G622" s="23"/>
      <c r="H622" s="23"/>
      <c r="I622" s="23"/>
      <c r="J622" s="23"/>
      <c r="K622" s="188"/>
      <c r="L622" s="23"/>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row>
    <row r="623" ht="13.5" customHeight="1">
      <c r="A623" s="133" t="str">
        <f t="array" ref="A623">IFERROR(INDEX('03.Muestra'!$B$8:$B$17,SMALL(IF("Documento no web"='03.Muestra'!$D$8:$D$17,ROW('03.Muestra'!$B$8:$B$17)-MIN(ROW('03.Muestra'!$D$8:$D$17))+1,""),ROW()-616)),"")</f>
        <v/>
      </c>
      <c r="B623" s="169" t="str">
        <f t="array" ref="B623">IFERROR(INDEX('03.Muestra'!$C$8:$C$17,SMALL(IF("Documento no web"='03.Muestra'!$D$8:$D$17,ROW('03.Muestra'!$C$8:$C$17)-MIN(ROW('03.Muestra'!$D$8:$D$17))+1,""),ROW()-616)),"")</f>
        <v/>
      </c>
      <c r="C623" s="169" t="str">
        <f t="array" ref="C623">IFERROR(INDEX('03.Muestra'!$F$8:$F$17,SMALL(IF("Documento no web"='03.Muestra'!$D$8:$D$17,ROW('03.Muestra'!$F$8:$F$17)-MIN(ROW('03.Muestra'!$D$8:$D$17))+1,""),ROW()-616)),"")</f>
        <v/>
      </c>
      <c r="D623" s="143" t="str">
        <f t="shared" si="75"/>
        <v/>
      </c>
      <c r="E623" s="95" t="str">
        <f t="shared" si="76"/>
        <v/>
      </c>
      <c r="F623" s="23"/>
      <c r="G623" s="23"/>
      <c r="H623" s="23"/>
      <c r="I623" s="23"/>
      <c r="J623" s="23"/>
      <c r="K623" s="188"/>
      <c r="L623" s="23"/>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row>
    <row r="624" ht="13.5" customHeight="1">
      <c r="A624" s="133" t="str">
        <f t="array" ref="A624">IFERROR(INDEX('03.Muestra'!$B$8:$B$17,SMALL(IF("Documento no web"='03.Muestra'!$D$8:$D$17,ROW('03.Muestra'!$B$8:$B$17)-MIN(ROW('03.Muestra'!$D$8:$D$17))+1,""),ROW()-616)),"")</f>
        <v/>
      </c>
      <c r="B624" s="169" t="str">
        <f t="array" ref="B624">IFERROR(INDEX('03.Muestra'!$C$8:$C$17,SMALL(IF("Documento no web"='03.Muestra'!$D$8:$D$17,ROW('03.Muestra'!$C$8:$C$17)-MIN(ROW('03.Muestra'!$D$8:$D$17))+1,""),ROW()-616)),"")</f>
        <v/>
      </c>
      <c r="C624" s="169" t="str">
        <f t="array" ref="C624">IFERROR(INDEX('03.Muestra'!$F$8:$F$17,SMALL(IF("Documento no web"='03.Muestra'!$D$8:$D$17,ROW('03.Muestra'!$F$8:$F$17)-MIN(ROW('03.Muestra'!$D$8:$D$17))+1,""),ROW()-616)),"")</f>
        <v/>
      </c>
      <c r="D624" s="143" t="str">
        <f t="shared" si="75"/>
        <v/>
      </c>
      <c r="E624" s="95" t="str">
        <f t="shared" si="76"/>
        <v/>
      </c>
      <c r="F624" s="23"/>
      <c r="G624" s="23"/>
      <c r="H624" s="23"/>
      <c r="I624" s="23"/>
      <c r="J624" s="23"/>
      <c r="K624" s="188"/>
      <c r="L624" s="23"/>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row>
    <row r="625" ht="13.5" customHeight="1">
      <c r="A625" s="133" t="str">
        <f t="array" ref="A625">IFERROR(INDEX('03.Muestra'!$B$8:$B$17,SMALL(IF("Documento no web"='03.Muestra'!$D$8:$D$17,ROW('03.Muestra'!$B$8:$B$17)-MIN(ROW('03.Muestra'!$D$8:$D$17))+1,""),ROW()-616)),"")</f>
        <v/>
      </c>
      <c r="B625" s="169" t="str">
        <f t="array" ref="B625">IFERROR(INDEX('03.Muestra'!$C$8:$C$17,SMALL(IF("Documento no web"='03.Muestra'!$D$8:$D$17,ROW('03.Muestra'!$C$8:$C$17)-MIN(ROW('03.Muestra'!$D$8:$D$17))+1,""),ROW()-616)),"")</f>
        <v/>
      </c>
      <c r="C625" s="169" t="str">
        <f t="array" ref="C625">IFERROR(INDEX('03.Muestra'!$F$8:$F$17,SMALL(IF("Documento no web"='03.Muestra'!$D$8:$D$17,ROW('03.Muestra'!$F$8:$F$17)-MIN(ROW('03.Muestra'!$D$8:$D$17))+1,""),ROW()-616)),"")</f>
        <v/>
      </c>
      <c r="D625" s="143" t="str">
        <f t="shared" si="75"/>
        <v/>
      </c>
      <c r="E625" s="95" t="str">
        <f t="shared" si="76"/>
        <v/>
      </c>
      <c r="F625" s="23"/>
      <c r="G625" s="23"/>
      <c r="H625" s="23"/>
      <c r="I625" s="23"/>
      <c r="J625" s="23"/>
      <c r="K625" s="188"/>
      <c r="L625" s="23"/>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row>
    <row r="626" ht="13.5" customHeight="1">
      <c r="A626" s="133" t="str">
        <f t="array" ref="A626">IFERROR(INDEX('03.Muestra'!$B$8:$B$17,SMALL(IF("Documento no web"='03.Muestra'!$D$8:$D$17,ROW('03.Muestra'!$B$8:$B$17)-MIN(ROW('03.Muestra'!$D$8:$D$17))+1,""),ROW()-616)),"")</f>
        <v/>
      </c>
      <c r="B626" s="169" t="str">
        <f t="array" ref="B626">IFERROR(INDEX('03.Muestra'!$C$8:$C$17,SMALL(IF("Documento no web"='03.Muestra'!$D$8:$D$17,ROW('03.Muestra'!$C$8:$C$17)-MIN(ROW('03.Muestra'!$D$8:$D$17))+1,""),ROW()-616)),"")</f>
        <v/>
      </c>
      <c r="C626" s="169" t="str">
        <f t="array" ref="C626">IFERROR(INDEX('03.Muestra'!$F$8:$F$17,SMALL(IF("Documento no web"='03.Muestra'!$D$8:$D$17,ROW('03.Muestra'!$F$8:$F$17)-MIN(ROW('03.Muestra'!$D$8:$D$17))+1,""),ROW()-616)),"")</f>
        <v/>
      </c>
      <c r="D626" s="143" t="str">
        <f t="shared" si="75"/>
        <v/>
      </c>
      <c r="E626" s="95" t="str">
        <f t="shared" si="76"/>
        <v/>
      </c>
      <c r="F626" s="23"/>
      <c r="G626" s="23"/>
      <c r="H626" s="23"/>
      <c r="I626" s="23"/>
      <c r="J626" s="23"/>
      <c r="K626" s="188"/>
      <c r="L626" s="23"/>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row>
    <row r="627" ht="12.0" customHeight="1">
      <c r="A627" s="92"/>
      <c r="B627" s="173"/>
      <c r="C627" s="173"/>
      <c r="D627" s="174"/>
      <c r="E627" s="95"/>
      <c r="F627" s="23"/>
      <c r="G627" s="23"/>
      <c r="H627" s="23"/>
      <c r="I627" s="23"/>
      <c r="J627" s="23"/>
      <c r="K627" s="29"/>
      <c r="L627" s="29"/>
      <c r="M627" s="29"/>
      <c r="N627" s="23"/>
      <c r="O627" s="23"/>
      <c r="P627" s="23"/>
      <c r="Q627" s="23"/>
      <c r="R627" s="23"/>
      <c r="S627" s="23"/>
      <c r="T627" s="23"/>
      <c r="U627" s="23"/>
      <c r="V627" s="29"/>
      <c r="W627" s="29"/>
      <c r="X627" s="29"/>
      <c r="Y627" s="29"/>
      <c r="Z627" s="29"/>
      <c r="AA627" s="29"/>
      <c r="AB627" s="29"/>
      <c r="AC627" s="29"/>
      <c r="AD627" s="23"/>
      <c r="AE627" s="29"/>
      <c r="AF627" s="29"/>
      <c r="AG627" s="29"/>
      <c r="AH627" s="29"/>
      <c r="AI627" s="29"/>
    </row>
    <row r="628" ht="12.0" customHeight="1">
      <c r="A628" s="92"/>
      <c r="B628" s="173"/>
      <c r="C628" s="173"/>
      <c r="D628" s="174"/>
      <c r="E628" s="95"/>
      <c r="F628" s="23"/>
      <c r="G628" s="23"/>
      <c r="H628" s="23"/>
      <c r="I628" s="23"/>
      <c r="J628" s="23"/>
      <c r="K628" s="29"/>
      <c r="L628" s="29"/>
      <c r="M628" s="29"/>
      <c r="N628" s="23"/>
      <c r="O628" s="23"/>
      <c r="P628" s="23"/>
      <c r="Q628" s="23"/>
      <c r="R628" s="23"/>
      <c r="S628" s="23"/>
      <c r="T628" s="23"/>
      <c r="U628" s="23"/>
      <c r="V628" s="29"/>
      <c r="W628" s="29"/>
      <c r="X628" s="29"/>
      <c r="Y628" s="29"/>
      <c r="Z628" s="29"/>
      <c r="AA628" s="29"/>
      <c r="AB628" s="29"/>
      <c r="AC628" s="29"/>
      <c r="AD628" s="23"/>
      <c r="AE628" s="29"/>
      <c r="AF628" s="29"/>
      <c r="AG628" s="29"/>
      <c r="AH628" s="29"/>
      <c r="AI628" s="29"/>
    </row>
    <row r="629" ht="12.75" customHeight="1">
      <c r="A629" s="151"/>
      <c r="B629" s="152"/>
      <c r="C629" s="151"/>
      <c r="D629" s="175"/>
      <c r="E629" s="95"/>
      <c r="F629" s="23"/>
      <c r="G629" s="23"/>
      <c r="H629" s="23"/>
      <c r="I629" s="23"/>
      <c r="J629" s="23"/>
      <c r="K629" s="29"/>
      <c r="L629" s="29"/>
      <c r="M629" s="29"/>
      <c r="N629" s="23"/>
      <c r="O629" s="23"/>
      <c r="P629" s="23"/>
      <c r="Q629" s="23"/>
      <c r="R629" s="23"/>
      <c r="S629" s="23"/>
      <c r="T629" s="23"/>
      <c r="U629" s="23"/>
      <c r="V629" s="29"/>
      <c r="W629" s="29"/>
      <c r="X629" s="29"/>
      <c r="Y629" s="29"/>
      <c r="Z629" s="29"/>
      <c r="AA629" s="29"/>
      <c r="AB629" s="29"/>
      <c r="AC629" s="29"/>
      <c r="AD629" s="23"/>
      <c r="AE629" s="29"/>
      <c r="AF629" s="29"/>
      <c r="AG629" s="29"/>
      <c r="AH629" s="29"/>
      <c r="AI629" s="29"/>
    </row>
    <row r="630" ht="14.25" customHeight="1">
      <c r="A630" s="149"/>
      <c r="B630" s="149"/>
      <c r="C630" s="149"/>
      <c r="D630" s="176"/>
      <c r="E630" s="95"/>
      <c r="F630" s="124"/>
      <c r="G630" s="23"/>
      <c r="H630" s="23"/>
      <c r="I630" s="23"/>
      <c r="J630" s="23"/>
      <c r="K630" s="29"/>
      <c r="L630" s="29"/>
      <c r="M630" s="29"/>
      <c r="N630" s="23"/>
      <c r="O630" s="23"/>
      <c r="P630" s="23"/>
      <c r="Q630" s="23"/>
      <c r="R630" s="23"/>
      <c r="S630" s="23"/>
      <c r="T630" s="23"/>
      <c r="U630" s="23"/>
      <c r="V630" s="29"/>
      <c r="W630" s="29"/>
      <c r="X630" s="29"/>
      <c r="Y630" s="29"/>
      <c r="Z630" s="29"/>
      <c r="AA630" s="29"/>
      <c r="AB630" s="29"/>
      <c r="AC630" s="29"/>
      <c r="AD630" s="23"/>
      <c r="AE630" s="29"/>
      <c r="AF630" s="29"/>
      <c r="AG630" s="29"/>
      <c r="AH630" s="29"/>
      <c r="AI630" s="29"/>
    </row>
    <row r="631" ht="13.5" customHeight="1">
      <c r="A631" s="29"/>
      <c r="B631" s="23"/>
      <c r="C631" s="23"/>
      <c r="D631" s="167"/>
      <c r="E631" s="23"/>
      <c r="F631" s="23"/>
      <c r="G631" s="23"/>
      <c r="H631" s="23"/>
      <c r="I631" s="23"/>
      <c r="J631" s="23"/>
      <c r="K631" s="188"/>
      <c r="L631" s="23"/>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row>
    <row r="632" ht="13.5" customHeight="1">
      <c r="A632" s="29"/>
      <c r="B632" s="23"/>
      <c r="C632" s="23"/>
      <c r="D632" s="167"/>
      <c r="E632" s="137"/>
      <c r="F632" s="23"/>
      <c r="G632" s="23"/>
      <c r="H632" s="23"/>
      <c r="I632" s="23"/>
      <c r="J632" s="23"/>
      <c r="K632" s="188"/>
      <c r="L632" s="23"/>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row>
    <row r="633" ht="30.0" customHeight="1">
      <c r="A633" s="126" t="s">
        <v>106</v>
      </c>
      <c r="B633" s="127" t="s">
        <v>92</v>
      </c>
      <c r="C633" s="128" t="s">
        <v>239</v>
      </c>
      <c r="D633" s="168" t="s">
        <v>112</v>
      </c>
      <c r="E633" s="154"/>
      <c r="F633" s="29"/>
      <c r="G633" s="29"/>
      <c r="H633" s="29"/>
      <c r="I633" s="29"/>
      <c r="J633" s="29"/>
      <c r="K633" s="188"/>
      <c r="L633" s="23"/>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row>
    <row r="634" ht="13.5" customHeight="1">
      <c r="A634" s="133" t="str">
        <f t="array" ref="A634">IFERROR(INDEX('03.Muestra'!$B$8:$B$17,SMALL(IF("Documento no web"='03.Muestra'!$D$8:$D$17,ROW('03.Muestra'!$B$8:$B$17)-MIN(ROW('03.Muestra'!$D$8:$D$17))+1,""),ROW()-633)),"")</f>
        <v/>
      </c>
      <c r="B634" s="169" t="str">
        <f t="array" ref="B634">IFERROR(INDEX('03.Muestra'!$C$8:$C$17,SMALL(IF("Documento no web"='03.Muestra'!$D$8:$D$17,ROW('03.Muestra'!$C$8:$C$17)-MIN(ROW('03.Muestra'!$D$8:$D$17))+1,""),ROW()-633)),"")</f>
        <v/>
      </c>
      <c r="C634" s="169" t="str">
        <f t="array" ref="C634">IFERROR(INDEX('03.Muestra'!$F$8:$F$17,SMALL(IF("Documento no web"='03.Muestra'!$D$8:$D$17,ROW('03.Muestra'!$F$8:$F$17)-MIN(ROW('03.Muestra'!$D$8:$D$17))+1,""),ROW()-633)),"")</f>
        <v/>
      </c>
      <c r="D634" s="143" t="str">
        <f t="shared" ref="D634:D643" si="77">IF(C634="","",$D$18)</f>
        <v/>
      </c>
      <c r="E634" s="95" t="str">
        <f t="shared" ref="E634:E643" si="78">IF(D634&lt;&gt;"",IF(AND(B634&lt;&gt;"",C634&lt;&gt;""),"","ERR"),"")</f>
        <v/>
      </c>
      <c r="F634" s="144" t="s">
        <v>95</v>
      </c>
      <c r="G634" s="121" t="s">
        <v>104</v>
      </c>
      <c r="H634" s="116" t="s">
        <v>99</v>
      </c>
      <c r="I634" s="145" t="s">
        <v>97</v>
      </c>
      <c r="J634" s="146" t="s">
        <v>93</v>
      </c>
      <c r="K634" s="171" t="s">
        <v>103</v>
      </c>
      <c r="L634" s="23"/>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row>
    <row r="635" ht="13.5" customHeight="1">
      <c r="A635" s="133" t="str">
        <f t="array" ref="A635">IFERROR(INDEX('03.Muestra'!$B$8:$B$17,SMALL(IF("Documento no web"='03.Muestra'!$D$8:$D$17,ROW('03.Muestra'!$B$8:$B$17)-MIN(ROW('03.Muestra'!$D$8:$D$17))+1,""),ROW()-633)),"")</f>
        <v/>
      </c>
      <c r="B635" s="169" t="str">
        <f t="array" ref="B635">IFERROR(INDEX('03.Muestra'!$C$8:$C$17,SMALL(IF("Documento no web"='03.Muestra'!$D$8:$D$17,ROW('03.Muestra'!$C$8:$C$17)-MIN(ROW('03.Muestra'!$D$8:$D$17))+1,""),ROW()-633)),"")</f>
        <v/>
      </c>
      <c r="C635" s="169" t="str">
        <f t="array" ref="C635">IFERROR(INDEX('03.Muestra'!$F$8:$F$17,SMALL(IF("Documento no web"='03.Muestra'!$D$8:$D$17,ROW('03.Muestra'!$F$8:$F$17)-MIN(ROW('03.Muestra'!$D$8:$D$17))+1,""),ROW()-633)),"")</f>
        <v/>
      </c>
      <c r="D635" s="143" t="str">
        <f t="shared" si="77"/>
        <v/>
      </c>
      <c r="E635" s="95" t="str">
        <f t="shared" si="78"/>
        <v/>
      </c>
      <c r="F635" s="147">
        <f>COUNTIF($D634:INDIRECT("$D" &amp;  SUM(ROW()-1,'03.Muestra'!$D$20)-1),F634)</f>
        <v>0</v>
      </c>
      <c r="G635" s="147">
        <f>COUNTIF($D634:INDIRECT("$D" &amp;  SUM(ROW()-1,'03.Muestra'!$D$20)-1),G634)</f>
        <v>0</v>
      </c>
      <c r="H635" s="147">
        <f>COUNTIF($D634:INDIRECT("$D" &amp;  SUM(ROW()-1,'03.Muestra'!$D$20)-1),H634)</f>
        <v>0</v>
      </c>
      <c r="I635" s="147">
        <f>COUNTIF($D634:INDIRECT("$D" &amp;  SUM(ROW()-1,'03.Muestra'!$D$20)-1),I634)</f>
        <v>0</v>
      </c>
      <c r="J635" s="147">
        <f>COUNTIF($D634:INDIRECT("$D" &amp;  SUM(ROW()-1,'03.Muestra'!$D$20)-1),J634)</f>
        <v>0</v>
      </c>
      <c r="K635" s="172">
        <f>IF(COUNTIF('03.Muestra'!$D$8:$D$17,"Documento no web")=0,0,COUNTBLANK($D634:INDIRECT("$D" &amp;  SUM(ROW()-1,COUNTIF('03.Muestra'!$D$8:$D$17,"Documento no web"))-1)))</f>
        <v>0</v>
      </c>
      <c r="L635" s="23"/>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row>
    <row r="636" ht="13.5" customHeight="1">
      <c r="A636" s="133" t="str">
        <f t="array" ref="A636">IFERROR(INDEX('03.Muestra'!$B$8:$B$17,SMALL(IF("Documento no web"='03.Muestra'!$D$8:$D$17,ROW('03.Muestra'!$B$8:$B$17)-MIN(ROW('03.Muestra'!$D$8:$D$17))+1,""),ROW()-633)),"")</f>
        <v/>
      </c>
      <c r="B636" s="169" t="str">
        <f t="array" ref="B636">IFERROR(INDEX('03.Muestra'!$C$8:$C$17,SMALL(IF("Documento no web"='03.Muestra'!$D$8:$D$17,ROW('03.Muestra'!$C$8:$C$17)-MIN(ROW('03.Muestra'!$D$8:$D$17))+1,""),ROW()-633)),"")</f>
        <v/>
      </c>
      <c r="C636" s="169" t="str">
        <f t="array" ref="C636">IFERROR(INDEX('03.Muestra'!$F$8:$F$17,SMALL(IF("Documento no web"='03.Muestra'!$D$8:$D$17,ROW('03.Muestra'!$F$8:$F$17)-MIN(ROW('03.Muestra'!$D$8:$D$17))+1,""),ROW()-633)),"")</f>
        <v/>
      </c>
      <c r="D636" s="143" t="str">
        <f t="shared" si="77"/>
        <v/>
      </c>
      <c r="E636" s="95" t="str">
        <f t="shared" si="78"/>
        <v/>
      </c>
      <c r="F636" s="29"/>
      <c r="G636" s="23"/>
      <c r="H636" s="23"/>
      <c r="I636" s="23"/>
      <c r="J636" s="23"/>
      <c r="K636" s="188"/>
      <c r="L636" s="23"/>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row>
    <row r="637" ht="13.5" customHeight="1">
      <c r="A637" s="133" t="str">
        <f t="array" ref="A637">IFERROR(INDEX('03.Muestra'!$B$8:$B$17,SMALL(IF("Documento no web"='03.Muestra'!$D$8:$D$17,ROW('03.Muestra'!$B$8:$B$17)-MIN(ROW('03.Muestra'!$D$8:$D$17))+1,""),ROW()-633)),"")</f>
        <v/>
      </c>
      <c r="B637" s="169" t="str">
        <f t="array" ref="B637">IFERROR(INDEX('03.Muestra'!$C$8:$C$17,SMALL(IF("Documento no web"='03.Muestra'!$D$8:$D$17,ROW('03.Muestra'!$C$8:$C$17)-MIN(ROW('03.Muestra'!$D$8:$D$17))+1,""),ROW()-633)),"")</f>
        <v/>
      </c>
      <c r="C637" s="169" t="str">
        <f t="array" ref="C637">IFERROR(INDEX('03.Muestra'!$F$8:$F$17,SMALL(IF("Documento no web"='03.Muestra'!$D$8:$D$17,ROW('03.Muestra'!$F$8:$F$17)-MIN(ROW('03.Muestra'!$D$8:$D$17))+1,""),ROW()-633)),"")</f>
        <v/>
      </c>
      <c r="D637" s="143" t="str">
        <f t="shared" si="77"/>
        <v/>
      </c>
      <c r="E637" s="95" t="str">
        <f t="shared" si="78"/>
        <v/>
      </c>
      <c r="F637" s="29"/>
      <c r="G637" s="23"/>
      <c r="H637" s="23"/>
      <c r="I637" s="23"/>
      <c r="J637" s="23"/>
      <c r="K637" s="188"/>
      <c r="L637" s="23"/>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row>
    <row r="638" ht="13.5" customHeight="1">
      <c r="A638" s="133" t="str">
        <f t="array" ref="A638">IFERROR(INDEX('03.Muestra'!$B$8:$B$17,SMALL(IF("Documento no web"='03.Muestra'!$D$8:$D$17,ROW('03.Muestra'!$B$8:$B$17)-MIN(ROW('03.Muestra'!$D$8:$D$17))+1,""),ROW()-633)),"")</f>
        <v/>
      </c>
      <c r="B638" s="169" t="str">
        <f t="array" ref="B638">IFERROR(INDEX('03.Muestra'!$C$8:$C$17,SMALL(IF("Documento no web"='03.Muestra'!$D$8:$D$17,ROW('03.Muestra'!$C$8:$C$17)-MIN(ROW('03.Muestra'!$D$8:$D$17))+1,""),ROW()-633)),"")</f>
        <v/>
      </c>
      <c r="C638" s="169" t="str">
        <f t="array" ref="C638">IFERROR(INDEX('03.Muestra'!$F$8:$F$17,SMALL(IF("Documento no web"='03.Muestra'!$D$8:$D$17,ROW('03.Muestra'!$F$8:$F$17)-MIN(ROW('03.Muestra'!$D$8:$D$17))+1,""),ROW()-633)),"")</f>
        <v/>
      </c>
      <c r="D638" s="143" t="str">
        <f t="shared" si="77"/>
        <v/>
      </c>
      <c r="E638" s="95" t="str">
        <f t="shared" si="78"/>
        <v/>
      </c>
      <c r="F638" s="29"/>
      <c r="G638" s="23"/>
      <c r="H638" s="23"/>
      <c r="I638" s="23"/>
      <c r="J638" s="23"/>
      <c r="K638" s="188"/>
      <c r="L638" s="23"/>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row>
    <row r="639" ht="13.5" customHeight="1">
      <c r="A639" s="133" t="str">
        <f t="array" ref="A639">IFERROR(INDEX('03.Muestra'!$B$8:$B$17,SMALL(IF("Documento no web"='03.Muestra'!$D$8:$D$17,ROW('03.Muestra'!$B$8:$B$17)-MIN(ROW('03.Muestra'!$D$8:$D$17))+1,""),ROW()-633)),"")</f>
        <v/>
      </c>
      <c r="B639" s="169" t="str">
        <f t="array" ref="B639">IFERROR(INDEX('03.Muestra'!$C$8:$C$17,SMALL(IF("Documento no web"='03.Muestra'!$D$8:$D$17,ROW('03.Muestra'!$C$8:$C$17)-MIN(ROW('03.Muestra'!$D$8:$D$17))+1,""),ROW()-633)),"")</f>
        <v/>
      </c>
      <c r="C639" s="169" t="str">
        <f t="array" ref="C639">IFERROR(INDEX('03.Muestra'!$F$8:$F$17,SMALL(IF("Documento no web"='03.Muestra'!$D$8:$D$17,ROW('03.Muestra'!$F$8:$F$17)-MIN(ROW('03.Muestra'!$D$8:$D$17))+1,""),ROW()-633)),"")</f>
        <v/>
      </c>
      <c r="D639" s="143" t="str">
        <f t="shared" si="77"/>
        <v/>
      </c>
      <c r="E639" s="95" t="str">
        <f t="shared" si="78"/>
        <v/>
      </c>
      <c r="F639" s="29"/>
      <c r="G639" s="23"/>
      <c r="H639" s="23"/>
      <c r="I639" s="23"/>
      <c r="J639" s="23"/>
      <c r="K639" s="188"/>
      <c r="L639" s="23"/>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row>
    <row r="640" ht="13.5" customHeight="1">
      <c r="A640" s="133" t="str">
        <f t="array" ref="A640">IFERROR(INDEX('03.Muestra'!$B$8:$B$17,SMALL(IF("Documento no web"='03.Muestra'!$D$8:$D$17,ROW('03.Muestra'!$B$8:$B$17)-MIN(ROW('03.Muestra'!$D$8:$D$17))+1,""),ROW()-633)),"")</f>
        <v/>
      </c>
      <c r="B640" s="169" t="str">
        <f t="array" ref="B640">IFERROR(INDEX('03.Muestra'!$C$8:$C$17,SMALL(IF("Documento no web"='03.Muestra'!$D$8:$D$17,ROW('03.Muestra'!$C$8:$C$17)-MIN(ROW('03.Muestra'!$D$8:$D$17))+1,""),ROW()-633)),"")</f>
        <v/>
      </c>
      <c r="C640" s="169" t="str">
        <f t="array" ref="C640">IFERROR(INDEX('03.Muestra'!$F$8:$F$17,SMALL(IF("Documento no web"='03.Muestra'!$D$8:$D$17,ROW('03.Muestra'!$F$8:$F$17)-MIN(ROW('03.Muestra'!$D$8:$D$17))+1,""),ROW()-633)),"")</f>
        <v/>
      </c>
      <c r="D640" s="143" t="str">
        <f t="shared" si="77"/>
        <v/>
      </c>
      <c r="E640" s="95" t="str">
        <f t="shared" si="78"/>
        <v/>
      </c>
      <c r="F640" s="23"/>
      <c r="G640" s="23"/>
      <c r="H640" s="23"/>
      <c r="I640" s="23"/>
      <c r="J640" s="23"/>
      <c r="K640" s="188"/>
      <c r="L640" s="23"/>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row>
    <row r="641" ht="13.5" customHeight="1">
      <c r="A641" s="133" t="str">
        <f t="array" ref="A641">IFERROR(INDEX('03.Muestra'!$B$8:$B$17,SMALL(IF("Documento no web"='03.Muestra'!$D$8:$D$17,ROW('03.Muestra'!$B$8:$B$17)-MIN(ROW('03.Muestra'!$D$8:$D$17))+1,""),ROW()-633)),"")</f>
        <v/>
      </c>
      <c r="B641" s="169" t="str">
        <f t="array" ref="B641">IFERROR(INDEX('03.Muestra'!$C$8:$C$17,SMALL(IF("Documento no web"='03.Muestra'!$D$8:$D$17,ROW('03.Muestra'!$C$8:$C$17)-MIN(ROW('03.Muestra'!$D$8:$D$17))+1,""),ROW()-633)),"")</f>
        <v/>
      </c>
      <c r="C641" s="169" t="str">
        <f t="array" ref="C641">IFERROR(INDEX('03.Muestra'!$F$8:$F$17,SMALL(IF("Documento no web"='03.Muestra'!$D$8:$D$17,ROW('03.Muestra'!$F$8:$F$17)-MIN(ROW('03.Muestra'!$D$8:$D$17))+1,""),ROW()-633)),"")</f>
        <v/>
      </c>
      <c r="D641" s="143" t="str">
        <f t="shared" si="77"/>
        <v/>
      </c>
      <c r="E641" s="95" t="str">
        <f t="shared" si="78"/>
        <v/>
      </c>
      <c r="F641" s="23"/>
      <c r="G641" s="23"/>
      <c r="H641" s="23"/>
      <c r="I641" s="23"/>
      <c r="J641" s="23"/>
      <c r="K641" s="188"/>
      <c r="L641" s="23"/>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row>
    <row r="642" ht="13.5" customHeight="1">
      <c r="A642" s="133" t="str">
        <f t="array" ref="A642">IFERROR(INDEX('03.Muestra'!$B$8:$B$17,SMALL(IF("Documento no web"='03.Muestra'!$D$8:$D$17,ROW('03.Muestra'!$B$8:$B$17)-MIN(ROW('03.Muestra'!$D$8:$D$17))+1,""),ROW()-633)),"")</f>
        <v/>
      </c>
      <c r="B642" s="169" t="str">
        <f t="array" ref="B642">IFERROR(INDEX('03.Muestra'!$C$8:$C$17,SMALL(IF("Documento no web"='03.Muestra'!$D$8:$D$17,ROW('03.Muestra'!$C$8:$C$17)-MIN(ROW('03.Muestra'!$D$8:$D$17))+1,""),ROW()-633)),"")</f>
        <v/>
      </c>
      <c r="C642" s="169" t="str">
        <f t="array" ref="C642">IFERROR(INDEX('03.Muestra'!$F$8:$F$17,SMALL(IF("Documento no web"='03.Muestra'!$D$8:$D$17,ROW('03.Muestra'!$F$8:$F$17)-MIN(ROW('03.Muestra'!$D$8:$D$17))+1,""),ROW()-633)),"")</f>
        <v/>
      </c>
      <c r="D642" s="143" t="str">
        <f t="shared" si="77"/>
        <v/>
      </c>
      <c r="E642" s="95" t="str">
        <f t="shared" si="78"/>
        <v/>
      </c>
      <c r="F642" s="23"/>
      <c r="G642" s="23"/>
      <c r="H642" s="23"/>
      <c r="I642" s="23"/>
      <c r="J642" s="23"/>
      <c r="K642" s="188"/>
      <c r="L642" s="23"/>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row>
    <row r="643" ht="13.5" customHeight="1">
      <c r="A643" s="133" t="str">
        <f t="array" ref="A643">IFERROR(INDEX('03.Muestra'!$B$8:$B$17,SMALL(IF("Documento no web"='03.Muestra'!$D$8:$D$17,ROW('03.Muestra'!$B$8:$B$17)-MIN(ROW('03.Muestra'!$D$8:$D$17))+1,""),ROW()-633)),"")</f>
        <v/>
      </c>
      <c r="B643" s="169" t="str">
        <f t="array" ref="B643">IFERROR(INDEX('03.Muestra'!$C$8:$C$17,SMALL(IF("Documento no web"='03.Muestra'!$D$8:$D$17,ROW('03.Muestra'!$C$8:$C$17)-MIN(ROW('03.Muestra'!$D$8:$D$17))+1,""),ROW()-633)),"")</f>
        <v/>
      </c>
      <c r="C643" s="169" t="str">
        <f t="array" ref="C643">IFERROR(INDEX('03.Muestra'!$F$8:$F$17,SMALL(IF("Documento no web"='03.Muestra'!$D$8:$D$17,ROW('03.Muestra'!$F$8:$F$17)-MIN(ROW('03.Muestra'!$D$8:$D$17))+1,""),ROW()-633)),"")</f>
        <v/>
      </c>
      <c r="D643" s="143" t="str">
        <f t="shared" si="77"/>
        <v/>
      </c>
      <c r="E643" s="95" t="str">
        <f t="shared" si="78"/>
        <v/>
      </c>
      <c r="F643" s="23"/>
      <c r="G643" s="23"/>
      <c r="H643" s="23"/>
      <c r="I643" s="23"/>
      <c r="J643" s="23"/>
      <c r="K643" s="188"/>
      <c r="L643" s="23"/>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row>
    <row r="644" ht="12.0" customHeight="1">
      <c r="A644" s="92"/>
      <c r="B644" s="173"/>
      <c r="C644" s="173"/>
      <c r="D644" s="174"/>
      <c r="E644" s="95"/>
      <c r="F644" s="23"/>
      <c r="G644" s="23"/>
      <c r="H644" s="23"/>
      <c r="I644" s="23"/>
      <c r="J644" s="23"/>
      <c r="K644" s="29"/>
      <c r="L644" s="29"/>
      <c r="M644" s="29"/>
      <c r="N644" s="23"/>
      <c r="O644" s="23"/>
      <c r="P644" s="23"/>
      <c r="Q644" s="23"/>
      <c r="R644" s="23"/>
      <c r="S644" s="23"/>
      <c r="T644" s="23"/>
      <c r="U644" s="23"/>
      <c r="V644" s="29"/>
      <c r="W644" s="29"/>
      <c r="X644" s="29"/>
      <c r="Y644" s="29"/>
      <c r="Z644" s="29"/>
      <c r="AA644" s="29"/>
      <c r="AB644" s="29"/>
      <c r="AC644" s="29"/>
      <c r="AD644" s="23"/>
      <c r="AE644" s="29"/>
      <c r="AF644" s="29"/>
      <c r="AG644" s="29"/>
      <c r="AH644" s="29"/>
      <c r="AI644" s="29"/>
    </row>
    <row r="645" ht="12.0" customHeight="1">
      <c r="A645" s="92"/>
      <c r="B645" s="173"/>
      <c r="C645" s="173"/>
      <c r="D645" s="174"/>
      <c r="E645" s="95"/>
      <c r="F645" s="23"/>
      <c r="G645" s="23"/>
      <c r="H645" s="23"/>
      <c r="I645" s="23"/>
      <c r="J645" s="23"/>
      <c r="K645" s="29"/>
      <c r="L645" s="29"/>
      <c r="M645" s="29"/>
      <c r="N645" s="23"/>
      <c r="O645" s="23"/>
      <c r="P645" s="23"/>
      <c r="Q645" s="23"/>
      <c r="R645" s="23"/>
      <c r="S645" s="23"/>
      <c r="T645" s="23"/>
      <c r="U645" s="23"/>
      <c r="V645" s="29"/>
      <c r="W645" s="29"/>
      <c r="X645" s="29"/>
      <c r="Y645" s="29"/>
      <c r="Z645" s="29"/>
      <c r="AA645" s="29"/>
      <c r="AB645" s="29"/>
      <c r="AC645" s="29"/>
      <c r="AD645" s="23"/>
      <c r="AE645" s="29"/>
      <c r="AF645" s="29"/>
      <c r="AG645" s="29"/>
      <c r="AH645" s="29"/>
      <c r="AI645" s="29"/>
    </row>
    <row r="646" ht="12.75" customHeight="1">
      <c r="A646" s="151"/>
      <c r="B646" s="152"/>
      <c r="C646" s="151"/>
      <c r="D646" s="175"/>
      <c r="E646" s="95"/>
      <c r="F646" s="23"/>
      <c r="G646" s="23"/>
      <c r="H646" s="23"/>
      <c r="I646" s="23"/>
      <c r="J646" s="23"/>
      <c r="K646" s="29"/>
      <c r="L646" s="29"/>
      <c r="M646" s="29"/>
      <c r="N646" s="23"/>
      <c r="O646" s="23"/>
      <c r="P646" s="23"/>
      <c r="Q646" s="23"/>
      <c r="R646" s="23"/>
      <c r="S646" s="23"/>
      <c r="T646" s="23"/>
      <c r="U646" s="23"/>
      <c r="V646" s="29"/>
      <c r="W646" s="29"/>
      <c r="X646" s="29"/>
      <c r="Y646" s="29"/>
      <c r="Z646" s="29"/>
      <c r="AA646" s="29"/>
      <c r="AB646" s="29"/>
      <c r="AC646" s="29"/>
      <c r="AD646" s="23"/>
      <c r="AE646" s="29"/>
      <c r="AF646" s="29"/>
      <c r="AG646" s="29"/>
      <c r="AH646" s="29"/>
      <c r="AI646" s="29"/>
    </row>
    <row r="647" ht="14.25" customHeight="1">
      <c r="A647" s="149"/>
      <c r="B647" s="149"/>
      <c r="C647" s="149"/>
      <c r="D647" s="176"/>
      <c r="E647" s="95"/>
      <c r="F647" s="124"/>
      <c r="G647" s="23"/>
      <c r="H647" s="23"/>
      <c r="I647" s="23"/>
      <c r="J647" s="23"/>
      <c r="K647" s="29"/>
      <c r="L647" s="29"/>
      <c r="M647" s="29"/>
      <c r="N647" s="23"/>
      <c r="O647" s="23"/>
      <c r="P647" s="23"/>
      <c r="Q647" s="23"/>
      <c r="R647" s="23"/>
      <c r="S647" s="23"/>
      <c r="T647" s="23"/>
      <c r="U647" s="23"/>
      <c r="V647" s="29"/>
      <c r="W647" s="29"/>
      <c r="X647" s="29"/>
      <c r="Y647" s="29"/>
      <c r="Z647" s="29"/>
      <c r="AA647" s="29"/>
      <c r="AB647" s="29"/>
      <c r="AC647" s="29"/>
      <c r="AD647" s="23"/>
      <c r="AE647" s="29"/>
      <c r="AF647" s="29"/>
      <c r="AG647" s="29"/>
      <c r="AH647" s="29"/>
      <c r="AI647" s="29"/>
    </row>
    <row r="648" ht="13.5" customHeight="1">
      <c r="A648" s="29"/>
      <c r="B648" s="23"/>
      <c r="C648" s="23"/>
      <c r="D648" s="167"/>
      <c r="E648" s="23"/>
      <c r="F648" s="23"/>
      <c r="G648" s="23"/>
      <c r="H648" s="23"/>
      <c r="I648" s="23"/>
      <c r="J648" s="23"/>
      <c r="K648" s="188"/>
      <c r="L648" s="23"/>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row>
    <row r="649" ht="13.5" customHeight="1">
      <c r="A649" s="29"/>
      <c r="B649" s="23"/>
      <c r="C649" s="23"/>
      <c r="D649" s="167"/>
      <c r="E649" s="137"/>
      <c r="F649" s="23"/>
      <c r="G649" s="23"/>
      <c r="H649" s="23"/>
      <c r="I649" s="23"/>
      <c r="J649" s="23"/>
      <c r="K649" s="188"/>
      <c r="L649" s="23"/>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row>
    <row r="650" ht="30.0" customHeight="1">
      <c r="A650" s="126" t="s">
        <v>106</v>
      </c>
      <c r="B650" s="127" t="s">
        <v>92</v>
      </c>
      <c r="C650" s="128" t="s">
        <v>240</v>
      </c>
      <c r="D650" s="168" t="s">
        <v>112</v>
      </c>
      <c r="E650" s="154"/>
      <c r="F650" s="29"/>
      <c r="G650" s="29"/>
      <c r="H650" s="29"/>
      <c r="I650" s="29"/>
      <c r="J650" s="29"/>
      <c r="K650" s="188"/>
      <c r="L650" s="23"/>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row>
    <row r="651" ht="13.5" customHeight="1">
      <c r="A651" s="133" t="str">
        <f t="array" ref="A651">IFERROR(INDEX('03.Muestra'!$B$8:$B$17,SMALL(IF("Documento no web"='03.Muestra'!$D$8:$D$17,ROW('03.Muestra'!$B$8:$B$17)-MIN(ROW('03.Muestra'!$D$8:$D$17))+1,""),ROW()-650)),"")</f>
        <v/>
      </c>
      <c r="B651" s="169" t="str">
        <f t="array" ref="B651">IFERROR(INDEX('03.Muestra'!$C$8:$C$17,SMALL(IF("Documento no web"='03.Muestra'!$D$8:$D$17,ROW('03.Muestra'!$C$8:$C$17)-MIN(ROW('03.Muestra'!$D$8:$D$17))+1,""),ROW()-650)),"")</f>
        <v/>
      </c>
      <c r="C651" s="169" t="str">
        <f t="array" ref="C651">IFERROR(INDEX('03.Muestra'!$F$8:$F$17,SMALL(IF("Documento no web"='03.Muestra'!$D$8:$D$17,ROW('03.Muestra'!$F$8:$F$17)-MIN(ROW('03.Muestra'!$D$8:$D$17))+1,""),ROW()-650)),"")</f>
        <v/>
      </c>
      <c r="D651" s="143" t="str">
        <f t="shared" ref="D651:D660" si="79">IF(C651="","",$D$18)</f>
        <v/>
      </c>
      <c r="E651" s="95" t="str">
        <f t="shared" ref="E651:E660" si="80">IF(D651&lt;&gt;"",IF(AND(B651&lt;&gt;"",C651&lt;&gt;""),"","ERR"),"")</f>
        <v/>
      </c>
      <c r="F651" s="144" t="s">
        <v>95</v>
      </c>
      <c r="G651" s="121" t="s">
        <v>104</v>
      </c>
      <c r="H651" s="116" t="s">
        <v>99</v>
      </c>
      <c r="I651" s="145" t="s">
        <v>97</v>
      </c>
      <c r="J651" s="146" t="s">
        <v>93</v>
      </c>
      <c r="K651" s="171" t="s">
        <v>103</v>
      </c>
      <c r="L651" s="23"/>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row>
    <row r="652" ht="13.5" customHeight="1">
      <c r="A652" s="133" t="str">
        <f t="array" ref="A652">IFERROR(INDEX('03.Muestra'!$B$8:$B$17,SMALL(IF("Documento no web"='03.Muestra'!$D$8:$D$17,ROW('03.Muestra'!$B$8:$B$17)-MIN(ROW('03.Muestra'!$D$8:$D$17))+1,""),ROW()-650)),"")</f>
        <v/>
      </c>
      <c r="B652" s="169" t="str">
        <f t="array" ref="B652">IFERROR(INDEX('03.Muestra'!$C$8:$C$17,SMALL(IF("Documento no web"='03.Muestra'!$D$8:$D$17,ROW('03.Muestra'!$C$8:$C$17)-MIN(ROW('03.Muestra'!$D$8:$D$17))+1,""),ROW()-650)),"")</f>
        <v/>
      </c>
      <c r="C652" s="169" t="str">
        <f t="array" ref="C652">IFERROR(INDEX('03.Muestra'!$F$8:$F$17,SMALL(IF("Documento no web"='03.Muestra'!$D$8:$D$17,ROW('03.Muestra'!$F$8:$F$17)-MIN(ROW('03.Muestra'!$D$8:$D$17))+1,""),ROW()-650)),"")</f>
        <v/>
      </c>
      <c r="D652" s="143" t="str">
        <f t="shared" si="79"/>
        <v/>
      </c>
      <c r="E652" s="95" t="str">
        <f t="shared" si="80"/>
        <v/>
      </c>
      <c r="F652" s="147">
        <f>COUNTIF($D651:INDIRECT("$D" &amp;  SUM(ROW()-1,'03.Muestra'!$D$20)-1),F651)</f>
        <v>0</v>
      </c>
      <c r="G652" s="147">
        <f>COUNTIF($D651:INDIRECT("$D" &amp;  SUM(ROW()-1,'03.Muestra'!$D$20)-1),G651)</f>
        <v>0</v>
      </c>
      <c r="H652" s="147">
        <f>COUNTIF($D651:INDIRECT("$D" &amp;  SUM(ROW()-1,'03.Muestra'!$D$20)-1),H651)</f>
        <v>0</v>
      </c>
      <c r="I652" s="147">
        <f>COUNTIF($D651:INDIRECT("$D" &amp;  SUM(ROW()-1,'03.Muestra'!$D$20)-1),I651)</f>
        <v>0</v>
      </c>
      <c r="J652" s="147">
        <f>COUNTIF($D651:INDIRECT("$D" &amp;  SUM(ROW()-1,'03.Muestra'!$D$20)-1),J651)</f>
        <v>0</v>
      </c>
      <c r="K652" s="172">
        <f>IF(COUNTIF('03.Muestra'!$D$8:$D$17,"Documento no web")=0,0,COUNTBLANK($D651:INDIRECT("$D" &amp;  SUM(ROW()-1,COUNTIF('03.Muestra'!$D$8:$D$17,"Documento no web"))-1)))</f>
        <v>0</v>
      </c>
      <c r="L652" s="23"/>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row>
    <row r="653" ht="13.5" customHeight="1">
      <c r="A653" s="133" t="str">
        <f t="array" ref="A653">IFERROR(INDEX('03.Muestra'!$B$8:$B$17,SMALL(IF("Documento no web"='03.Muestra'!$D$8:$D$17,ROW('03.Muestra'!$B$8:$B$17)-MIN(ROW('03.Muestra'!$D$8:$D$17))+1,""),ROW()-650)),"")</f>
        <v/>
      </c>
      <c r="B653" s="169" t="str">
        <f t="array" ref="B653">IFERROR(INDEX('03.Muestra'!$C$8:$C$17,SMALL(IF("Documento no web"='03.Muestra'!$D$8:$D$17,ROW('03.Muestra'!$C$8:$C$17)-MIN(ROW('03.Muestra'!$D$8:$D$17))+1,""),ROW()-650)),"")</f>
        <v/>
      </c>
      <c r="C653" s="169" t="str">
        <f t="array" ref="C653">IFERROR(INDEX('03.Muestra'!$F$8:$F$17,SMALL(IF("Documento no web"='03.Muestra'!$D$8:$D$17,ROW('03.Muestra'!$F$8:$F$17)-MIN(ROW('03.Muestra'!$D$8:$D$17))+1,""),ROW()-650)),"")</f>
        <v/>
      </c>
      <c r="D653" s="143" t="str">
        <f t="shared" si="79"/>
        <v/>
      </c>
      <c r="E653" s="95" t="str">
        <f t="shared" si="80"/>
        <v/>
      </c>
      <c r="F653" s="29"/>
      <c r="G653" s="23"/>
      <c r="H653" s="23"/>
      <c r="I653" s="23"/>
      <c r="J653" s="23"/>
      <c r="K653" s="188"/>
      <c r="L653" s="23"/>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row>
    <row r="654" ht="13.5" customHeight="1">
      <c r="A654" s="133" t="str">
        <f t="array" ref="A654">IFERROR(INDEX('03.Muestra'!$B$8:$B$17,SMALL(IF("Documento no web"='03.Muestra'!$D$8:$D$17,ROW('03.Muestra'!$B$8:$B$17)-MIN(ROW('03.Muestra'!$D$8:$D$17))+1,""),ROW()-650)),"")</f>
        <v/>
      </c>
      <c r="B654" s="169" t="str">
        <f t="array" ref="B654">IFERROR(INDEX('03.Muestra'!$C$8:$C$17,SMALL(IF("Documento no web"='03.Muestra'!$D$8:$D$17,ROW('03.Muestra'!$C$8:$C$17)-MIN(ROW('03.Muestra'!$D$8:$D$17))+1,""),ROW()-650)),"")</f>
        <v/>
      </c>
      <c r="C654" s="169" t="str">
        <f t="array" ref="C654">IFERROR(INDEX('03.Muestra'!$F$8:$F$17,SMALL(IF("Documento no web"='03.Muestra'!$D$8:$D$17,ROW('03.Muestra'!$F$8:$F$17)-MIN(ROW('03.Muestra'!$D$8:$D$17))+1,""),ROW()-650)),"")</f>
        <v/>
      </c>
      <c r="D654" s="143" t="str">
        <f t="shared" si="79"/>
        <v/>
      </c>
      <c r="E654" s="95" t="str">
        <f t="shared" si="80"/>
        <v/>
      </c>
      <c r="F654" s="29"/>
      <c r="G654" s="23"/>
      <c r="H654" s="23"/>
      <c r="I654" s="23"/>
      <c r="J654" s="23"/>
      <c r="K654" s="188"/>
      <c r="L654" s="23"/>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row>
    <row r="655" ht="13.5" customHeight="1">
      <c r="A655" s="133" t="str">
        <f t="array" ref="A655">IFERROR(INDEX('03.Muestra'!$B$8:$B$17,SMALL(IF("Documento no web"='03.Muestra'!$D$8:$D$17,ROW('03.Muestra'!$B$8:$B$17)-MIN(ROW('03.Muestra'!$D$8:$D$17))+1,""),ROW()-650)),"")</f>
        <v/>
      </c>
      <c r="B655" s="169" t="str">
        <f t="array" ref="B655">IFERROR(INDEX('03.Muestra'!$C$8:$C$17,SMALL(IF("Documento no web"='03.Muestra'!$D$8:$D$17,ROW('03.Muestra'!$C$8:$C$17)-MIN(ROW('03.Muestra'!$D$8:$D$17))+1,""),ROW()-650)),"")</f>
        <v/>
      </c>
      <c r="C655" s="169" t="str">
        <f t="array" ref="C655">IFERROR(INDEX('03.Muestra'!$F$8:$F$17,SMALL(IF("Documento no web"='03.Muestra'!$D$8:$D$17,ROW('03.Muestra'!$F$8:$F$17)-MIN(ROW('03.Muestra'!$D$8:$D$17))+1,""),ROW()-650)),"")</f>
        <v/>
      </c>
      <c r="D655" s="143" t="str">
        <f t="shared" si="79"/>
        <v/>
      </c>
      <c r="E655" s="95" t="str">
        <f t="shared" si="80"/>
        <v/>
      </c>
      <c r="F655" s="29"/>
      <c r="G655" s="23"/>
      <c r="H655" s="23"/>
      <c r="I655" s="23"/>
      <c r="J655" s="23"/>
      <c r="K655" s="188"/>
      <c r="L655" s="23"/>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row>
    <row r="656" ht="13.5" customHeight="1">
      <c r="A656" s="133" t="str">
        <f t="array" ref="A656">IFERROR(INDEX('03.Muestra'!$B$8:$B$17,SMALL(IF("Documento no web"='03.Muestra'!$D$8:$D$17,ROW('03.Muestra'!$B$8:$B$17)-MIN(ROW('03.Muestra'!$D$8:$D$17))+1,""),ROW()-650)),"")</f>
        <v/>
      </c>
      <c r="B656" s="169" t="str">
        <f t="array" ref="B656">IFERROR(INDEX('03.Muestra'!$C$8:$C$17,SMALL(IF("Documento no web"='03.Muestra'!$D$8:$D$17,ROW('03.Muestra'!$C$8:$C$17)-MIN(ROW('03.Muestra'!$D$8:$D$17))+1,""),ROW()-650)),"")</f>
        <v/>
      </c>
      <c r="C656" s="169" t="str">
        <f t="array" ref="C656">IFERROR(INDEX('03.Muestra'!$F$8:$F$17,SMALL(IF("Documento no web"='03.Muestra'!$D$8:$D$17,ROW('03.Muestra'!$F$8:$F$17)-MIN(ROW('03.Muestra'!$D$8:$D$17))+1,""),ROW()-650)),"")</f>
        <v/>
      </c>
      <c r="D656" s="143" t="str">
        <f t="shared" si="79"/>
        <v/>
      </c>
      <c r="E656" s="95" t="str">
        <f t="shared" si="80"/>
        <v/>
      </c>
      <c r="F656" s="29"/>
      <c r="G656" s="23"/>
      <c r="H656" s="23"/>
      <c r="I656" s="23"/>
      <c r="J656" s="23"/>
      <c r="K656" s="188"/>
      <c r="L656" s="23"/>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row>
    <row r="657" ht="13.5" customHeight="1">
      <c r="A657" s="133" t="str">
        <f t="array" ref="A657">IFERROR(INDEX('03.Muestra'!$B$8:$B$17,SMALL(IF("Documento no web"='03.Muestra'!$D$8:$D$17,ROW('03.Muestra'!$B$8:$B$17)-MIN(ROW('03.Muestra'!$D$8:$D$17))+1,""),ROW()-650)),"")</f>
        <v/>
      </c>
      <c r="B657" s="169" t="str">
        <f t="array" ref="B657">IFERROR(INDEX('03.Muestra'!$C$8:$C$17,SMALL(IF("Documento no web"='03.Muestra'!$D$8:$D$17,ROW('03.Muestra'!$C$8:$C$17)-MIN(ROW('03.Muestra'!$D$8:$D$17))+1,""),ROW()-650)),"")</f>
        <v/>
      </c>
      <c r="C657" s="169" t="str">
        <f t="array" ref="C657">IFERROR(INDEX('03.Muestra'!$F$8:$F$17,SMALL(IF("Documento no web"='03.Muestra'!$D$8:$D$17,ROW('03.Muestra'!$F$8:$F$17)-MIN(ROW('03.Muestra'!$D$8:$D$17))+1,""),ROW()-650)),"")</f>
        <v/>
      </c>
      <c r="D657" s="143" t="str">
        <f t="shared" si="79"/>
        <v/>
      </c>
      <c r="E657" s="95" t="str">
        <f t="shared" si="80"/>
        <v/>
      </c>
      <c r="F657" s="23"/>
      <c r="G657" s="23"/>
      <c r="H657" s="23"/>
      <c r="I657" s="23"/>
      <c r="J657" s="23"/>
      <c r="K657" s="188"/>
      <c r="L657" s="23"/>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row>
    <row r="658" ht="13.5" customHeight="1">
      <c r="A658" s="133" t="str">
        <f t="array" ref="A658">IFERROR(INDEX('03.Muestra'!$B$8:$B$17,SMALL(IF("Documento no web"='03.Muestra'!$D$8:$D$17,ROW('03.Muestra'!$B$8:$B$17)-MIN(ROW('03.Muestra'!$D$8:$D$17))+1,""),ROW()-650)),"")</f>
        <v/>
      </c>
      <c r="B658" s="169" t="str">
        <f t="array" ref="B658">IFERROR(INDEX('03.Muestra'!$C$8:$C$17,SMALL(IF("Documento no web"='03.Muestra'!$D$8:$D$17,ROW('03.Muestra'!$C$8:$C$17)-MIN(ROW('03.Muestra'!$D$8:$D$17))+1,""),ROW()-650)),"")</f>
        <v/>
      </c>
      <c r="C658" s="169" t="str">
        <f t="array" ref="C658">IFERROR(INDEX('03.Muestra'!$F$8:$F$17,SMALL(IF("Documento no web"='03.Muestra'!$D$8:$D$17,ROW('03.Muestra'!$F$8:$F$17)-MIN(ROW('03.Muestra'!$D$8:$D$17))+1,""),ROW()-650)),"")</f>
        <v/>
      </c>
      <c r="D658" s="143" t="str">
        <f t="shared" si="79"/>
        <v/>
      </c>
      <c r="E658" s="95" t="str">
        <f t="shared" si="80"/>
        <v/>
      </c>
      <c r="F658" s="23"/>
      <c r="G658" s="23"/>
      <c r="H658" s="23"/>
      <c r="I658" s="23"/>
      <c r="J658" s="23"/>
      <c r="K658" s="188"/>
      <c r="L658" s="23"/>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row>
    <row r="659" ht="13.5" customHeight="1">
      <c r="A659" s="133" t="str">
        <f t="array" ref="A659">IFERROR(INDEX('03.Muestra'!$B$8:$B$17,SMALL(IF("Documento no web"='03.Muestra'!$D$8:$D$17,ROW('03.Muestra'!$B$8:$B$17)-MIN(ROW('03.Muestra'!$D$8:$D$17))+1,""),ROW()-650)),"")</f>
        <v/>
      </c>
      <c r="B659" s="169" t="str">
        <f t="array" ref="B659">IFERROR(INDEX('03.Muestra'!$C$8:$C$17,SMALL(IF("Documento no web"='03.Muestra'!$D$8:$D$17,ROW('03.Muestra'!$C$8:$C$17)-MIN(ROW('03.Muestra'!$D$8:$D$17))+1,""),ROW()-650)),"")</f>
        <v/>
      </c>
      <c r="C659" s="169" t="str">
        <f t="array" ref="C659">IFERROR(INDEX('03.Muestra'!$F$8:$F$17,SMALL(IF("Documento no web"='03.Muestra'!$D$8:$D$17,ROW('03.Muestra'!$F$8:$F$17)-MIN(ROW('03.Muestra'!$D$8:$D$17))+1,""),ROW()-650)),"")</f>
        <v/>
      </c>
      <c r="D659" s="143" t="str">
        <f t="shared" si="79"/>
        <v/>
      </c>
      <c r="E659" s="95" t="str">
        <f t="shared" si="80"/>
        <v/>
      </c>
      <c r="F659" s="23"/>
      <c r="G659" s="23"/>
      <c r="H659" s="23"/>
      <c r="I659" s="23"/>
      <c r="J659" s="23"/>
      <c r="K659" s="188"/>
      <c r="L659" s="23"/>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row>
    <row r="660" ht="13.5" customHeight="1">
      <c r="A660" s="133" t="str">
        <f t="array" ref="A660">IFERROR(INDEX('03.Muestra'!$B$8:$B$17,SMALL(IF("Documento no web"='03.Muestra'!$D$8:$D$17,ROW('03.Muestra'!$B$8:$B$17)-MIN(ROW('03.Muestra'!$D$8:$D$17))+1,""),ROW()-650)),"")</f>
        <v/>
      </c>
      <c r="B660" s="169" t="str">
        <f t="array" ref="B660">IFERROR(INDEX('03.Muestra'!$C$8:$C$17,SMALL(IF("Documento no web"='03.Muestra'!$D$8:$D$17,ROW('03.Muestra'!$C$8:$C$17)-MIN(ROW('03.Muestra'!$D$8:$D$17))+1,""),ROW()-650)),"")</f>
        <v/>
      </c>
      <c r="C660" s="169" t="str">
        <f t="array" ref="C660">IFERROR(INDEX('03.Muestra'!$F$8:$F$17,SMALL(IF("Documento no web"='03.Muestra'!$D$8:$D$17,ROW('03.Muestra'!$F$8:$F$17)-MIN(ROW('03.Muestra'!$D$8:$D$17))+1,""),ROW()-650)),"")</f>
        <v/>
      </c>
      <c r="D660" s="143" t="str">
        <f t="shared" si="79"/>
        <v/>
      </c>
      <c r="E660" s="95" t="str">
        <f t="shared" si="80"/>
        <v/>
      </c>
      <c r="F660" s="23"/>
      <c r="G660" s="23"/>
      <c r="H660" s="23"/>
      <c r="I660" s="23"/>
      <c r="J660" s="23"/>
      <c r="K660" s="188"/>
      <c r="L660" s="23"/>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row>
    <row r="661" ht="12.0" customHeight="1">
      <c r="A661" s="92"/>
      <c r="B661" s="173"/>
      <c r="C661" s="173"/>
      <c r="D661" s="174"/>
      <c r="E661" s="95"/>
      <c r="F661" s="23"/>
      <c r="G661" s="23"/>
      <c r="H661" s="23"/>
      <c r="I661" s="23"/>
      <c r="J661" s="23"/>
      <c r="K661" s="29"/>
      <c r="L661" s="29"/>
      <c r="M661" s="29"/>
      <c r="N661" s="23"/>
      <c r="O661" s="23"/>
      <c r="P661" s="23"/>
      <c r="Q661" s="23"/>
      <c r="R661" s="23"/>
      <c r="S661" s="23"/>
      <c r="T661" s="23"/>
      <c r="U661" s="23"/>
      <c r="V661" s="29"/>
      <c r="W661" s="29"/>
      <c r="X661" s="29"/>
      <c r="Y661" s="29"/>
      <c r="Z661" s="29"/>
      <c r="AA661" s="29"/>
      <c r="AB661" s="29"/>
      <c r="AC661" s="29"/>
      <c r="AD661" s="23"/>
      <c r="AE661" s="29"/>
      <c r="AF661" s="29"/>
      <c r="AG661" s="29"/>
      <c r="AH661" s="29"/>
      <c r="AI661" s="29"/>
    </row>
    <row r="662" ht="12.0" customHeight="1">
      <c r="A662" s="92"/>
      <c r="B662" s="173"/>
      <c r="C662" s="173"/>
      <c r="D662" s="174"/>
      <c r="E662" s="95"/>
      <c r="F662" s="23"/>
      <c r="G662" s="23"/>
      <c r="H662" s="23"/>
      <c r="I662" s="23"/>
      <c r="J662" s="23"/>
      <c r="K662" s="29"/>
      <c r="L662" s="29"/>
      <c r="M662" s="29"/>
      <c r="N662" s="23"/>
      <c r="O662" s="23"/>
      <c r="P662" s="23"/>
      <c r="Q662" s="23"/>
      <c r="R662" s="23"/>
      <c r="S662" s="23"/>
      <c r="T662" s="23"/>
      <c r="U662" s="23"/>
      <c r="V662" s="29"/>
      <c r="W662" s="29"/>
      <c r="X662" s="29"/>
      <c r="Y662" s="29"/>
      <c r="Z662" s="29"/>
      <c r="AA662" s="29"/>
      <c r="AB662" s="29"/>
      <c r="AC662" s="29"/>
      <c r="AD662" s="23"/>
      <c r="AE662" s="29"/>
      <c r="AF662" s="29"/>
      <c r="AG662" s="29"/>
      <c r="AH662" s="29"/>
      <c r="AI662" s="29"/>
    </row>
    <row r="663" ht="12.75" customHeight="1">
      <c r="A663" s="151"/>
      <c r="B663" s="152"/>
      <c r="C663" s="151"/>
      <c r="D663" s="175"/>
      <c r="E663" s="95"/>
      <c r="F663" s="23"/>
      <c r="G663" s="23"/>
      <c r="H663" s="23"/>
      <c r="I663" s="23"/>
      <c r="J663" s="23"/>
      <c r="K663" s="29"/>
      <c r="L663" s="29"/>
      <c r="M663" s="29"/>
      <c r="N663" s="23"/>
      <c r="O663" s="23"/>
      <c r="P663" s="23"/>
      <c r="Q663" s="23"/>
      <c r="R663" s="23"/>
      <c r="S663" s="23"/>
      <c r="T663" s="23"/>
      <c r="U663" s="23"/>
      <c r="V663" s="29"/>
      <c r="W663" s="29"/>
      <c r="X663" s="29"/>
      <c r="Y663" s="29"/>
      <c r="Z663" s="29"/>
      <c r="AA663" s="29"/>
      <c r="AB663" s="29"/>
      <c r="AC663" s="29"/>
      <c r="AD663" s="23"/>
      <c r="AE663" s="29"/>
      <c r="AF663" s="29"/>
      <c r="AG663" s="29"/>
      <c r="AH663" s="29"/>
      <c r="AI663" s="29"/>
    </row>
    <row r="664" ht="14.25" customHeight="1">
      <c r="A664" s="149"/>
      <c r="B664" s="149"/>
      <c r="C664" s="149"/>
      <c r="D664" s="176"/>
      <c r="E664" s="95"/>
      <c r="F664" s="124"/>
      <c r="G664" s="23"/>
      <c r="H664" s="23"/>
      <c r="I664" s="23"/>
      <c r="J664" s="23"/>
      <c r="K664" s="29"/>
      <c r="L664" s="29"/>
      <c r="M664" s="29"/>
      <c r="N664" s="23"/>
      <c r="O664" s="23"/>
      <c r="P664" s="23"/>
      <c r="Q664" s="23"/>
      <c r="R664" s="23"/>
      <c r="S664" s="23"/>
      <c r="T664" s="23"/>
      <c r="U664" s="23"/>
      <c r="V664" s="29"/>
      <c r="W664" s="29"/>
      <c r="X664" s="29"/>
      <c r="Y664" s="29"/>
      <c r="Z664" s="29"/>
      <c r="AA664" s="29"/>
      <c r="AB664" s="29"/>
      <c r="AC664" s="29"/>
      <c r="AD664" s="23"/>
      <c r="AE664" s="29"/>
      <c r="AF664" s="29"/>
      <c r="AG664" s="29"/>
      <c r="AH664" s="29"/>
      <c r="AI664" s="29"/>
    </row>
    <row r="665" ht="13.5" customHeight="1">
      <c r="A665" s="29"/>
      <c r="B665" s="23"/>
      <c r="C665" s="23"/>
      <c r="D665" s="166"/>
      <c r="E665" s="23"/>
      <c r="F665" s="23"/>
      <c r="G665" s="23"/>
      <c r="H665" s="23"/>
      <c r="I665" s="23"/>
      <c r="J665" s="23"/>
      <c r="K665" s="188"/>
      <c r="L665" s="23"/>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row>
    <row r="666" ht="13.5" customHeight="1">
      <c r="A666" s="29"/>
      <c r="B666" s="23"/>
      <c r="C666" s="23"/>
      <c r="D666" s="167"/>
      <c r="E666" s="137"/>
      <c r="F666" s="23"/>
      <c r="G666" s="23"/>
      <c r="H666" s="23"/>
      <c r="I666" s="23"/>
      <c r="J666" s="23"/>
      <c r="K666" s="188"/>
      <c r="L666" s="23"/>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row>
    <row r="667" ht="30.0" customHeight="1">
      <c r="A667" s="126" t="s">
        <v>106</v>
      </c>
      <c r="B667" s="127" t="s">
        <v>92</v>
      </c>
      <c r="C667" s="128" t="s">
        <v>241</v>
      </c>
      <c r="D667" s="168" t="s">
        <v>112</v>
      </c>
      <c r="E667" s="154"/>
      <c r="F667" s="29"/>
      <c r="G667" s="29"/>
      <c r="H667" s="29"/>
      <c r="I667" s="29"/>
      <c r="J667" s="29"/>
      <c r="K667" s="188"/>
      <c r="L667" s="23"/>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row>
    <row r="668" ht="13.5" customHeight="1">
      <c r="A668" s="133" t="str">
        <f t="array" ref="A668">IFERROR(INDEX('03.Muestra'!$B$8:$B$17,SMALL(IF("Documento no web"='03.Muestra'!$D$8:$D$17,ROW('03.Muestra'!$B$8:$B$17)-MIN(ROW('03.Muestra'!$D$8:$D$17))+1,""),ROW()-667)),"")</f>
        <v/>
      </c>
      <c r="B668" s="169" t="str">
        <f t="array" ref="B668">IFERROR(INDEX('03.Muestra'!$C$8:$C$17,SMALL(IF("Documento no web"='03.Muestra'!$D$8:$D$17,ROW('03.Muestra'!$C$8:$C$17)-MIN(ROW('03.Muestra'!$D$8:$D$17))+1,""),ROW()-667)),"")</f>
        <v/>
      </c>
      <c r="C668" s="169" t="str">
        <f t="array" ref="C668">IFERROR(INDEX('03.Muestra'!$F$8:$F$17,SMALL(IF("Documento no web"='03.Muestra'!$D$8:$D$17,ROW('03.Muestra'!$F$8:$F$17)-MIN(ROW('03.Muestra'!$D$8:$D$17))+1,""),ROW()-667)),"")</f>
        <v/>
      </c>
      <c r="D668" s="143" t="str">
        <f t="shared" ref="D668:D677" si="81">IF(C668="","",$D$18)</f>
        <v/>
      </c>
      <c r="E668" s="95" t="str">
        <f t="shared" ref="E668:E677" si="82">IF(D668&lt;&gt;"",IF(AND(B668&lt;&gt;"",C668&lt;&gt;""),"","ERR"),"")</f>
        <v/>
      </c>
      <c r="F668" s="144" t="s">
        <v>95</v>
      </c>
      <c r="G668" s="121" t="s">
        <v>104</v>
      </c>
      <c r="H668" s="116" t="s">
        <v>99</v>
      </c>
      <c r="I668" s="145" t="s">
        <v>97</v>
      </c>
      <c r="J668" s="146" t="s">
        <v>93</v>
      </c>
      <c r="K668" s="171" t="s">
        <v>103</v>
      </c>
      <c r="L668" s="23"/>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row>
    <row r="669" ht="13.5" customHeight="1">
      <c r="A669" s="133" t="str">
        <f t="array" ref="A669">IFERROR(INDEX('03.Muestra'!$B$8:$B$17,SMALL(IF("Documento no web"='03.Muestra'!$D$8:$D$17,ROW('03.Muestra'!$B$8:$B$17)-MIN(ROW('03.Muestra'!$D$8:$D$17))+1,""),ROW()-667)),"")</f>
        <v/>
      </c>
      <c r="B669" s="169" t="str">
        <f t="array" ref="B669">IFERROR(INDEX('03.Muestra'!$C$8:$C$17,SMALL(IF("Documento no web"='03.Muestra'!$D$8:$D$17,ROW('03.Muestra'!$C$8:$C$17)-MIN(ROW('03.Muestra'!$D$8:$D$17))+1,""),ROW()-667)),"")</f>
        <v/>
      </c>
      <c r="C669" s="169" t="str">
        <f t="array" ref="C669">IFERROR(INDEX('03.Muestra'!$F$8:$F$17,SMALL(IF("Documento no web"='03.Muestra'!$D$8:$D$17,ROW('03.Muestra'!$F$8:$F$17)-MIN(ROW('03.Muestra'!$D$8:$D$17))+1,""),ROW()-667)),"")</f>
        <v/>
      </c>
      <c r="D669" s="143" t="str">
        <f t="shared" si="81"/>
        <v/>
      </c>
      <c r="E669" s="95" t="str">
        <f t="shared" si="82"/>
        <v/>
      </c>
      <c r="F669" s="147">
        <f>COUNTIF($D668:INDIRECT("$D" &amp;  SUM(ROW()-1,'03.Muestra'!$D$20)-1),F668)</f>
        <v>0</v>
      </c>
      <c r="G669" s="147">
        <f>COUNTIF($D668:INDIRECT("$D" &amp;  SUM(ROW()-1,'03.Muestra'!$D$20)-1),G668)</f>
        <v>0</v>
      </c>
      <c r="H669" s="147">
        <f>COUNTIF($D668:INDIRECT("$D" &amp;  SUM(ROW()-1,'03.Muestra'!$D$20)-1),H668)</f>
        <v>0</v>
      </c>
      <c r="I669" s="147">
        <f>COUNTIF($D668:INDIRECT("$D" &amp;  SUM(ROW()-1,'03.Muestra'!$D$20)-1),I668)</f>
        <v>0</v>
      </c>
      <c r="J669" s="147">
        <f>COUNTIF($D668:INDIRECT("$D" &amp;  SUM(ROW()-1,'03.Muestra'!$D$20)-1),J668)</f>
        <v>0</v>
      </c>
      <c r="K669" s="172">
        <f>IF(COUNTIF('03.Muestra'!$D$8:$D$17,"Documento no web")=0,0,COUNTBLANK($D668:INDIRECT("$D" &amp;  SUM(ROW()-1,COUNTIF('03.Muestra'!$D$8:$D$17,"Documento no web"))-1)))</f>
        <v>0</v>
      </c>
      <c r="L669" s="23"/>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row>
    <row r="670" ht="13.5" customHeight="1">
      <c r="A670" s="133" t="str">
        <f t="array" ref="A670">IFERROR(INDEX('03.Muestra'!$B$8:$B$17,SMALL(IF("Documento no web"='03.Muestra'!$D$8:$D$17,ROW('03.Muestra'!$B$8:$B$17)-MIN(ROW('03.Muestra'!$D$8:$D$17))+1,""),ROW()-667)),"")</f>
        <v/>
      </c>
      <c r="B670" s="169" t="str">
        <f t="array" ref="B670">IFERROR(INDEX('03.Muestra'!$C$8:$C$17,SMALL(IF("Documento no web"='03.Muestra'!$D$8:$D$17,ROW('03.Muestra'!$C$8:$C$17)-MIN(ROW('03.Muestra'!$D$8:$D$17))+1,""),ROW()-667)),"")</f>
        <v/>
      </c>
      <c r="C670" s="169" t="str">
        <f t="array" ref="C670">IFERROR(INDEX('03.Muestra'!$F$8:$F$17,SMALL(IF("Documento no web"='03.Muestra'!$D$8:$D$17,ROW('03.Muestra'!$F$8:$F$17)-MIN(ROW('03.Muestra'!$D$8:$D$17))+1,""),ROW()-667)),"")</f>
        <v/>
      </c>
      <c r="D670" s="143" t="str">
        <f t="shared" si="81"/>
        <v/>
      </c>
      <c r="E670" s="95" t="str">
        <f t="shared" si="82"/>
        <v/>
      </c>
      <c r="F670" s="29"/>
      <c r="G670" s="29"/>
      <c r="H670" s="29"/>
      <c r="I670" s="29"/>
      <c r="J670" s="29"/>
      <c r="K670" s="188"/>
      <c r="L670" s="23"/>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row>
    <row r="671" ht="13.5" customHeight="1">
      <c r="A671" s="133" t="str">
        <f t="array" ref="A671">IFERROR(INDEX('03.Muestra'!$B$8:$B$17,SMALL(IF("Documento no web"='03.Muestra'!$D$8:$D$17,ROW('03.Muestra'!$B$8:$B$17)-MIN(ROW('03.Muestra'!$D$8:$D$17))+1,""),ROW()-667)),"")</f>
        <v/>
      </c>
      <c r="B671" s="169" t="str">
        <f t="array" ref="B671">IFERROR(INDEX('03.Muestra'!$C$8:$C$17,SMALL(IF("Documento no web"='03.Muestra'!$D$8:$D$17,ROW('03.Muestra'!$C$8:$C$17)-MIN(ROW('03.Muestra'!$D$8:$D$17))+1,""),ROW()-667)),"")</f>
        <v/>
      </c>
      <c r="C671" s="169" t="str">
        <f t="array" ref="C671">IFERROR(INDEX('03.Muestra'!$F$8:$F$17,SMALL(IF("Documento no web"='03.Muestra'!$D$8:$D$17,ROW('03.Muestra'!$F$8:$F$17)-MIN(ROW('03.Muestra'!$D$8:$D$17))+1,""),ROW()-667)),"")</f>
        <v/>
      </c>
      <c r="D671" s="143" t="str">
        <f t="shared" si="81"/>
        <v/>
      </c>
      <c r="E671" s="95" t="str">
        <f t="shared" si="82"/>
        <v/>
      </c>
      <c r="F671" s="29"/>
      <c r="G671" s="23"/>
      <c r="H671" s="23"/>
      <c r="I671" s="23"/>
      <c r="J671" s="23"/>
      <c r="K671" s="188"/>
      <c r="L671" s="23"/>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row>
    <row r="672" ht="13.5" customHeight="1">
      <c r="A672" s="133" t="str">
        <f t="array" ref="A672">IFERROR(INDEX('03.Muestra'!$B$8:$B$17,SMALL(IF("Documento no web"='03.Muestra'!$D$8:$D$17,ROW('03.Muestra'!$B$8:$B$17)-MIN(ROW('03.Muestra'!$D$8:$D$17))+1,""),ROW()-667)),"")</f>
        <v/>
      </c>
      <c r="B672" s="169" t="str">
        <f t="array" ref="B672">IFERROR(INDEX('03.Muestra'!$C$8:$C$17,SMALL(IF("Documento no web"='03.Muestra'!$D$8:$D$17,ROW('03.Muestra'!$C$8:$C$17)-MIN(ROW('03.Muestra'!$D$8:$D$17))+1,""),ROW()-667)),"")</f>
        <v/>
      </c>
      <c r="C672" s="169" t="str">
        <f t="array" ref="C672">IFERROR(INDEX('03.Muestra'!$F$8:$F$17,SMALL(IF("Documento no web"='03.Muestra'!$D$8:$D$17,ROW('03.Muestra'!$F$8:$F$17)-MIN(ROW('03.Muestra'!$D$8:$D$17))+1,""),ROW()-667)),"")</f>
        <v/>
      </c>
      <c r="D672" s="143" t="str">
        <f t="shared" si="81"/>
        <v/>
      </c>
      <c r="E672" s="95" t="str">
        <f t="shared" si="82"/>
        <v/>
      </c>
      <c r="F672" s="29"/>
      <c r="G672" s="23"/>
      <c r="H672" s="23"/>
      <c r="I672" s="23"/>
      <c r="J672" s="23"/>
      <c r="K672" s="188"/>
      <c r="L672" s="23"/>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row>
    <row r="673" ht="13.5" customHeight="1">
      <c r="A673" s="133" t="str">
        <f t="array" ref="A673">IFERROR(INDEX('03.Muestra'!$B$8:$B$17,SMALL(IF("Documento no web"='03.Muestra'!$D$8:$D$17,ROW('03.Muestra'!$B$8:$B$17)-MIN(ROW('03.Muestra'!$D$8:$D$17))+1,""),ROW()-667)),"")</f>
        <v/>
      </c>
      <c r="B673" s="169" t="str">
        <f t="array" ref="B673">IFERROR(INDEX('03.Muestra'!$C$8:$C$17,SMALL(IF("Documento no web"='03.Muestra'!$D$8:$D$17,ROW('03.Muestra'!$C$8:$C$17)-MIN(ROW('03.Muestra'!$D$8:$D$17))+1,""),ROW()-667)),"")</f>
        <v/>
      </c>
      <c r="C673" s="169" t="str">
        <f t="array" ref="C673">IFERROR(INDEX('03.Muestra'!$F$8:$F$17,SMALL(IF("Documento no web"='03.Muestra'!$D$8:$D$17,ROW('03.Muestra'!$F$8:$F$17)-MIN(ROW('03.Muestra'!$D$8:$D$17))+1,""),ROW()-667)),"")</f>
        <v/>
      </c>
      <c r="D673" s="143" t="str">
        <f t="shared" si="81"/>
        <v/>
      </c>
      <c r="E673" s="95" t="str">
        <f t="shared" si="82"/>
        <v/>
      </c>
      <c r="F673" s="29"/>
      <c r="G673" s="23"/>
      <c r="H673" s="23"/>
      <c r="I673" s="23"/>
      <c r="J673" s="23"/>
      <c r="K673" s="188"/>
      <c r="L673" s="23"/>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row>
    <row r="674" ht="13.5" customHeight="1">
      <c r="A674" s="133" t="str">
        <f t="array" ref="A674">IFERROR(INDEX('03.Muestra'!$B$8:$B$17,SMALL(IF("Documento no web"='03.Muestra'!$D$8:$D$17,ROW('03.Muestra'!$B$8:$B$17)-MIN(ROW('03.Muestra'!$D$8:$D$17))+1,""),ROW()-667)),"")</f>
        <v/>
      </c>
      <c r="B674" s="169" t="str">
        <f t="array" ref="B674">IFERROR(INDEX('03.Muestra'!$C$8:$C$17,SMALL(IF("Documento no web"='03.Muestra'!$D$8:$D$17,ROW('03.Muestra'!$C$8:$C$17)-MIN(ROW('03.Muestra'!$D$8:$D$17))+1,""),ROW()-667)),"")</f>
        <v/>
      </c>
      <c r="C674" s="169" t="str">
        <f t="array" ref="C674">IFERROR(INDEX('03.Muestra'!$F$8:$F$17,SMALL(IF("Documento no web"='03.Muestra'!$D$8:$D$17,ROW('03.Muestra'!$F$8:$F$17)-MIN(ROW('03.Muestra'!$D$8:$D$17))+1,""),ROW()-667)),"")</f>
        <v/>
      </c>
      <c r="D674" s="143" t="str">
        <f t="shared" si="81"/>
        <v/>
      </c>
      <c r="E674" s="95" t="str">
        <f t="shared" si="82"/>
        <v/>
      </c>
      <c r="F674" s="23"/>
      <c r="G674" s="23"/>
      <c r="H674" s="23"/>
      <c r="I674" s="23"/>
      <c r="J674" s="23"/>
      <c r="K674" s="188"/>
      <c r="L674" s="23"/>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row>
    <row r="675" ht="13.5" customHeight="1">
      <c r="A675" s="133" t="str">
        <f t="array" ref="A675">IFERROR(INDEX('03.Muestra'!$B$8:$B$17,SMALL(IF("Documento no web"='03.Muestra'!$D$8:$D$17,ROW('03.Muestra'!$B$8:$B$17)-MIN(ROW('03.Muestra'!$D$8:$D$17))+1,""),ROW()-667)),"")</f>
        <v/>
      </c>
      <c r="B675" s="169" t="str">
        <f t="array" ref="B675">IFERROR(INDEX('03.Muestra'!$C$8:$C$17,SMALL(IF("Documento no web"='03.Muestra'!$D$8:$D$17,ROW('03.Muestra'!$C$8:$C$17)-MIN(ROW('03.Muestra'!$D$8:$D$17))+1,""),ROW()-667)),"")</f>
        <v/>
      </c>
      <c r="C675" s="169" t="str">
        <f t="array" ref="C675">IFERROR(INDEX('03.Muestra'!$F$8:$F$17,SMALL(IF("Documento no web"='03.Muestra'!$D$8:$D$17,ROW('03.Muestra'!$F$8:$F$17)-MIN(ROW('03.Muestra'!$D$8:$D$17))+1,""),ROW()-667)),"")</f>
        <v/>
      </c>
      <c r="D675" s="143" t="str">
        <f t="shared" si="81"/>
        <v/>
      </c>
      <c r="E675" s="95" t="str">
        <f t="shared" si="82"/>
        <v/>
      </c>
      <c r="F675" s="23"/>
      <c r="G675" s="23"/>
      <c r="H675" s="23"/>
      <c r="I675" s="23"/>
      <c r="J675" s="23"/>
      <c r="K675" s="188"/>
      <c r="L675" s="23"/>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row>
    <row r="676" ht="13.5" customHeight="1">
      <c r="A676" s="133" t="str">
        <f t="array" ref="A676">IFERROR(INDEX('03.Muestra'!$B$8:$B$17,SMALL(IF("Documento no web"='03.Muestra'!$D$8:$D$17,ROW('03.Muestra'!$B$8:$B$17)-MIN(ROW('03.Muestra'!$D$8:$D$17))+1,""),ROW()-667)),"")</f>
        <v/>
      </c>
      <c r="B676" s="169" t="str">
        <f t="array" ref="B676">IFERROR(INDEX('03.Muestra'!$C$8:$C$17,SMALL(IF("Documento no web"='03.Muestra'!$D$8:$D$17,ROW('03.Muestra'!$C$8:$C$17)-MIN(ROW('03.Muestra'!$D$8:$D$17))+1,""),ROW()-667)),"")</f>
        <v/>
      </c>
      <c r="C676" s="169" t="str">
        <f t="array" ref="C676">IFERROR(INDEX('03.Muestra'!$F$8:$F$17,SMALL(IF("Documento no web"='03.Muestra'!$D$8:$D$17,ROW('03.Muestra'!$F$8:$F$17)-MIN(ROW('03.Muestra'!$D$8:$D$17))+1,""),ROW()-667)),"")</f>
        <v/>
      </c>
      <c r="D676" s="143" t="str">
        <f t="shared" si="81"/>
        <v/>
      </c>
      <c r="E676" s="95" t="str">
        <f t="shared" si="82"/>
        <v/>
      </c>
      <c r="F676" s="23"/>
      <c r="G676" s="23"/>
      <c r="H676" s="23"/>
      <c r="I676" s="23"/>
      <c r="J676" s="23"/>
      <c r="K676" s="188"/>
      <c r="L676" s="23"/>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row>
    <row r="677" ht="13.5" customHeight="1">
      <c r="A677" s="133" t="str">
        <f t="array" ref="A677">IFERROR(INDEX('03.Muestra'!$B$8:$B$17,SMALL(IF("Documento no web"='03.Muestra'!$D$8:$D$17,ROW('03.Muestra'!$B$8:$B$17)-MIN(ROW('03.Muestra'!$D$8:$D$17))+1,""),ROW()-667)),"")</f>
        <v/>
      </c>
      <c r="B677" s="169" t="str">
        <f t="array" ref="B677">IFERROR(INDEX('03.Muestra'!$C$8:$C$17,SMALL(IF("Documento no web"='03.Muestra'!$D$8:$D$17,ROW('03.Muestra'!$C$8:$C$17)-MIN(ROW('03.Muestra'!$D$8:$D$17))+1,""),ROW()-667)),"")</f>
        <v/>
      </c>
      <c r="C677" s="169" t="str">
        <f t="array" ref="C677">IFERROR(INDEX('03.Muestra'!$F$8:$F$17,SMALL(IF("Documento no web"='03.Muestra'!$D$8:$D$17,ROW('03.Muestra'!$F$8:$F$17)-MIN(ROW('03.Muestra'!$D$8:$D$17))+1,""),ROW()-667)),"")</f>
        <v/>
      </c>
      <c r="D677" s="143" t="str">
        <f t="shared" si="81"/>
        <v/>
      </c>
      <c r="E677" s="95" t="str">
        <f t="shared" si="82"/>
        <v/>
      </c>
      <c r="F677" s="23"/>
      <c r="G677" s="23"/>
      <c r="H677" s="23"/>
      <c r="I677" s="23"/>
      <c r="J677" s="23"/>
      <c r="K677" s="188"/>
      <c r="L677" s="23"/>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row>
    <row r="678" ht="12.0" customHeight="1">
      <c r="A678" s="92"/>
      <c r="B678" s="173"/>
      <c r="C678" s="173"/>
      <c r="D678" s="174"/>
      <c r="E678" s="95"/>
      <c r="F678" s="23"/>
      <c r="G678" s="23"/>
      <c r="H678" s="23"/>
      <c r="I678" s="23"/>
      <c r="J678" s="23"/>
      <c r="K678" s="29"/>
      <c r="L678" s="29"/>
      <c r="M678" s="29"/>
      <c r="N678" s="23"/>
      <c r="O678" s="23"/>
      <c r="P678" s="23"/>
      <c r="Q678" s="23"/>
      <c r="R678" s="23"/>
      <c r="S678" s="23"/>
      <c r="T678" s="23"/>
      <c r="U678" s="23"/>
      <c r="V678" s="29"/>
      <c r="W678" s="29"/>
      <c r="X678" s="29"/>
      <c r="Y678" s="29"/>
      <c r="Z678" s="29"/>
      <c r="AA678" s="29"/>
      <c r="AB678" s="29"/>
      <c r="AC678" s="29"/>
      <c r="AD678" s="23"/>
      <c r="AE678" s="29"/>
      <c r="AF678" s="29"/>
      <c r="AG678" s="29"/>
      <c r="AH678" s="29"/>
      <c r="AI678" s="29"/>
    </row>
    <row r="679" ht="12.0" customHeight="1">
      <c r="A679" s="92"/>
      <c r="B679" s="173"/>
      <c r="C679" s="173"/>
      <c r="D679" s="174"/>
      <c r="E679" s="95"/>
      <c r="F679" s="23"/>
      <c r="G679" s="23"/>
      <c r="H679" s="23"/>
      <c r="I679" s="23"/>
      <c r="J679" s="23"/>
      <c r="K679" s="29"/>
      <c r="L679" s="29"/>
      <c r="M679" s="29"/>
      <c r="N679" s="23"/>
      <c r="O679" s="23"/>
      <c r="P679" s="23"/>
      <c r="Q679" s="23"/>
      <c r="R679" s="23"/>
      <c r="S679" s="23"/>
      <c r="T679" s="23"/>
      <c r="U679" s="23"/>
      <c r="V679" s="29"/>
      <c r="W679" s="29"/>
      <c r="X679" s="29"/>
      <c r="Y679" s="29"/>
      <c r="Z679" s="29"/>
      <c r="AA679" s="29"/>
      <c r="AB679" s="29"/>
      <c r="AC679" s="29"/>
      <c r="AD679" s="23"/>
      <c r="AE679" s="29"/>
      <c r="AF679" s="29"/>
      <c r="AG679" s="29"/>
      <c r="AH679" s="29"/>
      <c r="AI679" s="29"/>
    </row>
    <row r="680" ht="12.75" customHeight="1">
      <c r="A680" s="151"/>
      <c r="B680" s="152"/>
      <c r="C680" s="151"/>
      <c r="D680" s="175"/>
      <c r="E680" s="95"/>
      <c r="F680" s="23"/>
      <c r="G680" s="23"/>
      <c r="H680" s="23"/>
      <c r="I680" s="23"/>
      <c r="J680" s="23"/>
      <c r="K680" s="29"/>
      <c r="L680" s="29"/>
      <c r="M680" s="29"/>
      <c r="N680" s="23"/>
      <c r="O680" s="23"/>
      <c r="P680" s="23"/>
      <c r="Q680" s="23"/>
      <c r="R680" s="23"/>
      <c r="S680" s="23"/>
      <c r="T680" s="23"/>
      <c r="U680" s="23"/>
      <c r="V680" s="29"/>
      <c r="W680" s="29"/>
      <c r="X680" s="29"/>
      <c r="Y680" s="29"/>
      <c r="Z680" s="29"/>
      <c r="AA680" s="29"/>
      <c r="AB680" s="29"/>
      <c r="AC680" s="29"/>
      <c r="AD680" s="23"/>
      <c r="AE680" s="29"/>
      <c r="AF680" s="29"/>
      <c r="AG680" s="29"/>
      <c r="AH680" s="29"/>
      <c r="AI680" s="29"/>
    </row>
    <row r="681" ht="14.25" customHeight="1">
      <c r="A681" s="149"/>
      <c r="B681" s="149"/>
      <c r="C681" s="149"/>
      <c r="D681" s="176"/>
      <c r="E681" s="95"/>
      <c r="F681" s="124"/>
      <c r="G681" s="23"/>
      <c r="H681" s="23"/>
      <c r="I681" s="23"/>
      <c r="J681" s="23"/>
      <c r="K681" s="29"/>
      <c r="L681" s="29"/>
      <c r="M681" s="29"/>
      <c r="N681" s="23"/>
      <c r="O681" s="23"/>
      <c r="P681" s="23"/>
      <c r="Q681" s="23"/>
      <c r="R681" s="23"/>
      <c r="S681" s="23"/>
      <c r="T681" s="23"/>
      <c r="U681" s="23"/>
      <c r="V681" s="29"/>
      <c r="W681" s="29"/>
      <c r="X681" s="29"/>
      <c r="Y681" s="29"/>
      <c r="Z681" s="29"/>
      <c r="AA681" s="29"/>
      <c r="AB681" s="29"/>
      <c r="AC681" s="29"/>
      <c r="AD681" s="23"/>
      <c r="AE681" s="29"/>
      <c r="AF681" s="29"/>
      <c r="AG681" s="29"/>
      <c r="AH681" s="29"/>
      <c r="AI681" s="29"/>
    </row>
    <row r="682" ht="13.5" customHeight="1">
      <c r="A682" s="29"/>
      <c r="B682" s="23"/>
      <c r="C682" s="23"/>
      <c r="D682" s="167"/>
      <c r="E682" s="23"/>
      <c r="F682" s="23"/>
      <c r="G682" s="23"/>
      <c r="H682" s="23"/>
      <c r="I682" s="23"/>
      <c r="J682" s="23"/>
      <c r="K682" s="188"/>
      <c r="L682" s="23"/>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row>
    <row r="683" ht="13.5" customHeight="1">
      <c r="A683" s="29"/>
      <c r="B683" s="23"/>
      <c r="C683" s="23"/>
      <c r="D683" s="167"/>
      <c r="E683" s="137"/>
      <c r="F683" s="23"/>
      <c r="G683" s="23"/>
      <c r="H683" s="23"/>
      <c r="I683" s="23"/>
      <c r="J683" s="23"/>
      <c r="K683" s="188"/>
      <c r="L683" s="23"/>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row>
    <row r="684" ht="30.0" customHeight="1">
      <c r="A684" s="126" t="s">
        <v>106</v>
      </c>
      <c r="B684" s="127" t="s">
        <v>92</v>
      </c>
      <c r="C684" s="128" t="s">
        <v>242</v>
      </c>
      <c r="D684" s="168" t="s">
        <v>112</v>
      </c>
      <c r="E684" s="154"/>
      <c r="F684" s="29"/>
      <c r="G684" s="29"/>
      <c r="H684" s="29"/>
      <c r="I684" s="29"/>
      <c r="J684" s="29"/>
      <c r="K684" s="188"/>
      <c r="L684" s="23"/>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row>
    <row r="685" ht="13.5" customHeight="1">
      <c r="A685" s="133" t="str">
        <f t="array" ref="A685">IFERROR(INDEX('03.Muestra'!$B$8:$B$17,SMALL(IF("Documento no web"='03.Muestra'!$D$8:$D$17,ROW('03.Muestra'!$B$8:$B$17)-MIN(ROW('03.Muestra'!$D$8:$D$17))+1,""),ROW()-684)),"")</f>
        <v/>
      </c>
      <c r="B685" s="169" t="str">
        <f t="array" ref="B685">IFERROR(INDEX('03.Muestra'!$C$8:$C$17,SMALL(IF("Documento no web"='03.Muestra'!$D$8:$D$17,ROW('03.Muestra'!$C$8:$C$17)-MIN(ROW('03.Muestra'!$D$8:$D$17))+1,""),ROW()-684)),"")</f>
        <v/>
      </c>
      <c r="C685" s="169" t="str">
        <f t="array" ref="C685">IFERROR(INDEX('03.Muestra'!$F$8:$F$17,SMALL(IF("Documento no web"='03.Muestra'!$D$8:$D$17,ROW('03.Muestra'!$F$8:$F$17)-MIN(ROW('03.Muestra'!$D$8:$D$17))+1,""),ROW()-684)),"")</f>
        <v/>
      </c>
      <c r="D685" s="143" t="str">
        <f t="shared" ref="D685:D694" si="83">IF(C685="","",$D$18)</f>
        <v/>
      </c>
      <c r="E685" s="95" t="str">
        <f t="shared" ref="E685:E694" si="84">IF(D685&lt;&gt;"",IF(AND(B685&lt;&gt;"",C685&lt;&gt;""),"","ERR"),"")</f>
        <v/>
      </c>
      <c r="F685" s="144" t="s">
        <v>95</v>
      </c>
      <c r="G685" s="121" t="s">
        <v>104</v>
      </c>
      <c r="H685" s="116" t="s">
        <v>99</v>
      </c>
      <c r="I685" s="145" t="s">
        <v>97</v>
      </c>
      <c r="J685" s="146" t="s">
        <v>93</v>
      </c>
      <c r="K685" s="171" t="s">
        <v>103</v>
      </c>
      <c r="L685" s="23"/>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row>
    <row r="686" ht="13.5" customHeight="1">
      <c r="A686" s="133" t="str">
        <f t="array" ref="A686">IFERROR(INDEX('03.Muestra'!$B$8:$B$17,SMALL(IF("Documento no web"='03.Muestra'!$D$8:$D$17,ROW('03.Muestra'!$B$8:$B$17)-MIN(ROW('03.Muestra'!$D$8:$D$17))+1,""),ROW()-684)),"")</f>
        <v/>
      </c>
      <c r="B686" s="169" t="str">
        <f t="array" ref="B686">IFERROR(INDEX('03.Muestra'!$C$8:$C$17,SMALL(IF("Documento no web"='03.Muestra'!$D$8:$D$17,ROW('03.Muestra'!$C$8:$C$17)-MIN(ROW('03.Muestra'!$D$8:$D$17))+1,""),ROW()-684)),"")</f>
        <v/>
      </c>
      <c r="C686" s="169" t="str">
        <f t="array" ref="C686">IFERROR(INDEX('03.Muestra'!$F$8:$F$17,SMALL(IF("Documento no web"='03.Muestra'!$D$8:$D$17,ROW('03.Muestra'!$F$8:$F$17)-MIN(ROW('03.Muestra'!$D$8:$D$17))+1,""),ROW()-684)),"")</f>
        <v/>
      </c>
      <c r="D686" s="143" t="str">
        <f t="shared" si="83"/>
        <v/>
      </c>
      <c r="E686" s="95" t="str">
        <f t="shared" si="84"/>
        <v/>
      </c>
      <c r="F686" s="147">
        <f>COUNTIF($D685:INDIRECT("$D" &amp;  SUM(ROW()-1,'03.Muestra'!$D$20)-1),F685)</f>
        <v>0</v>
      </c>
      <c r="G686" s="147">
        <f>COUNTIF($D685:INDIRECT("$D" &amp;  SUM(ROW()-1,'03.Muestra'!$D$20)-1),G685)</f>
        <v>0</v>
      </c>
      <c r="H686" s="147">
        <f>COUNTIF($D685:INDIRECT("$D" &amp;  SUM(ROW()-1,'03.Muestra'!$D$20)-1),H685)</f>
        <v>0</v>
      </c>
      <c r="I686" s="147">
        <f>COUNTIF($D685:INDIRECT("$D" &amp;  SUM(ROW()-1,'03.Muestra'!$D$20)-1),I685)</f>
        <v>0</v>
      </c>
      <c r="J686" s="147">
        <f>COUNTIF($D685:INDIRECT("$D" &amp;  SUM(ROW()-1,'03.Muestra'!$D$20)-1),J685)</f>
        <v>0</v>
      </c>
      <c r="K686" s="172">
        <f>IF(COUNTIF('03.Muestra'!$D$8:$D$17,"Documento no web")=0,0,COUNTBLANK($D685:INDIRECT("$D" &amp;  SUM(ROW()-1,COUNTIF('03.Muestra'!$D$8:$D$17,"Documento no web"))-1)))</f>
        <v>0</v>
      </c>
      <c r="L686" s="23"/>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row>
    <row r="687" ht="13.5" customHeight="1">
      <c r="A687" s="133" t="str">
        <f t="array" ref="A687">IFERROR(INDEX('03.Muestra'!$B$8:$B$17,SMALL(IF("Documento no web"='03.Muestra'!$D$8:$D$17,ROW('03.Muestra'!$B$8:$B$17)-MIN(ROW('03.Muestra'!$D$8:$D$17))+1,""),ROW()-684)),"")</f>
        <v/>
      </c>
      <c r="B687" s="169" t="str">
        <f t="array" ref="B687">IFERROR(INDEX('03.Muestra'!$C$8:$C$17,SMALL(IF("Documento no web"='03.Muestra'!$D$8:$D$17,ROW('03.Muestra'!$C$8:$C$17)-MIN(ROW('03.Muestra'!$D$8:$D$17))+1,""),ROW()-684)),"")</f>
        <v/>
      </c>
      <c r="C687" s="169" t="str">
        <f t="array" ref="C687">IFERROR(INDEX('03.Muestra'!$F$8:$F$17,SMALL(IF("Documento no web"='03.Muestra'!$D$8:$D$17,ROW('03.Muestra'!$F$8:$F$17)-MIN(ROW('03.Muestra'!$D$8:$D$17))+1,""),ROW()-684)),"")</f>
        <v/>
      </c>
      <c r="D687" s="143" t="str">
        <f t="shared" si="83"/>
        <v/>
      </c>
      <c r="E687" s="95" t="str">
        <f t="shared" si="84"/>
        <v/>
      </c>
      <c r="F687" s="29"/>
      <c r="G687" s="23"/>
      <c r="H687" s="23"/>
      <c r="I687" s="23"/>
      <c r="J687" s="23"/>
      <c r="K687" s="188"/>
      <c r="L687" s="23"/>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row>
    <row r="688" ht="13.5" customHeight="1">
      <c r="A688" s="133" t="str">
        <f t="array" ref="A688">IFERROR(INDEX('03.Muestra'!$B$8:$B$17,SMALL(IF("Documento no web"='03.Muestra'!$D$8:$D$17,ROW('03.Muestra'!$B$8:$B$17)-MIN(ROW('03.Muestra'!$D$8:$D$17))+1,""),ROW()-684)),"")</f>
        <v/>
      </c>
      <c r="B688" s="169" t="str">
        <f t="array" ref="B688">IFERROR(INDEX('03.Muestra'!$C$8:$C$17,SMALL(IF("Documento no web"='03.Muestra'!$D$8:$D$17,ROW('03.Muestra'!$C$8:$C$17)-MIN(ROW('03.Muestra'!$D$8:$D$17))+1,""),ROW()-684)),"")</f>
        <v/>
      </c>
      <c r="C688" s="169" t="str">
        <f t="array" ref="C688">IFERROR(INDEX('03.Muestra'!$F$8:$F$17,SMALL(IF("Documento no web"='03.Muestra'!$D$8:$D$17,ROW('03.Muestra'!$F$8:$F$17)-MIN(ROW('03.Muestra'!$D$8:$D$17))+1,""),ROW()-684)),"")</f>
        <v/>
      </c>
      <c r="D688" s="143" t="str">
        <f t="shared" si="83"/>
        <v/>
      </c>
      <c r="E688" s="95" t="str">
        <f t="shared" si="84"/>
        <v/>
      </c>
      <c r="F688" s="29"/>
      <c r="G688" s="23"/>
      <c r="H688" s="23"/>
      <c r="I688" s="23"/>
      <c r="J688" s="23"/>
      <c r="K688" s="188"/>
      <c r="L688" s="23"/>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row>
    <row r="689" ht="13.5" customHeight="1">
      <c r="A689" s="133" t="str">
        <f t="array" ref="A689">IFERROR(INDEX('03.Muestra'!$B$8:$B$17,SMALL(IF("Documento no web"='03.Muestra'!$D$8:$D$17,ROW('03.Muestra'!$B$8:$B$17)-MIN(ROW('03.Muestra'!$D$8:$D$17))+1,""),ROW()-684)),"")</f>
        <v/>
      </c>
      <c r="B689" s="169" t="str">
        <f t="array" ref="B689">IFERROR(INDEX('03.Muestra'!$C$8:$C$17,SMALL(IF("Documento no web"='03.Muestra'!$D$8:$D$17,ROW('03.Muestra'!$C$8:$C$17)-MIN(ROW('03.Muestra'!$D$8:$D$17))+1,""),ROW()-684)),"")</f>
        <v/>
      </c>
      <c r="C689" s="169" t="str">
        <f t="array" ref="C689">IFERROR(INDEX('03.Muestra'!$F$8:$F$17,SMALL(IF("Documento no web"='03.Muestra'!$D$8:$D$17,ROW('03.Muestra'!$F$8:$F$17)-MIN(ROW('03.Muestra'!$D$8:$D$17))+1,""),ROW()-684)),"")</f>
        <v/>
      </c>
      <c r="D689" s="143" t="str">
        <f t="shared" si="83"/>
        <v/>
      </c>
      <c r="E689" s="95" t="str">
        <f t="shared" si="84"/>
        <v/>
      </c>
      <c r="F689" s="29"/>
      <c r="G689" s="23"/>
      <c r="H689" s="23"/>
      <c r="I689" s="23"/>
      <c r="J689" s="23"/>
      <c r="K689" s="188"/>
      <c r="L689" s="23"/>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row>
    <row r="690" ht="13.5" customHeight="1">
      <c r="A690" s="133" t="str">
        <f t="array" ref="A690">IFERROR(INDEX('03.Muestra'!$B$8:$B$17,SMALL(IF("Documento no web"='03.Muestra'!$D$8:$D$17,ROW('03.Muestra'!$B$8:$B$17)-MIN(ROW('03.Muestra'!$D$8:$D$17))+1,""),ROW()-684)),"")</f>
        <v/>
      </c>
      <c r="B690" s="169" t="str">
        <f t="array" ref="B690">IFERROR(INDEX('03.Muestra'!$C$8:$C$17,SMALL(IF("Documento no web"='03.Muestra'!$D$8:$D$17,ROW('03.Muestra'!$C$8:$C$17)-MIN(ROW('03.Muestra'!$D$8:$D$17))+1,""),ROW()-684)),"")</f>
        <v/>
      </c>
      <c r="C690" s="169" t="str">
        <f t="array" ref="C690">IFERROR(INDEX('03.Muestra'!$F$8:$F$17,SMALL(IF("Documento no web"='03.Muestra'!$D$8:$D$17,ROW('03.Muestra'!$F$8:$F$17)-MIN(ROW('03.Muestra'!$D$8:$D$17))+1,""),ROW()-684)),"")</f>
        <v/>
      </c>
      <c r="D690" s="143" t="str">
        <f t="shared" si="83"/>
        <v/>
      </c>
      <c r="E690" s="95" t="str">
        <f t="shared" si="84"/>
        <v/>
      </c>
      <c r="F690" s="29"/>
      <c r="G690" s="23"/>
      <c r="H690" s="23"/>
      <c r="I690" s="23"/>
      <c r="J690" s="23"/>
      <c r="K690" s="188"/>
      <c r="L690" s="23"/>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row>
    <row r="691" ht="13.5" customHeight="1">
      <c r="A691" s="133" t="str">
        <f t="array" ref="A691">IFERROR(INDEX('03.Muestra'!$B$8:$B$17,SMALL(IF("Documento no web"='03.Muestra'!$D$8:$D$17,ROW('03.Muestra'!$B$8:$B$17)-MIN(ROW('03.Muestra'!$D$8:$D$17))+1,""),ROW()-684)),"")</f>
        <v/>
      </c>
      <c r="B691" s="169" t="str">
        <f t="array" ref="B691">IFERROR(INDEX('03.Muestra'!$C$8:$C$17,SMALL(IF("Documento no web"='03.Muestra'!$D$8:$D$17,ROW('03.Muestra'!$C$8:$C$17)-MIN(ROW('03.Muestra'!$D$8:$D$17))+1,""),ROW()-684)),"")</f>
        <v/>
      </c>
      <c r="C691" s="169" t="str">
        <f t="array" ref="C691">IFERROR(INDEX('03.Muestra'!$F$8:$F$17,SMALL(IF("Documento no web"='03.Muestra'!$D$8:$D$17,ROW('03.Muestra'!$F$8:$F$17)-MIN(ROW('03.Muestra'!$D$8:$D$17))+1,""),ROW()-684)),"")</f>
        <v/>
      </c>
      <c r="D691" s="143" t="str">
        <f t="shared" si="83"/>
        <v/>
      </c>
      <c r="E691" s="95" t="str">
        <f t="shared" si="84"/>
        <v/>
      </c>
      <c r="F691" s="23"/>
      <c r="G691" s="23"/>
      <c r="H691" s="23"/>
      <c r="I691" s="23"/>
      <c r="J691" s="23"/>
      <c r="K691" s="188"/>
      <c r="L691" s="23"/>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row>
    <row r="692" ht="13.5" customHeight="1">
      <c r="A692" s="133" t="str">
        <f t="array" ref="A692">IFERROR(INDEX('03.Muestra'!$B$8:$B$17,SMALL(IF("Documento no web"='03.Muestra'!$D$8:$D$17,ROW('03.Muestra'!$B$8:$B$17)-MIN(ROW('03.Muestra'!$D$8:$D$17))+1,""),ROW()-684)),"")</f>
        <v/>
      </c>
      <c r="B692" s="169" t="str">
        <f t="array" ref="B692">IFERROR(INDEX('03.Muestra'!$C$8:$C$17,SMALL(IF("Documento no web"='03.Muestra'!$D$8:$D$17,ROW('03.Muestra'!$C$8:$C$17)-MIN(ROW('03.Muestra'!$D$8:$D$17))+1,""),ROW()-684)),"")</f>
        <v/>
      </c>
      <c r="C692" s="169" t="str">
        <f t="array" ref="C692">IFERROR(INDEX('03.Muestra'!$F$8:$F$17,SMALL(IF("Documento no web"='03.Muestra'!$D$8:$D$17,ROW('03.Muestra'!$F$8:$F$17)-MIN(ROW('03.Muestra'!$D$8:$D$17))+1,""),ROW()-684)),"")</f>
        <v/>
      </c>
      <c r="D692" s="143" t="str">
        <f t="shared" si="83"/>
        <v/>
      </c>
      <c r="E692" s="95" t="str">
        <f t="shared" si="84"/>
        <v/>
      </c>
      <c r="F692" s="23"/>
      <c r="G692" s="23"/>
      <c r="H692" s="23"/>
      <c r="I692" s="23"/>
      <c r="J692" s="23"/>
      <c r="K692" s="188"/>
      <c r="L692" s="23"/>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row>
    <row r="693" ht="13.5" customHeight="1">
      <c r="A693" s="133" t="str">
        <f t="array" ref="A693">IFERROR(INDEX('03.Muestra'!$B$8:$B$17,SMALL(IF("Documento no web"='03.Muestra'!$D$8:$D$17,ROW('03.Muestra'!$B$8:$B$17)-MIN(ROW('03.Muestra'!$D$8:$D$17))+1,""),ROW()-684)),"")</f>
        <v/>
      </c>
      <c r="B693" s="169" t="str">
        <f t="array" ref="B693">IFERROR(INDEX('03.Muestra'!$C$8:$C$17,SMALL(IF("Documento no web"='03.Muestra'!$D$8:$D$17,ROW('03.Muestra'!$C$8:$C$17)-MIN(ROW('03.Muestra'!$D$8:$D$17))+1,""),ROW()-684)),"")</f>
        <v/>
      </c>
      <c r="C693" s="169" t="str">
        <f t="array" ref="C693">IFERROR(INDEX('03.Muestra'!$F$8:$F$17,SMALL(IF("Documento no web"='03.Muestra'!$D$8:$D$17,ROW('03.Muestra'!$F$8:$F$17)-MIN(ROW('03.Muestra'!$D$8:$D$17))+1,""),ROW()-684)),"")</f>
        <v/>
      </c>
      <c r="D693" s="143" t="str">
        <f t="shared" si="83"/>
        <v/>
      </c>
      <c r="E693" s="95" t="str">
        <f t="shared" si="84"/>
        <v/>
      </c>
      <c r="F693" s="23"/>
      <c r="G693" s="23"/>
      <c r="H693" s="23"/>
      <c r="I693" s="23"/>
      <c r="J693" s="23"/>
      <c r="K693" s="188"/>
      <c r="L693" s="23"/>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row>
    <row r="694" ht="13.5" customHeight="1">
      <c r="A694" s="133" t="str">
        <f t="array" ref="A694">IFERROR(INDEX('03.Muestra'!$B$8:$B$17,SMALL(IF("Documento no web"='03.Muestra'!$D$8:$D$17,ROW('03.Muestra'!$B$8:$B$17)-MIN(ROW('03.Muestra'!$D$8:$D$17))+1,""),ROW()-684)),"")</f>
        <v/>
      </c>
      <c r="B694" s="169" t="str">
        <f t="array" ref="B694">IFERROR(INDEX('03.Muestra'!$C$8:$C$17,SMALL(IF("Documento no web"='03.Muestra'!$D$8:$D$17,ROW('03.Muestra'!$C$8:$C$17)-MIN(ROW('03.Muestra'!$D$8:$D$17))+1,""),ROW()-684)),"")</f>
        <v/>
      </c>
      <c r="C694" s="169" t="str">
        <f t="array" ref="C694">IFERROR(INDEX('03.Muestra'!$F$8:$F$17,SMALL(IF("Documento no web"='03.Muestra'!$D$8:$D$17,ROW('03.Muestra'!$F$8:$F$17)-MIN(ROW('03.Muestra'!$D$8:$D$17))+1,""),ROW()-684)),"")</f>
        <v/>
      </c>
      <c r="D694" s="143" t="str">
        <f t="shared" si="83"/>
        <v/>
      </c>
      <c r="E694" s="95" t="str">
        <f t="shared" si="84"/>
        <v/>
      </c>
      <c r="F694" s="23"/>
      <c r="G694" s="23"/>
      <c r="H694" s="23"/>
      <c r="I694" s="23"/>
      <c r="J694" s="23"/>
      <c r="K694" s="188"/>
      <c r="L694" s="23"/>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row>
    <row r="695" ht="12.0" customHeight="1">
      <c r="A695" s="92"/>
      <c r="B695" s="173"/>
      <c r="C695" s="173"/>
      <c r="D695" s="174"/>
      <c r="E695" s="95"/>
      <c r="F695" s="23"/>
      <c r="G695" s="23"/>
      <c r="H695" s="23"/>
      <c r="I695" s="23"/>
      <c r="J695" s="23"/>
      <c r="K695" s="29"/>
      <c r="L695" s="29"/>
      <c r="M695" s="29"/>
      <c r="N695" s="23"/>
      <c r="O695" s="23"/>
      <c r="P695" s="23"/>
      <c r="Q695" s="23"/>
      <c r="R695" s="23"/>
      <c r="S695" s="23"/>
      <c r="T695" s="23"/>
      <c r="U695" s="23"/>
      <c r="V695" s="29"/>
      <c r="W695" s="29"/>
      <c r="X695" s="29"/>
      <c r="Y695" s="29"/>
      <c r="Z695" s="29"/>
      <c r="AA695" s="29"/>
      <c r="AB695" s="29"/>
      <c r="AC695" s="29"/>
      <c r="AD695" s="23"/>
      <c r="AE695" s="29"/>
      <c r="AF695" s="29"/>
      <c r="AG695" s="29"/>
      <c r="AH695" s="29"/>
      <c r="AI695" s="29"/>
    </row>
    <row r="696" ht="12.0" customHeight="1">
      <c r="A696" s="92"/>
      <c r="B696" s="173"/>
      <c r="C696" s="173"/>
      <c r="D696" s="174"/>
      <c r="E696" s="95"/>
      <c r="F696" s="23"/>
      <c r="G696" s="23"/>
      <c r="H696" s="23"/>
      <c r="I696" s="23"/>
      <c r="J696" s="23"/>
      <c r="K696" s="29"/>
      <c r="L696" s="29"/>
      <c r="M696" s="29"/>
      <c r="N696" s="23"/>
      <c r="O696" s="23"/>
      <c r="P696" s="23"/>
      <c r="Q696" s="23"/>
      <c r="R696" s="23"/>
      <c r="S696" s="23"/>
      <c r="T696" s="23"/>
      <c r="U696" s="23"/>
      <c r="V696" s="29"/>
      <c r="W696" s="29"/>
      <c r="X696" s="29"/>
      <c r="Y696" s="29"/>
      <c r="Z696" s="29"/>
      <c r="AA696" s="29"/>
      <c r="AB696" s="29"/>
      <c r="AC696" s="29"/>
      <c r="AD696" s="23"/>
      <c r="AE696" s="29"/>
      <c r="AF696" s="29"/>
      <c r="AG696" s="29"/>
      <c r="AH696" s="29"/>
      <c r="AI696" s="29"/>
    </row>
    <row r="697" ht="12.75" customHeight="1">
      <c r="A697" s="151"/>
      <c r="B697" s="152"/>
      <c r="C697" s="151"/>
      <c r="D697" s="175"/>
      <c r="E697" s="95"/>
      <c r="F697" s="23"/>
      <c r="G697" s="23"/>
      <c r="H697" s="23"/>
      <c r="I697" s="23"/>
      <c r="J697" s="23"/>
      <c r="K697" s="29"/>
      <c r="L697" s="29"/>
      <c r="M697" s="29"/>
      <c r="N697" s="23"/>
      <c r="O697" s="23"/>
      <c r="P697" s="23"/>
      <c r="Q697" s="23"/>
      <c r="R697" s="23"/>
      <c r="S697" s="23"/>
      <c r="T697" s="23"/>
      <c r="U697" s="23"/>
      <c r="V697" s="29"/>
      <c r="W697" s="29"/>
      <c r="X697" s="29"/>
      <c r="Y697" s="29"/>
      <c r="Z697" s="29"/>
      <c r="AA697" s="29"/>
      <c r="AB697" s="29"/>
      <c r="AC697" s="29"/>
      <c r="AD697" s="23"/>
      <c r="AE697" s="29"/>
      <c r="AF697" s="29"/>
      <c r="AG697" s="29"/>
      <c r="AH697" s="29"/>
      <c r="AI697" s="29"/>
    </row>
    <row r="698" ht="14.25" customHeight="1">
      <c r="A698" s="149"/>
      <c r="B698" s="149"/>
      <c r="C698" s="149"/>
      <c r="D698" s="176"/>
      <c r="E698" s="95"/>
      <c r="F698" s="124"/>
      <c r="G698" s="23"/>
      <c r="H698" s="23"/>
      <c r="I698" s="23"/>
      <c r="J698" s="23"/>
      <c r="K698" s="29"/>
      <c r="L698" s="29"/>
      <c r="M698" s="29"/>
      <c r="N698" s="23"/>
      <c r="O698" s="23"/>
      <c r="P698" s="23"/>
      <c r="Q698" s="23"/>
      <c r="R698" s="23"/>
      <c r="S698" s="23"/>
      <c r="T698" s="23"/>
      <c r="U698" s="23"/>
      <c r="V698" s="29"/>
      <c r="W698" s="29"/>
      <c r="X698" s="29"/>
      <c r="Y698" s="29"/>
      <c r="Z698" s="29"/>
      <c r="AA698" s="29"/>
      <c r="AB698" s="29"/>
      <c r="AC698" s="29"/>
      <c r="AD698" s="23"/>
      <c r="AE698" s="29"/>
      <c r="AF698" s="29"/>
      <c r="AG698" s="29"/>
      <c r="AH698" s="29"/>
      <c r="AI698" s="29"/>
    </row>
    <row r="699" ht="13.5" customHeight="1">
      <c r="A699" s="29"/>
      <c r="B699" s="23"/>
      <c r="C699" s="23"/>
      <c r="D699" s="167"/>
      <c r="E699" s="23"/>
      <c r="F699" s="23"/>
      <c r="G699" s="23"/>
      <c r="H699" s="23"/>
      <c r="I699" s="23"/>
      <c r="J699" s="23"/>
      <c r="K699" s="188"/>
      <c r="L699" s="23"/>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row>
    <row r="700" ht="13.5" customHeight="1">
      <c r="A700" s="29"/>
      <c r="B700" s="23"/>
      <c r="C700" s="23"/>
      <c r="D700" s="167"/>
      <c r="E700" s="137"/>
      <c r="F700" s="23"/>
      <c r="G700" s="23"/>
      <c r="H700" s="23"/>
      <c r="I700" s="23"/>
      <c r="J700" s="23"/>
      <c r="K700" s="188"/>
      <c r="L700" s="23"/>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row>
    <row r="701" ht="30.0" customHeight="1">
      <c r="A701" s="126" t="s">
        <v>106</v>
      </c>
      <c r="B701" s="127" t="s">
        <v>92</v>
      </c>
      <c r="C701" s="128" t="s">
        <v>243</v>
      </c>
      <c r="D701" s="168" t="s">
        <v>112</v>
      </c>
      <c r="E701" s="154"/>
      <c r="F701" s="29"/>
      <c r="G701" s="29"/>
      <c r="H701" s="29"/>
      <c r="I701" s="29"/>
      <c r="J701" s="29"/>
      <c r="K701" s="188"/>
      <c r="L701" s="23"/>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row>
    <row r="702" ht="13.5" customHeight="1">
      <c r="A702" s="133" t="str">
        <f t="array" ref="A702">IFERROR(INDEX('03.Muestra'!$B$8:$B$17,SMALL(IF("Documento no web"='03.Muestra'!$D$8:$D$17,ROW('03.Muestra'!$B$8:$B$17)-MIN(ROW('03.Muestra'!$D$8:$D$17))+1,""),ROW()-701)),"")</f>
        <v/>
      </c>
      <c r="B702" s="169" t="str">
        <f t="array" ref="B702">IFERROR(INDEX('03.Muestra'!$C$8:$C$17,SMALL(IF("Documento no web"='03.Muestra'!$D$8:$D$17,ROW('03.Muestra'!$C$8:$C$17)-MIN(ROW('03.Muestra'!$D$8:$D$17))+1,""),ROW()-701)),"")</f>
        <v/>
      </c>
      <c r="C702" s="169" t="str">
        <f t="array" ref="C702">IFERROR(INDEX('03.Muestra'!$F$8:$F$17,SMALL(IF("Documento no web"='03.Muestra'!$D$8:$D$17,ROW('03.Muestra'!$F$8:$F$17)-MIN(ROW('03.Muestra'!$D$8:$D$17))+1,""),ROW()-701)),"")</f>
        <v/>
      </c>
      <c r="D702" s="143" t="str">
        <f t="shared" ref="D702:D711" si="85">IF(C702="","",$D$18)</f>
        <v/>
      </c>
      <c r="E702" s="95" t="str">
        <f t="shared" ref="E702:E711" si="86">IF(D702&lt;&gt;"",IF(AND(B702&lt;&gt;"",C702&lt;&gt;""),"","ERR"),"")</f>
        <v/>
      </c>
      <c r="F702" s="144" t="s">
        <v>95</v>
      </c>
      <c r="G702" s="121" t="s">
        <v>104</v>
      </c>
      <c r="H702" s="116" t="s">
        <v>99</v>
      </c>
      <c r="I702" s="145" t="s">
        <v>97</v>
      </c>
      <c r="J702" s="146" t="s">
        <v>93</v>
      </c>
      <c r="K702" s="171" t="s">
        <v>103</v>
      </c>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row>
    <row r="703" ht="13.5" customHeight="1">
      <c r="A703" s="133" t="str">
        <f t="array" ref="A703">IFERROR(INDEX('03.Muestra'!$B$8:$B$17,SMALL(IF("Documento no web"='03.Muestra'!$D$8:$D$17,ROW('03.Muestra'!$B$8:$B$17)-MIN(ROW('03.Muestra'!$D$8:$D$17))+1,""),ROW()-701)),"")</f>
        <v/>
      </c>
      <c r="B703" s="169" t="str">
        <f t="array" ref="B703">IFERROR(INDEX('03.Muestra'!$C$8:$C$17,SMALL(IF("Documento no web"='03.Muestra'!$D$8:$D$17,ROW('03.Muestra'!$C$8:$C$17)-MIN(ROW('03.Muestra'!$D$8:$D$17))+1,""),ROW()-701)),"")</f>
        <v/>
      </c>
      <c r="C703" s="169" t="str">
        <f t="array" ref="C703">IFERROR(INDEX('03.Muestra'!$F$8:$F$17,SMALL(IF("Documento no web"='03.Muestra'!$D$8:$D$17,ROW('03.Muestra'!$F$8:$F$17)-MIN(ROW('03.Muestra'!$D$8:$D$17))+1,""),ROW()-701)),"")</f>
        <v/>
      </c>
      <c r="D703" s="143" t="str">
        <f t="shared" si="85"/>
        <v/>
      </c>
      <c r="E703" s="95" t="str">
        <f t="shared" si="86"/>
        <v/>
      </c>
      <c r="F703" s="147">
        <f>COUNTIF($D702:INDIRECT("$D" &amp;  SUM(ROW()-1,'03.Muestra'!$D$20)-1),F702)</f>
        <v>0</v>
      </c>
      <c r="G703" s="147">
        <f>COUNTIF($D702:INDIRECT("$D" &amp;  SUM(ROW()-1,'03.Muestra'!$D$20)-1),G702)</f>
        <v>0</v>
      </c>
      <c r="H703" s="147">
        <f>COUNTIF($D702:INDIRECT("$D" &amp;  SUM(ROW()-1,'03.Muestra'!$D$20)-1),H702)</f>
        <v>0</v>
      </c>
      <c r="I703" s="147">
        <f>COUNTIF($D702:INDIRECT("$D" &amp;  SUM(ROW()-1,'03.Muestra'!$D$20)-1),I702)</f>
        <v>0</v>
      </c>
      <c r="J703" s="147">
        <f>COUNTIF($D702:INDIRECT("$D" &amp;  SUM(ROW()-1,'03.Muestra'!$D$20)-1),J702)</f>
        <v>0</v>
      </c>
      <c r="K703" s="172">
        <f>IF(COUNTIF('03.Muestra'!$D$8:$D$17,"Documento no web")=0,0,COUNTBLANK($D702:INDIRECT("$D" &amp;  SUM(ROW()-1,COUNTIF('03.Muestra'!$D$8:$D$17,"Documento no web"))-1)))</f>
        <v>0</v>
      </c>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row>
    <row r="704" ht="13.5" customHeight="1">
      <c r="A704" s="133" t="str">
        <f t="array" ref="A704">IFERROR(INDEX('03.Muestra'!$B$8:$B$17,SMALL(IF("Documento no web"='03.Muestra'!$D$8:$D$17,ROW('03.Muestra'!$B$8:$B$17)-MIN(ROW('03.Muestra'!$D$8:$D$17))+1,""),ROW()-701)),"")</f>
        <v/>
      </c>
      <c r="B704" s="169" t="str">
        <f t="array" ref="B704">IFERROR(INDEX('03.Muestra'!$C$8:$C$17,SMALL(IF("Documento no web"='03.Muestra'!$D$8:$D$17,ROW('03.Muestra'!$C$8:$C$17)-MIN(ROW('03.Muestra'!$D$8:$D$17))+1,""),ROW()-701)),"")</f>
        <v/>
      </c>
      <c r="C704" s="169" t="str">
        <f t="array" ref="C704">IFERROR(INDEX('03.Muestra'!$F$8:$F$17,SMALL(IF("Documento no web"='03.Muestra'!$D$8:$D$17,ROW('03.Muestra'!$F$8:$F$17)-MIN(ROW('03.Muestra'!$D$8:$D$17))+1,""),ROW()-701)),"")</f>
        <v/>
      </c>
      <c r="D704" s="143" t="str">
        <f t="shared" si="85"/>
        <v/>
      </c>
      <c r="E704" s="95" t="str">
        <f t="shared" si="86"/>
        <v/>
      </c>
      <c r="F704" s="29"/>
      <c r="G704" s="23"/>
      <c r="H704" s="23"/>
      <c r="I704" s="23"/>
      <c r="J704" s="23"/>
      <c r="K704" s="188"/>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row>
    <row r="705" ht="13.5" customHeight="1">
      <c r="A705" s="133" t="str">
        <f t="array" ref="A705">IFERROR(INDEX('03.Muestra'!$B$8:$B$17,SMALL(IF("Documento no web"='03.Muestra'!$D$8:$D$17,ROW('03.Muestra'!$B$8:$B$17)-MIN(ROW('03.Muestra'!$D$8:$D$17))+1,""),ROW()-701)),"")</f>
        <v/>
      </c>
      <c r="B705" s="169" t="str">
        <f t="array" ref="B705">IFERROR(INDEX('03.Muestra'!$C$8:$C$17,SMALL(IF("Documento no web"='03.Muestra'!$D$8:$D$17,ROW('03.Muestra'!$C$8:$C$17)-MIN(ROW('03.Muestra'!$D$8:$D$17))+1,""),ROW()-701)),"")</f>
        <v/>
      </c>
      <c r="C705" s="169" t="str">
        <f t="array" ref="C705">IFERROR(INDEX('03.Muestra'!$F$8:$F$17,SMALL(IF("Documento no web"='03.Muestra'!$D$8:$D$17,ROW('03.Muestra'!$F$8:$F$17)-MIN(ROW('03.Muestra'!$D$8:$D$17))+1,""),ROW()-701)),"")</f>
        <v/>
      </c>
      <c r="D705" s="143" t="str">
        <f t="shared" si="85"/>
        <v/>
      </c>
      <c r="E705" s="95" t="str">
        <f t="shared" si="86"/>
        <v/>
      </c>
      <c r="F705" s="29"/>
      <c r="G705" s="23"/>
      <c r="H705" s="23"/>
      <c r="I705" s="23"/>
      <c r="J705" s="23"/>
      <c r="K705" s="188"/>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row>
    <row r="706" ht="13.5" customHeight="1">
      <c r="A706" s="133" t="str">
        <f t="array" ref="A706">IFERROR(INDEX('03.Muestra'!$B$8:$B$17,SMALL(IF("Documento no web"='03.Muestra'!$D$8:$D$17,ROW('03.Muestra'!$B$8:$B$17)-MIN(ROW('03.Muestra'!$D$8:$D$17))+1,""),ROW()-701)),"")</f>
        <v/>
      </c>
      <c r="B706" s="169" t="str">
        <f t="array" ref="B706">IFERROR(INDEX('03.Muestra'!$C$8:$C$17,SMALL(IF("Documento no web"='03.Muestra'!$D$8:$D$17,ROW('03.Muestra'!$C$8:$C$17)-MIN(ROW('03.Muestra'!$D$8:$D$17))+1,""),ROW()-701)),"")</f>
        <v/>
      </c>
      <c r="C706" s="169" t="str">
        <f t="array" ref="C706">IFERROR(INDEX('03.Muestra'!$F$8:$F$17,SMALL(IF("Documento no web"='03.Muestra'!$D$8:$D$17,ROW('03.Muestra'!$F$8:$F$17)-MIN(ROW('03.Muestra'!$D$8:$D$17))+1,""),ROW()-701)),"")</f>
        <v/>
      </c>
      <c r="D706" s="143" t="str">
        <f t="shared" si="85"/>
        <v/>
      </c>
      <c r="E706" s="95" t="str">
        <f t="shared" si="86"/>
        <v/>
      </c>
      <c r="F706" s="29"/>
      <c r="G706" s="23"/>
      <c r="H706" s="23"/>
      <c r="I706" s="23"/>
      <c r="J706" s="23"/>
      <c r="K706" s="188"/>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row>
    <row r="707" ht="13.5" customHeight="1">
      <c r="A707" s="133" t="str">
        <f t="array" ref="A707">IFERROR(INDEX('03.Muestra'!$B$8:$B$17,SMALL(IF("Documento no web"='03.Muestra'!$D$8:$D$17,ROW('03.Muestra'!$B$8:$B$17)-MIN(ROW('03.Muestra'!$D$8:$D$17))+1,""),ROW()-701)),"")</f>
        <v/>
      </c>
      <c r="B707" s="169" t="str">
        <f t="array" ref="B707">IFERROR(INDEX('03.Muestra'!$C$8:$C$17,SMALL(IF("Documento no web"='03.Muestra'!$D$8:$D$17,ROW('03.Muestra'!$C$8:$C$17)-MIN(ROW('03.Muestra'!$D$8:$D$17))+1,""),ROW()-701)),"")</f>
        <v/>
      </c>
      <c r="C707" s="169" t="str">
        <f t="array" ref="C707">IFERROR(INDEX('03.Muestra'!$F$8:$F$17,SMALL(IF("Documento no web"='03.Muestra'!$D$8:$D$17,ROW('03.Muestra'!$F$8:$F$17)-MIN(ROW('03.Muestra'!$D$8:$D$17))+1,""),ROW()-701)),"")</f>
        <v/>
      </c>
      <c r="D707" s="143" t="str">
        <f t="shared" si="85"/>
        <v/>
      </c>
      <c r="E707" s="95" t="str">
        <f t="shared" si="86"/>
        <v/>
      </c>
      <c r="F707" s="29"/>
      <c r="G707" s="23"/>
      <c r="H707" s="23"/>
      <c r="I707" s="23"/>
      <c r="J707" s="23"/>
      <c r="K707" s="188"/>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row>
    <row r="708" ht="13.5" customHeight="1">
      <c r="A708" s="133" t="str">
        <f t="array" ref="A708">IFERROR(INDEX('03.Muestra'!$B$8:$B$17,SMALL(IF("Documento no web"='03.Muestra'!$D$8:$D$17,ROW('03.Muestra'!$B$8:$B$17)-MIN(ROW('03.Muestra'!$D$8:$D$17))+1,""),ROW()-701)),"")</f>
        <v/>
      </c>
      <c r="B708" s="169" t="str">
        <f t="array" ref="B708">IFERROR(INDEX('03.Muestra'!$C$8:$C$17,SMALL(IF("Documento no web"='03.Muestra'!$D$8:$D$17,ROW('03.Muestra'!$C$8:$C$17)-MIN(ROW('03.Muestra'!$D$8:$D$17))+1,""),ROW()-701)),"")</f>
        <v/>
      </c>
      <c r="C708" s="169" t="str">
        <f t="array" ref="C708">IFERROR(INDEX('03.Muestra'!$F$8:$F$17,SMALL(IF("Documento no web"='03.Muestra'!$D$8:$D$17,ROW('03.Muestra'!$F$8:$F$17)-MIN(ROW('03.Muestra'!$D$8:$D$17))+1,""),ROW()-701)),"")</f>
        <v/>
      </c>
      <c r="D708" s="143" t="str">
        <f t="shared" si="85"/>
        <v/>
      </c>
      <c r="E708" s="95" t="str">
        <f t="shared" si="86"/>
        <v/>
      </c>
      <c r="F708" s="23"/>
      <c r="G708" s="23"/>
      <c r="H708" s="23"/>
      <c r="I708" s="23"/>
      <c r="J708" s="23"/>
      <c r="K708" s="188"/>
      <c r="L708" s="23"/>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row>
    <row r="709" ht="13.5" customHeight="1">
      <c r="A709" s="133" t="str">
        <f t="array" ref="A709">IFERROR(INDEX('03.Muestra'!$B$8:$B$17,SMALL(IF("Documento no web"='03.Muestra'!$D$8:$D$17,ROW('03.Muestra'!$B$8:$B$17)-MIN(ROW('03.Muestra'!$D$8:$D$17))+1,""),ROW()-701)),"")</f>
        <v/>
      </c>
      <c r="B709" s="169" t="str">
        <f t="array" ref="B709">IFERROR(INDEX('03.Muestra'!$C$8:$C$17,SMALL(IF("Documento no web"='03.Muestra'!$D$8:$D$17,ROW('03.Muestra'!$C$8:$C$17)-MIN(ROW('03.Muestra'!$D$8:$D$17))+1,""),ROW()-701)),"")</f>
        <v/>
      </c>
      <c r="C709" s="169" t="str">
        <f t="array" ref="C709">IFERROR(INDEX('03.Muestra'!$F$8:$F$17,SMALL(IF("Documento no web"='03.Muestra'!$D$8:$D$17,ROW('03.Muestra'!$F$8:$F$17)-MIN(ROW('03.Muestra'!$D$8:$D$17))+1,""),ROW()-701)),"")</f>
        <v/>
      </c>
      <c r="D709" s="143" t="str">
        <f t="shared" si="85"/>
        <v/>
      </c>
      <c r="E709" s="95" t="str">
        <f t="shared" si="86"/>
        <v/>
      </c>
      <c r="F709" s="23"/>
      <c r="G709" s="23"/>
      <c r="H709" s="23"/>
      <c r="I709" s="23"/>
      <c r="J709" s="23"/>
      <c r="K709" s="188"/>
      <c r="L709" s="23"/>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row>
    <row r="710" ht="13.5" customHeight="1">
      <c r="A710" s="133" t="str">
        <f t="array" ref="A710">IFERROR(INDEX('03.Muestra'!$B$8:$B$17,SMALL(IF("Documento no web"='03.Muestra'!$D$8:$D$17,ROW('03.Muestra'!$B$8:$B$17)-MIN(ROW('03.Muestra'!$D$8:$D$17))+1,""),ROW()-701)),"")</f>
        <v/>
      </c>
      <c r="B710" s="169" t="str">
        <f t="array" ref="B710">IFERROR(INDEX('03.Muestra'!$C$8:$C$17,SMALL(IF("Documento no web"='03.Muestra'!$D$8:$D$17,ROW('03.Muestra'!$C$8:$C$17)-MIN(ROW('03.Muestra'!$D$8:$D$17))+1,""),ROW()-701)),"")</f>
        <v/>
      </c>
      <c r="C710" s="169" t="str">
        <f t="array" ref="C710">IFERROR(INDEX('03.Muestra'!$F$8:$F$17,SMALL(IF("Documento no web"='03.Muestra'!$D$8:$D$17,ROW('03.Muestra'!$F$8:$F$17)-MIN(ROW('03.Muestra'!$D$8:$D$17))+1,""),ROW()-701)),"")</f>
        <v/>
      </c>
      <c r="D710" s="143" t="str">
        <f t="shared" si="85"/>
        <v/>
      </c>
      <c r="E710" s="95" t="str">
        <f t="shared" si="86"/>
        <v/>
      </c>
      <c r="F710" s="23"/>
      <c r="G710" s="23"/>
      <c r="H710" s="23"/>
      <c r="I710" s="23"/>
      <c r="J710" s="23"/>
      <c r="K710" s="188"/>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row>
    <row r="711" ht="13.5" customHeight="1">
      <c r="A711" s="133" t="str">
        <f t="array" ref="A711">IFERROR(INDEX('03.Muestra'!$B$8:$B$17,SMALL(IF("Documento no web"='03.Muestra'!$D$8:$D$17,ROW('03.Muestra'!$B$8:$B$17)-MIN(ROW('03.Muestra'!$D$8:$D$17))+1,""),ROW()-701)),"")</f>
        <v/>
      </c>
      <c r="B711" s="169" t="str">
        <f t="array" ref="B711">IFERROR(INDEX('03.Muestra'!$C$8:$C$17,SMALL(IF("Documento no web"='03.Muestra'!$D$8:$D$17,ROW('03.Muestra'!$C$8:$C$17)-MIN(ROW('03.Muestra'!$D$8:$D$17))+1,""),ROW()-701)),"")</f>
        <v/>
      </c>
      <c r="C711" s="169" t="str">
        <f t="array" ref="C711">IFERROR(INDEX('03.Muestra'!$F$8:$F$17,SMALL(IF("Documento no web"='03.Muestra'!$D$8:$D$17,ROW('03.Muestra'!$F$8:$F$17)-MIN(ROW('03.Muestra'!$D$8:$D$17))+1,""),ROW()-701)),"")</f>
        <v/>
      </c>
      <c r="D711" s="143" t="str">
        <f t="shared" si="85"/>
        <v/>
      </c>
      <c r="E711" s="95" t="str">
        <f t="shared" si="86"/>
        <v/>
      </c>
      <c r="F711" s="23"/>
      <c r="G711" s="23"/>
      <c r="H711" s="23"/>
      <c r="I711" s="23"/>
      <c r="J711" s="23"/>
      <c r="K711" s="188"/>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row>
    <row r="712" ht="12.0" customHeight="1">
      <c r="A712" s="92"/>
      <c r="B712" s="173"/>
      <c r="C712" s="173"/>
      <c r="D712" s="174"/>
      <c r="E712" s="95"/>
      <c r="F712" s="23"/>
      <c r="G712" s="23"/>
      <c r="H712" s="23"/>
      <c r="I712" s="23"/>
      <c r="J712" s="23"/>
      <c r="K712" s="29"/>
      <c r="L712" s="29"/>
      <c r="M712" s="29"/>
      <c r="N712" s="23"/>
      <c r="O712" s="23"/>
      <c r="P712" s="23"/>
      <c r="Q712" s="23"/>
      <c r="R712" s="23"/>
      <c r="S712" s="23"/>
      <c r="T712" s="23"/>
      <c r="U712" s="23"/>
      <c r="V712" s="29"/>
      <c r="W712" s="29"/>
      <c r="X712" s="29"/>
      <c r="Y712" s="29"/>
      <c r="Z712" s="29"/>
      <c r="AA712" s="29"/>
      <c r="AB712" s="29"/>
      <c r="AC712" s="29"/>
      <c r="AD712" s="23"/>
      <c r="AE712" s="29"/>
      <c r="AF712" s="29"/>
      <c r="AG712" s="29"/>
      <c r="AH712" s="29"/>
      <c r="AI712" s="29"/>
    </row>
    <row r="713" ht="12.0" customHeight="1">
      <c r="A713" s="92"/>
      <c r="B713" s="173"/>
      <c r="C713" s="173"/>
      <c r="D713" s="174"/>
      <c r="E713" s="95"/>
      <c r="F713" s="23"/>
      <c r="G713" s="23"/>
      <c r="H713" s="23"/>
      <c r="I713" s="23"/>
      <c r="J713" s="23"/>
      <c r="K713" s="29"/>
      <c r="L713" s="29"/>
      <c r="M713" s="29"/>
      <c r="N713" s="23"/>
      <c r="O713" s="23"/>
      <c r="P713" s="23"/>
      <c r="Q713" s="23"/>
      <c r="R713" s="23"/>
      <c r="S713" s="23"/>
      <c r="T713" s="23"/>
      <c r="U713" s="23"/>
      <c r="V713" s="29"/>
      <c r="W713" s="29"/>
      <c r="X713" s="29"/>
      <c r="Y713" s="29"/>
      <c r="Z713" s="29"/>
      <c r="AA713" s="29"/>
      <c r="AB713" s="29"/>
      <c r="AC713" s="29"/>
      <c r="AD713" s="23"/>
      <c r="AE713" s="29"/>
      <c r="AF713" s="29"/>
      <c r="AG713" s="29"/>
      <c r="AH713" s="29"/>
      <c r="AI713" s="29"/>
    </row>
    <row r="714" ht="12.75" customHeight="1">
      <c r="A714" s="151"/>
      <c r="B714" s="152"/>
      <c r="C714" s="151"/>
      <c r="D714" s="175"/>
      <c r="E714" s="95"/>
      <c r="F714" s="23"/>
      <c r="G714" s="23"/>
      <c r="H714" s="23"/>
      <c r="I714" s="23"/>
      <c r="J714" s="23"/>
      <c r="K714" s="29"/>
      <c r="L714" s="29"/>
      <c r="M714" s="29"/>
      <c r="N714" s="23"/>
      <c r="O714" s="23"/>
      <c r="P714" s="23"/>
      <c r="Q714" s="23"/>
      <c r="R714" s="23"/>
      <c r="S714" s="23"/>
      <c r="T714" s="23"/>
      <c r="U714" s="23"/>
      <c r="V714" s="29"/>
      <c r="W714" s="29"/>
      <c r="X714" s="29"/>
      <c r="Y714" s="29"/>
      <c r="Z714" s="29"/>
      <c r="AA714" s="29"/>
      <c r="AB714" s="29"/>
      <c r="AC714" s="29"/>
      <c r="AD714" s="23"/>
      <c r="AE714" s="29"/>
      <c r="AF714" s="29"/>
      <c r="AG714" s="29"/>
      <c r="AH714" s="29"/>
      <c r="AI714" s="29"/>
    </row>
    <row r="715" ht="14.25" customHeight="1">
      <c r="A715" s="149"/>
      <c r="B715" s="149"/>
      <c r="C715" s="149"/>
      <c r="D715" s="176"/>
      <c r="E715" s="95"/>
      <c r="F715" s="124"/>
      <c r="G715" s="23"/>
      <c r="H715" s="23"/>
      <c r="I715" s="23"/>
      <c r="J715" s="23"/>
      <c r="K715" s="29"/>
      <c r="L715" s="29"/>
      <c r="M715" s="29"/>
      <c r="N715" s="23"/>
      <c r="O715" s="23"/>
      <c r="P715" s="23"/>
      <c r="Q715" s="23"/>
      <c r="R715" s="23"/>
      <c r="S715" s="23"/>
      <c r="T715" s="23"/>
      <c r="U715" s="23"/>
      <c r="V715" s="29"/>
      <c r="W715" s="29"/>
      <c r="X715" s="29"/>
      <c r="Y715" s="29"/>
      <c r="Z715" s="29"/>
      <c r="AA715" s="29"/>
      <c r="AB715" s="29"/>
      <c r="AC715" s="29"/>
      <c r="AD715" s="23"/>
      <c r="AE715" s="29"/>
      <c r="AF715" s="29"/>
      <c r="AG715" s="29"/>
      <c r="AH715" s="29"/>
      <c r="AI715" s="29"/>
    </row>
    <row r="716" ht="13.5" customHeight="1">
      <c r="A716" s="29"/>
      <c r="B716" s="23"/>
      <c r="C716" s="23"/>
      <c r="D716" s="167"/>
      <c r="E716" s="23"/>
      <c r="F716" s="23"/>
      <c r="G716" s="23"/>
      <c r="H716" s="23"/>
      <c r="I716" s="23"/>
      <c r="J716" s="23"/>
      <c r="K716" s="188"/>
      <c r="L716" s="23"/>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row>
    <row r="717" ht="13.5" customHeight="1">
      <c r="A717" s="29"/>
      <c r="B717" s="23"/>
      <c r="C717" s="23"/>
      <c r="D717" s="167"/>
      <c r="E717" s="137"/>
      <c r="F717" s="23"/>
      <c r="G717" s="23"/>
      <c r="H717" s="23"/>
      <c r="I717" s="23"/>
      <c r="J717" s="23"/>
      <c r="K717" s="188"/>
      <c r="L717" s="23"/>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row>
    <row r="718" ht="30.0" customHeight="1">
      <c r="A718" s="126" t="s">
        <v>106</v>
      </c>
      <c r="B718" s="127" t="s">
        <v>92</v>
      </c>
      <c r="C718" s="128" t="s">
        <v>244</v>
      </c>
      <c r="D718" s="168" t="s">
        <v>112</v>
      </c>
      <c r="E718" s="154"/>
      <c r="F718" s="29"/>
      <c r="G718" s="29"/>
      <c r="H718" s="29"/>
      <c r="I718" s="29"/>
      <c r="J718" s="29"/>
      <c r="K718" s="188"/>
      <c r="L718" s="23"/>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row>
    <row r="719" ht="13.5" customHeight="1">
      <c r="A719" s="133" t="str">
        <f t="array" ref="A719">IFERROR(INDEX('03.Muestra'!$B$8:$B$17,SMALL(IF("Documento no web"='03.Muestra'!$D$8:$D$17,ROW('03.Muestra'!$B$8:$B$17)-MIN(ROW('03.Muestra'!$D$8:$D$17))+1,""),ROW()-718)),"")</f>
        <v/>
      </c>
      <c r="B719" s="169" t="str">
        <f t="array" ref="B719">IFERROR(INDEX('03.Muestra'!$C$8:$C$17,SMALL(IF("Documento no web"='03.Muestra'!$D$8:$D$17,ROW('03.Muestra'!$C$8:$C$17)-MIN(ROW('03.Muestra'!$D$8:$D$17))+1,""),ROW()-718)),"")</f>
        <v/>
      </c>
      <c r="C719" s="169" t="str">
        <f t="array" ref="C719">IFERROR(INDEX('03.Muestra'!$F$8:$F$17,SMALL(IF("Documento no web"='03.Muestra'!$D$8:$D$17,ROW('03.Muestra'!$F$8:$F$17)-MIN(ROW('03.Muestra'!$D$8:$D$17))+1,""),ROW()-718)),"")</f>
        <v/>
      </c>
      <c r="D719" s="143" t="str">
        <f t="shared" ref="D719:D728" si="87">IF(C719="","",$D$18)</f>
        <v/>
      </c>
      <c r="E719" s="95" t="str">
        <f t="shared" ref="E719:E728" si="88">IF(D719&lt;&gt;"",IF(AND(B719&lt;&gt;"",C719&lt;&gt;""),"","ERR"),"")</f>
        <v/>
      </c>
      <c r="F719" s="144" t="s">
        <v>95</v>
      </c>
      <c r="G719" s="121" t="s">
        <v>104</v>
      </c>
      <c r="H719" s="116" t="s">
        <v>99</v>
      </c>
      <c r="I719" s="145" t="s">
        <v>97</v>
      </c>
      <c r="J719" s="146" t="s">
        <v>93</v>
      </c>
      <c r="K719" s="171" t="s">
        <v>103</v>
      </c>
      <c r="L719" s="23"/>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row>
    <row r="720" ht="13.5" customHeight="1">
      <c r="A720" s="133" t="str">
        <f t="array" ref="A720">IFERROR(INDEX('03.Muestra'!$B$8:$B$17,SMALL(IF("Documento no web"='03.Muestra'!$D$8:$D$17,ROW('03.Muestra'!$B$8:$B$17)-MIN(ROW('03.Muestra'!$D$8:$D$17))+1,""),ROW()-718)),"")</f>
        <v/>
      </c>
      <c r="B720" s="169" t="str">
        <f t="array" ref="B720">IFERROR(INDEX('03.Muestra'!$C$8:$C$17,SMALL(IF("Documento no web"='03.Muestra'!$D$8:$D$17,ROW('03.Muestra'!$C$8:$C$17)-MIN(ROW('03.Muestra'!$D$8:$D$17))+1,""),ROW()-718)),"")</f>
        <v/>
      </c>
      <c r="C720" s="169" t="str">
        <f t="array" ref="C720">IFERROR(INDEX('03.Muestra'!$F$8:$F$17,SMALL(IF("Documento no web"='03.Muestra'!$D$8:$D$17,ROW('03.Muestra'!$F$8:$F$17)-MIN(ROW('03.Muestra'!$D$8:$D$17))+1,""),ROW()-718)),"")</f>
        <v/>
      </c>
      <c r="D720" s="143" t="str">
        <f t="shared" si="87"/>
        <v/>
      </c>
      <c r="E720" s="95" t="str">
        <f t="shared" si="88"/>
        <v/>
      </c>
      <c r="F720" s="147">
        <f>COUNTIF($D719:INDIRECT("$D" &amp;  SUM(ROW()-1,'03.Muestra'!$D$20)-1),F719)</f>
        <v>0</v>
      </c>
      <c r="G720" s="147">
        <f>COUNTIF($D719:INDIRECT("$D" &amp;  SUM(ROW()-1,'03.Muestra'!$D$20)-1),G719)</f>
        <v>0</v>
      </c>
      <c r="H720" s="147">
        <f>COUNTIF($D719:INDIRECT("$D" &amp;  SUM(ROW()-1,'03.Muestra'!$D$20)-1),H719)</f>
        <v>0</v>
      </c>
      <c r="I720" s="147">
        <f>COUNTIF($D719:INDIRECT("$D" &amp;  SUM(ROW()-1,'03.Muestra'!$D$20)-1),I719)</f>
        <v>0</v>
      </c>
      <c r="J720" s="147">
        <f>COUNTIF($D719:INDIRECT("$D" &amp;  SUM(ROW()-1,'03.Muestra'!$D$20)-1),J719)</f>
        <v>0</v>
      </c>
      <c r="K720" s="172">
        <f>IF(COUNTIF('03.Muestra'!$D$8:$D$17,"Documento no web")=0,0,COUNTBLANK($D719:INDIRECT("$D" &amp;  SUM(ROW()-1,COUNTIF('03.Muestra'!$D$8:$D$17,"Documento no web"))-1)))</f>
        <v>0</v>
      </c>
      <c r="L720" s="23"/>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row>
    <row r="721" ht="13.5" customHeight="1">
      <c r="A721" s="133" t="str">
        <f t="array" ref="A721">IFERROR(INDEX('03.Muestra'!$B$8:$B$17,SMALL(IF("Documento no web"='03.Muestra'!$D$8:$D$17,ROW('03.Muestra'!$B$8:$B$17)-MIN(ROW('03.Muestra'!$D$8:$D$17))+1,""),ROW()-718)),"")</f>
        <v/>
      </c>
      <c r="B721" s="169" t="str">
        <f t="array" ref="B721">IFERROR(INDEX('03.Muestra'!$C$8:$C$17,SMALL(IF("Documento no web"='03.Muestra'!$D$8:$D$17,ROW('03.Muestra'!$C$8:$C$17)-MIN(ROW('03.Muestra'!$D$8:$D$17))+1,""),ROW()-718)),"")</f>
        <v/>
      </c>
      <c r="C721" s="169" t="str">
        <f t="array" ref="C721">IFERROR(INDEX('03.Muestra'!$F$8:$F$17,SMALL(IF("Documento no web"='03.Muestra'!$D$8:$D$17,ROW('03.Muestra'!$F$8:$F$17)-MIN(ROW('03.Muestra'!$D$8:$D$17))+1,""),ROW()-718)),"")</f>
        <v/>
      </c>
      <c r="D721" s="143" t="str">
        <f t="shared" si="87"/>
        <v/>
      </c>
      <c r="E721" s="95" t="str">
        <f t="shared" si="88"/>
        <v/>
      </c>
      <c r="F721" s="29"/>
      <c r="G721" s="23"/>
      <c r="H721" s="23"/>
      <c r="I721" s="23"/>
      <c r="J721" s="23"/>
      <c r="K721" s="188"/>
      <c r="L721" s="23"/>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row>
    <row r="722" ht="13.5" customHeight="1">
      <c r="A722" s="133" t="str">
        <f t="array" ref="A722">IFERROR(INDEX('03.Muestra'!$B$8:$B$17,SMALL(IF("Documento no web"='03.Muestra'!$D$8:$D$17,ROW('03.Muestra'!$B$8:$B$17)-MIN(ROW('03.Muestra'!$D$8:$D$17))+1,""),ROW()-718)),"")</f>
        <v/>
      </c>
      <c r="B722" s="169" t="str">
        <f t="array" ref="B722">IFERROR(INDEX('03.Muestra'!$C$8:$C$17,SMALL(IF("Documento no web"='03.Muestra'!$D$8:$D$17,ROW('03.Muestra'!$C$8:$C$17)-MIN(ROW('03.Muestra'!$D$8:$D$17))+1,""),ROW()-718)),"")</f>
        <v/>
      </c>
      <c r="C722" s="169" t="str">
        <f t="array" ref="C722">IFERROR(INDEX('03.Muestra'!$F$8:$F$17,SMALL(IF("Documento no web"='03.Muestra'!$D$8:$D$17,ROW('03.Muestra'!$F$8:$F$17)-MIN(ROW('03.Muestra'!$D$8:$D$17))+1,""),ROW()-718)),"")</f>
        <v/>
      </c>
      <c r="D722" s="143" t="str">
        <f t="shared" si="87"/>
        <v/>
      </c>
      <c r="E722" s="95" t="str">
        <f t="shared" si="88"/>
        <v/>
      </c>
      <c r="F722" s="29"/>
      <c r="G722" s="23"/>
      <c r="H722" s="23"/>
      <c r="I722" s="23"/>
      <c r="J722" s="23"/>
      <c r="K722" s="188"/>
      <c r="L722" s="23"/>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row>
    <row r="723" ht="13.5" customHeight="1">
      <c r="A723" s="133" t="str">
        <f t="array" ref="A723">IFERROR(INDEX('03.Muestra'!$B$8:$B$17,SMALL(IF("Documento no web"='03.Muestra'!$D$8:$D$17,ROW('03.Muestra'!$B$8:$B$17)-MIN(ROW('03.Muestra'!$D$8:$D$17))+1,""),ROW()-718)),"")</f>
        <v/>
      </c>
      <c r="B723" s="169" t="str">
        <f t="array" ref="B723">IFERROR(INDEX('03.Muestra'!$C$8:$C$17,SMALL(IF("Documento no web"='03.Muestra'!$D$8:$D$17,ROW('03.Muestra'!$C$8:$C$17)-MIN(ROW('03.Muestra'!$D$8:$D$17))+1,""),ROW()-718)),"")</f>
        <v/>
      </c>
      <c r="C723" s="169" t="str">
        <f t="array" ref="C723">IFERROR(INDEX('03.Muestra'!$F$8:$F$17,SMALL(IF("Documento no web"='03.Muestra'!$D$8:$D$17,ROW('03.Muestra'!$F$8:$F$17)-MIN(ROW('03.Muestra'!$D$8:$D$17))+1,""),ROW()-718)),"")</f>
        <v/>
      </c>
      <c r="D723" s="143" t="str">
        <f t="shared" si="87"/>
        <v/>
      </c>
      <c r="E723" s="95" t="str">
        <f t="shared" si="88"/>
        <v/>
      </c>
      <c r="F723" s="29"/>
      <c r="G723" s="23"/>
      <c r="H723" s="23"/>
      <c r="I723" s="23"/>
      <c r="J723" s="23"/>
      <c r="K723" s="188"/>
      <c r="L723" s="23"/>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row>
    <row r="724" ht="13.5" customHeight="1">
      <c r="A724" s="133" t="str">
        <f t="array" ref="A724">IFERROR(INDEX('03.Muestra'!$B$8:$B$17,SMALL(IF("Documento no web"='03.Muestra'!$D$8:$D$17,ROW('03.Muestra'!$B$8:$B$17)-MIN(ROW('03.Muestra'!$D$8:$D$17))+1,""),ROW()-718)),"")</f>
        <v/>
      </c>
      <c r="B724" s="169" t="str">
        <f t="array" ref="B724">IFERROR(INDEX('03.Muestra'!$C$8:$C$17,SMALL(IF("Documento no web"='03.Muestra'!$D$8:$D$17,ROW('03.Muestra'!$C$8:$C$17)-MIN(ROW('03.Muestra'!$D$8:$D$17))+1,""),ROW()-718)),"")</f>
        <v/>
      </c>
      <c r="C724" s="169" t="str">
        <f t="array" ref="C724">IFERROR(INDEX('03.Muestra'!$F$8:$F$17,SMALL(IF("Documento no web"='03.Muestra'!$D$8:$D$17,ROW('03.Muestra'!$F$8:$F$17)-MIN(ROW('03.Muestra'!$D$8:$D$17))+1,""),ROW()-718)),"")</f>
        <v/>
      </c>
      <c r="D724" s="143" t="str">
        <f t="shared" si="87"/>
        <v/>
      </c>
      <c r="E724" s="95" t="str">
        <f t="shared" si="88"/>
        <v/>
      </c>
      <c r="F724" s="29"/>
      <c r="G724" s="23"/>
      <c r="H724" s="23"/>
      <c r="I724" s="23"/>
      <c r="J724" s="23"/>
      <c r="K724" s="188"/>
      <c r="L724" s="23"/>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row>
    <row r="725" ht="13.5" customHeight="1">
      <c r="A725" s="133" t="str">
        <f t="array" ref="A725">IFERROR(INDEX('03.Muestra'!$B$8:$B$17,SMALL(IF("Documento no web"='03.Muestra'!$D$8:$D$17,ROW('03.Muestra'!$B$8:$B$17)-MIN(ROW('03.Muestra'!$D$8:$D$17))+1,""),ROW()-718)),"")</f>
        <v/>
      </c>
      <c r="B725" s="169" t="str">
        <f t="array" ref="B725">IFERROR(INDEX('03.Muestra'!$C$8:$C$17,SMALL(IF("Documento no web"='03.Muestra'!$D$8:$D$17,ROW('03.Muestra'!$C$8:$C$17)-MIN(ROW('03.Muestra'!$D$8:$D$17))+1,""),ROW()-718)),"")</f>
        <v/>
      </c>
      <c r="C725" s="169" t="str">
        <f t="array" ref="C725">IFERROR(INDEX('03.Muestra'!$F$8:$F$17,SMALL(IF("Documento no web"='03.Muestra'!$D$8:$D$17,ROW('03.Muestra'!$F$8:$F$17)-MIN(ROW('03.Muestra'!$D$8:$D$17))+1,""),ROW()-718)),"")</f>
        <v/>
      </c>
      <c r="D725" s="143" t="str">
        <f t="shared" si="87"/>
        <v/>
      </c>
      <c r="E725" s="95" t="str">
        <f t="shared" si="88"/>
        <v/>
      </c>
      <c r="F725" s="23"/>
      <c r="G725" s="23"/>
      <c r="H725" s="23"/>
      <c r="I725" s="23"/>
      <c r="J725" s="23"/>
      <c r="K725" s="188"/>
      <c r="L725" s="23"/>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row>
    <row r="726" ht="13.5" customHeight="1">
      <c r="A726" s="133" t="str">
        <f t="array" ref="A726">IFERROR(INDEX('03.Muestra'!$B$8:$B$17,SMALL(IF("Documento no web"='03.Muestra'!$D$8:$D$17,ROW('03.Muestra'!$B$8:$B$17)-MIN(ROW('03.Muestra'!$D$8:$D$17))+1,""),ROW()-718)),"")</f>
        <v/>
      </c>
      <c r="B726" s="169" t="str">
        <f t="array" ref="B726">IFERROR(INDEX('03.Muestra'!$C$8:$C$17,SMALL(IF("Documento no web"='03.Muestra'!$D$8:$D$17,ROW('03.Muestra'!$C$8:$C$17)-MIN(ROW('03.Muestra'!$D$8:$D$17))+1,""),ROW()-718)),"")</f>
        <v/>
      </c>
      <c r="C726" s="169" t="str">
        <f t="array" ref="C726">IFERROR(INDEX('03.Muestra'!$F$8:$F$17,SMALL(IF("Documento no web"='03.Muestra'!$D$8:$D$17,ROW('03.Muestra'!$F$8:$F$17)-MIN(ROW('03.Muestra'!$D$8:$D$17))+1,""),ROW()-718)),"")</f>
        <v/>
      </c>
      <c r="D726" s="143" t="str">
        <f t="shared" si="87"/>
        <v/>
      </c>
      <c r="E726" s="95" t="str">
        <f t="shared" si="88"/>
        <v/>
      </c>
      <c r="F726" s="23"/>
      <c r="G726" s="23"/>
      <c r="H726" s="23"/>
      <c r="I726" s="23"/>
      <c r="J726" s="23"/>
      <c r="K726" s="188"/>
      <c r="L726" s="23"/>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row>
    <row r="727" ht="13.5" customHeight="1">
      <c r="A727" s="133" t="str">
        <f t="array" ref="A727">IFERROR(INDEX('03.Muestra'!$B$8:$B$17,SMALL(IF("Documento no web"='03.Muestra'!$D$8:$D$17,ROW('03.Muestra'!$B$8:$B$17)-MIN(ROW('03.Muestra'!$D$8:$D$17))+1,""),ROW()-718)),"")</f>
        <v/>
      </c>
      <c r="B727" s="169" t="str">
        <f t="array" ref="B727">IFERROR(INDEX('03.Muestra'!$C$8:$C$17,SMALL(IF("Documento no web"='03.Muestra'!$D$8:$D$17,ROW('03.Muestra'!$C$8:$C$17)-MIN(ROW('03.Muestra'!$D$8:$D$17))+1,""),ROW()-718)),"")</f>
        <v/>
      </c>
      <c r="C727" s="169" t="str">
        <f t="array" ref="C727">IFERROR(INDEX('03.Muestra'!$F$8:$F$17,SMALL(IF("Documento no web"='03.Muestra'!$D$8:$D$17,ROW('03.Muestra'!$F$8:$F$17)-MIN(ROW('03.Muestra'!$D$8:$D$17))+1,""),ROW()-718)),"")</f>
        <v/>
      </c>
      <c r="D727" s="143" t="str">
        <f t="shared" si="87"/>
        <v/>
      </c>
      <c r="E727" s="95" t="str">
        <f t="shared" si="88"/>
        <v/>
      </c>
      <c r="F727" s="23"/>
      <c r="G727" s="23"/>
      <c r="H727" s="23"/>
      <c r="I727" s="23"/>
      <c r="J727" s="23"/>
      <c r="K727" s="188"/>
      <c r="L727" s="23"/>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row>
    <row r="728" ht="13.5" customHeight="1">
      <c r="A728" s="133" t="str">
        <f t="array" ref="A728">IFERROR(INDEX('03.Muestra'!$B$8:$B$17,SMALL(IF("Documento no web"='03.Muestra'!$D$8:$D$17,ROW('03.Muestra'!$B$8:$B$17)-MIN(ROW('03.Muestra'!$D$8:$D$17))+1,""),ROW()-718)),"")</f>
        <v/>
      </c>
      <c r="B728" s="169" t="str">
        <f t="array" ref="B728">IFERROR(INDEX('03.Muestra'!$C$8:$C$17,SMALL(IF("Documento no web"='03.Muestra'!$D$8:$D$17,ROW('03.Muestra'!$C$8:$C$17)-MIN(ROW('03.Muestra'!$D$8:$D$17))+1,""),ROW()-718)),"")</f>
        <v/>
      </c>
      <c r="C728" s="169" t="str">
        <f t="array" ref="C728">IFERROR(INDEX('03.Muestra'!$F$8:$F$17,SMALL(IF("Documento no web"='03.Muestra'!$D$8:$D$17,ROW('03.Muestra'!$F$8:$F$17)-MIN(ROW('03.Muestra'!$D$8:$D$17))+1,""),ROW()-718)),"")</f>
        <v/>
      </c>
      <c r="D728" s="143" t="str">
        <f t="shared" si="87"/>
        <v/>
      </c>
      <c r="E728" s="95" t="str">
        <f t="shared" si="88"/>
        <v/>
      </c>
      <c r="F728" s="23"/>
      <c r="G728" s="23"/>
      <c r="H728" s="23"/>
      <c r="I728" s="23"/>
      <c r="J728" s="23"/>
      <c r="K728" s="188"/>
      <c r="L728" s="23"/>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row>
    <row r="729" ht="12.0" customHeight="1">
      <c r="A729" s="92"/>
      <c r="B729" s="173"/>
      <c r="C729" s="173"/>
      <c r="D729" s="174"/>
      <c r="E729" s="95"/>
      <c r="F729" s="23"/>
      <c r="G729" s="23"/>
      <c r="H729" s="23"/>
      <c r="I729" s="23"/>
      <c r="J729" s="23"/>
      <c r="K729" s="29"/>
      <c r="L729" s="29"/>
      <c r="M729" s="29"/>
      <c r="N729" s="23"/>
      <c r="O729" s="23"/>
      <c r="P729" s="23"/>
      <c r="Q729" s="23"/>
      <c r="R729" s="23"/>
      <c r="S729" s="23"/>
      <c r="T729" s="23"/>
      <c r="U729" s="23"/>
      <c r="V729" s="29"/>
      <c r="W729" s="29"/>
      <c r="X729" s="29"/>
      <c r="Y729" s="29"/>
      <c r="Z729" s="29"/>
      <c r="AA729" s="29"/>
      <c r="AB729" s="29"/>
      <c r="AC729" s="29"/>
      <c r="AD729" s="23"/>
      <c r="AE729" s="29"/>
      <c r="AF729" s="29"/>
      <c r="AG729" s="29"/>
      <c r="AH729" s="29"/>
      <c r="AI729" s="29"/>
    </row>
    <row r="730" ht="12.0" customHeight="1">
      <c r="A730" s="92"/>
      <c r="B730" s="173"/>
      <c r="C730" s="173"/>
      <c r="D730" s="174"/>
      <c r="E730" s="95"/>
      <c r="F730" s="23"/>
      <c r="G730" s="23"/>
      <c r="H730" s="23"/>
      <c r="I730" s="23"/>
      <c r="J730" s="23"/>
      <c r="K730" s="29"/>
      <c r="L730" s="29"/>
      <c r="M730" s="29"/>
      <c r="N730" s="23"/>
      <c r="O730" s="23"/>
      <c r="P730" s="23"/>
      <c r="Q730" s="23"/>
      <c r="R730" s="23"/>
      <c r="S730" s="23"/>
      <c r="T730" s="23"/>
      <c r="U730" s="23"/>
      <c r="V730" s="29"/>
      <c r="W730" s="29"/>
      <c r="X730" s="29"/>
      <c r="Y730" s="29"/>
      <c r="Z730" s="29"/>
      <c r="AA730" s="29"/>
      <c r="AB730" s="29"/>
      <c r="AC730" s="29"/>
      <c r="AD730" s="23"/>
      <c r="AE730" s="29"/>
      <c r="AF730" s="29"/>
      <c r="AG730" s="29"/>
      <c r="AH730" s="29"/>
      <c r="AI730" s="29"/>
    </row>
    <row r="731" ht="12.75" customHeight="1">
      <c r="A731" s="151"/>
      <c r="B731" s="152"/>
      <c r="C731" s="151"/>
      <c r="D731" s="175"/>
      <c r="E731" s="95"/>
      <c r="F731" s="23"/>
      <c r="G731" s="23"/>
      <c r="H731" s="23"/>
      <c r="I731" s="23"/>
      <c r="J731" s="23"/>
      <c r="K731" s="29"/>
      <c r="L731" s="29"/>
      <c r="M731" s="29"/>
      <c r="N731" s="23"/>
      <c r="O731" s="23"/>
      <c r="P731" s="23"/>
      <c r="Q731" s="23"/>
      <c r="R731" s="23"/>
      <c r="S731" s="23"/>
      <c r="T731" s="23"/>
      <c r="U731" s="23"/>
      <c r="V731" s="29"/>
      <c r="W731" s="29"/>
      <c r="X731" s="29"/>
      <c r="Y731" s="29"/>
      <c r="Z731" s="29"/>
      <c r="AA731" s="29"/>
      <c r="AB731" s="29"/>
      <c r="AC731" s="29"/>
      <c r="AD731" s="23"/>
      <c r="AE731" s="29"/>
      <c r="AF731" s="29"/>
      <c r="AG731" s="29"/>
      <c r="AH731" s="29"/>
      <c r="AI731" s="29"/>
    </row>
    <row r="732" ht="14.25" customHeight="1">
      <c r="A732" s="149"/>
      <c r="B732" s="149"/>
      <c r="C732" s="149"/>
      <c r="D732" s="176"/>
      <c r="E732" s="95"/>
      <c r="F732" s="124"/>
      <c r="G732" s="23"/>
      <c r="H732" s="23"/>
      <c r="I732" s="23"/>
      <c r="J732" s="23"/>
      <c r="K732" s="29"/>
      <c r="L732" s="29"/>
      <c r="M732" s="29"/>
      <c r="N732" s="23"/>
      <c r="O732" s="23"/>
      <c r="P732" s="23"/>
      <c r="Q732" s="23"/>
      <c r="R732" s="23"/>
      <c r="S732" s="23"/>
      <c r="T732" s="23"/>
      <c r="U732" s="23"/>
      <c r="V732" s="29"/>
      <c r="W732" s="29"/>
      <c r="X732" s="29"/>
      <c r="Y732" s="29"/>
      <c r="Z732" s="29"/>
      <c r="AA732" s="29"/>
      <c r="AB732" s="29"/>
      <c r="AC732" s="29"/>
      <c r="AD732" s="23"/>
      <c r="AE732" s="29"/>
      <c r="AF732" s="29"/>
      <c r="AG732" s="29"/>
      <c r="AH732" s="29"/>
      <c r="AI732" s="29"/>
    </row>
    <row r="733" ht="13.5" customHeight="1">
      <c r="A733" s="29"/>
      <c r="B733" s="23"/>
      <c r="C733" s="23"/>
      <c r="D733" s="167"/>
      <c r="E733" s="23"/>
      <c r="F733" s="23"/>
      <c r="G733" s="23"/>
      <c r="H733" s="23"/>
      <c r="I733" s="23"/>
      <c r="J733" s="23"/>
      <c r="K733" s="188"/>
      <c r="L733" s="23"/>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row>
    <row r="734" ht="12.75" customHeight="1">
      <c r="A734" s="29"/>
      <c r="B734" s="23"/>
      <c r="C734" s="23"/>
      <c r="D734" s="167"/>
      <c r="E734" s="137"/>
      <c r="F734" s="29"/>
      <c r="G734" s="29"/>
      <c r="H734" s="29"/>
      <c r="I734" s="29"/>
      <c r="J734" s="29"/>
      <c r="K734" s="188"/>
      <c r="L734" s="23"/>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row>
    <row r="735" ht="12.75" customHeight="1">
      <c r="A735" s="126" t="s">
        <v>106</v>
      </c>
      <c r="B735" s="127" t="s">
        <v>92</v>
      </c>
      <c r="C735" s="128" t="s">
        <v>245</v>
      </c>
      <c r="D735" s="168" t="s">
        <v>112</v>
      </c>
      <c r="E735" s="154"/>
      <c r="F735" s="29"/>
      <c r="G735" s="29"/>
      <c r="H735" s="29"/>
      <c r="I735" s="29"/>
      <c r="J735" s="29"/>
      <c r="K735" s="188"/>
      <c r="L735" s="23"/>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row>
    <row r="736" ht="12.75" customHeight="1">
      <c r="A736" s="133" t="str">
        <f t="array" ref="A736">IFERROR(INDEX('03.Muestra'!$B$8:$B$17,SMALL(IF("Documento no web"='03.Muestra'!$D$8:$D$17,ROW('03.Muestra'!$B$8:$B$17)-MIN(ROW('03.Muestra'!$D$8:$D$17))+1,""),ROW()-735)),"")</f>
        <v/>
      </c>
      <c r="B736" s="169" t="str">
        <f t="array" ref="B736">IFERROR(INDEX('03.Muestra'!$C$8:$C$17,SMALL(IF("Documento no web"='03.Muestra'!$D$8:$D$17,ROW('03.Muestra'!$C$8:$C$17)-MIN(ROW('03.Muestra'!$D$8:$D$17))+1,""),ROW()-735)),"")</f>
        <v/>
      </c>
      <c r="C736" s="169" t="str">
        <f t="array" ref="C736">IFERROR(INDEX('03.Muestra'!$F$8:$F$17,SMALL(IF("Documento no web"='03.Muestra'!$D$8:$D$17,ROW('03.Muestra'!$F$8:$F$17)-MIN(ROW('03.Muestra'!$D$8:$D$17))+1,""),ROW()-735)),"")</f>
        <v/>
      </c>
      <c r="D736" s="143" t="str">
        <f t="shared" ref="D736:D745" si="89">IF(C736="","",$D$18)</f>
        <v/>
      </c>
      <c r="E736" s="95" t="str">
        <f t="shared" ref="E736:E745" si="90">IF(D736&lt;&gt;"",IF(AND(B736&lt;&gt;"",C736&lt;&gt;""),"","ERR"),"")</f>
        <v/>
      </c>
      <c r="F736" s="144" t="s">
        <v>95</v>
      </c>
      <c r="G736" s="121" t="s">
        <v>104</v>
      </c>
      <c r="H736" s="116" t="s">
        <v>99</v>
      </c>
      <c r="I736" s="145" t="s">
        <v>97</v>
      </c>
      <c r="J736" s="146" t="s">
        <v>93</v>
      </c>
      <c r="K736" s="171" t="s">
        <v>103</v>
      </c>
      <c r="L736" s="23"/>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row>
    <row r="737" ht="12.75" customHeight="1">
      <c r="A737" s="133" t="str">
        <f t="array" ref="A737">IFERROR(INDEX('03.Muestra'!$B$8:$B$17,SMALL(IF("Documento no web"='03.Muestra'!$D$8:$D$17,ROW('03.Muestra'!$B$8:$B$17)-MIN(ROW('03.Muestra'!$D$8:$D$17))+1,""),ROW()-735)),"")</f>
        <v/>
      </c>
      <c r="B737" s="169" t="str">
        <f t="array" ref="B737">IFERROR(INDEX('03.Muestra'!$C$8:$C$17,SMALL(IF("Documento no web"='03.Muestra'!$D$8:$D$17,ROW('03.Muestra'!$C$8:$C$17)-MIN(ROW('03.Muestra'!$D$8:$D$17))+1,""),ROW()-735)),"")</f>
        <v/>
      </c>
      <c r="C737" s="169" t="str">
        <f t="array" ref="C737">IFERROR(INDEX('03.Muestra'!$F$8:$F$17,SMALL(IF("Documento no web"='03.Muestra'!$D$8:$D$17,ROW('03.Muestra'!$F$8:$F$17)-MIN(ROW('03.Muestra'!$D$8:$D$17))+1,""),ROW()-735)),"")</f>
        <v/>
      </c>
      <c r="D737" s="143" t="str">
        <f t="shared" si="89"/>
        <v/>
      </c>
      <c r="E737" s="95" t="str">
        <f t="shared" si="90"/>
        <v/>
      </c>
      <c r="F737" s="147">
        <f>COUNTIF($D736:INDIRECT("$D" &amp;  SUM(ROW()-1,'03.Muestra'!$D$20)-1),F736)</f>
        <v>0</v>
      </c>
      <c r="G737" s="147">
        <f>COUNTIF($D736:INDIRECT("$D" &amp;  SUM(ROW()-1,'03.Muestra'!$D$20)-1),G736)</f>
        <v>0</v>
      </c>
      <c r="H737" s="147">
        <f>COUNTIF($D736:INDIRECT("$D" &amp;  SUM(ROW()-1,'03.Muestra'!$D$20)-1),H736)</f>
        <v>0</v>
      </c>
      <c r="I737" s="147">
        <f>COUNTIF($D736:INDIRECT("$D" &amp;  SUM(ROW()-1,'03.Muestra'!$D$20)-1),I736)</f>
        <v>0</v>
      </c>
      <c r="J737" s="147">
        <f>COUNTIF($D736:INDIRECT("$D" &amp;  SUM(ROW()-1,'03.Muestra'!$D$20)-1),J736)</f>
        <v>0</v>
      </c>
      <c r="K737" s="172">
        <f>IF(COUNTIF('03.Muestra'!$D$8:$D$17,"Documento no web")=0,0,COUNTBLANK($D736:INDIRECT("$D" &amp;  SUM(ROW()-1,COUNTIF('03.Muestra'!$D$8:$D$17,"Documento no web"))-1)))</f>
        <v>0</v>
      </c>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row>
    <row r="738" ht="12.75" customHeight="1">
      <c r="A738" s="133" t="str">
        <f t="array" ref="A738">IFERROR(INDEX('03.Muestra'!$B$8:$B$17,SMALL(IF("Documento no web"='03.Muestra'!$D$8:$D$17,ROW('03.Muestra'!$B$8:$B$17)-MIN(ROW('03.Muestra'!$D$8:$D$17))+1,""),ROW()-735)),"")</f>
        <v/>
      </c>
      <c r="B738" s="169" t="str">
        <f t="array" ref="B738">IFERROR(INDEX('03.Muestra'!$C$8:$C$17,SMALL(IF("Documento no web"='03.Muestra'!$D$8:$D$17,ROW('03.Muestra'!$C$8:$C$17)-MIN(ROW('03.Muestra'!$D$8:$D$17))+1,""),ROW()-735)),"")</f>
        <v/>
      </c>
      <c r="C738" s="169" t="str">
        <f t="array" ref="C738">IFERROR(INDEX('03.Muestra'!$F$8:$F$17,SMALL(IF("Documento no web"='03.Muestra'!$D$8:$D$17,ROW('03.Muestra'!$F$8:$F$17)-MIN(ROW('03.Muestra'!$D$8:$D$17))+1,""),ROW()-735)),"")</f>
        <v/>
      </c>
      <c r="D738" s="143" t="str">
        <f t="shared" si="89"/>
        <v/>
      </c>
      <c r="E738" s="95" t="str">
        <f t="shared" si="90"/>
        <v/>
      </c>
      <c r="F738" s="23"/>
      <c r="G738" s="23"/>
      <c r="H738" s="23"/>
      <c r="I738" s="23"/>
      <c r="J738" s="23"/>
      <c r="K738" s="188"/>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row>
    <row r="739" ht="12.75" customHeight="1">
      <c r="A739" s="133" t="str">
        <f t="array" ref="A739">IFERROR(INDEX('03.Muestra'!$B$8:$B$17,SMALL(IF("Documento no web"='03.Muestra'!$D$8:$D$17,ROW('03.Muestra'!$B$8:$B$17)-MIN(ROW('03.Muestra'!$D$8:$D$17))+1,""),ROW()-735)),"")</f>
        <v/>
      </c>
      <c r="B739" s="169" t="str">
        <f t="array" ref="B739">IFERROR(INDEX('03.Muestra'!$C$8:$C$17,SMALL(IF("Documento no web"='03.Muestra'!$D$8:$D$17,ROW('03.Muestra'!$C$8:$C$17)-MIN(ROW('03.Muestra'!$D$8:$D$17))+1,""),ROW()-735)),"")</f>
        <v/>
      </c>
      <c r="C739" s="169" t="str">
        <f t="array" ref="C739">IFERROR(INDEX('03.Muestra'!$F$8:$F$17,SMALL(IF("Documento no web"='03.Muestra'!$D$8:$D$17,ROW('03.Muestra'!$F$8:$F$17)-MIN(ROW('03.Muestra'!$D$8:$D$17))+1,""),ROW()-735)),"")</f>
        <v/>
      </c>
      <c r="D739" s="143" t="str">
        <f t="shared" si="89"/>
        <v/>
      </c>
      <c r="E739" s="95" t="str">
        <f t="shared" si="90"/>
        <v/>
      </c>
      <c r="F739" s="23"/>
      <c r="G739" s="23"/>
      <c r="H739" s="23"/>
      <c r="I739" s="23"/>
      <c r="J739" s="23"/>
      <c r="K739" s="194"/>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row>
    <row r="740" ht="12.75" customHeight="1">
      <c r="A740" s="133" t="str">
        <f t="array" ref="A740">IFERROR(INDEX('03.Muestra'!$B$8:$B$17,SMALL(IF("Documento no web"='03.Muestra'!$D$8:$D$17,ROW('03.Muestra'!$B$8:$B$17)-MIN(ROW('03.Muestra'!$D$8:$D$17))+1,""),ROW()-735)),"")</f>
        <v/>
      </c>
      <c r="B740" s="169" t="str">
        <f t="array" ref="B740">IFERROR(INDEX('03.Muestra'!$C$8:$C$17,SMALL(IF("Documento no web"='03.Muestra'!$D$8:$D$17,ROW('03.Muestra'!$C$8:$C$17)-MIN(ROW('03.Muestra'!$D$8:$D$17))+1,""),ROW()-735)),"")</f>
        <v/>
      </c>
      <c r="C740" s="169" t="str">
        <f t="array" ref="C740">IFERROR(INDEX('03.Muestra'!$F$8:$F$17,SMALL(IF("Documento no web"='03.Muestra'!$D$8:$D$17,ROW('03.Muestra'!$F$8:$F$17)-MIN(ROW('03.Muestra'!$D$8:$D$17))+1,""),ROW()-735)),"")</f>
        <v/>
      </c>
      <c r="D740" s="143" t="str">
        <f t="shared" si="89"/>
        <v/>
      </c>
      <c r="E740" s="95" t="str">
        <f t="shared" si="90"/>
        <v/>
      </c>
      <c r="F740" s="94"/>
      <c r="G740" s="23"/>
      <c r="H740" s="23"/>
      <c r="I740" s="23"/>
      <c r="J740" s="23"/>
      <c r="K740" s="194"/>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row>
    <row r="741" ht="12.75" customHeight="1">
      <c r="A741" s="133" t="str">
        <f t="array" ref="A741">IFERROR(INDEX('03.Muestra'!$B$8:$B$17,SMALL(IF("Documento no web"='03.Muestra'!$D$8:$D$17,ROW('03.Muestra'!$B$8:$B$17)-MIN(ROW('03.Muestra'!$D$8:$D$17))+1,""),ROW()-735)),"")</f>
        <v/>
      </c>
      <c r="B741" s="169" t="str">
        <f t="array" ref="B741">IFERROR(INDEX('03.Muestra'!$C$8:$C$17,SMALL(IF("Documento no web"='03.Muestra'!$D$8:$D$17,ROW('03.Muestra'!$C$8:$C$17)-MIN(ROW('03.Muestra'!$D$8:$D$17))+1,""),ROW()-735)),"")</f>
        <v/>
      </c>
      <c r="C741" s="169" t="str">
        <f t="array" ref="C741">IFERROR(INDEX('03.Muestra'!$F$8:$F$17,SMALL(IF("Documento no web"='03.Muestra'!$D$8:$D$17,ROW('03.Muestra'!$F$8:$F$17)-MIN(ROW('03.Muestra'!$D$8:$D$17))+1,""),ROW()-735)),"")</f>
        <v/>
      </c>
      <c r="D741" s="143" t="str">
        <f t="shared" si="89"/>
        <v/>
      </c>
      <c r="E741" s="95" t="str">
        <f t="shared" si="90"/>
        <v/>
      </c>
      <c r="F741" s="23"/>
      <c r="G741" s="23"/>
      <c r="H741" s="23"/>
      <c r="I741" s="23"/>
      <c r="J741" s="23"/>
      <c r="K741" s="194"/>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row>
    <row r="742" ht="12.75" customHeight="1">
      <c r="A742" s="133" t="str">
        <f t="array" ref="A742">IFERROR(INDEX('03.Muestra'!$B$8:$B$17,SMALL(IF("Documento no web"='03.Muestra'!$D$8:$D$17,ROW('03.Muestra'!$B$8:$B$17)-MIN(ROW('03.Muestra'!$D$8:$D$17))+1,""),ROW()-735)),"")</f>
        <v/>
      </c>
      <c r="B742" s="169" t="str">
        <f t="array" ref="B742">IFERROR(INDEX('03.Muestra'!$C$8:$C$17,SMALL(IF("Documento no web"='03.Muestra'!$D$8:$D$17,ROW('03.Muestra'!$C$8:$C$17)-MIN(ROW('03.Muestra'!$D$8:$D$17))+1,""),ROW()-735)),"")</f>
        <v/>
      </c>
      <c r="C742" s="169" t="str">
        <f t="array" ref="C742">IFERROR(INDEX('03.Muestra'!$F$8:$F$17,SMALL(IF("Documento no web"='03.Muestra'!$D$8:$D$17,ROW('03.Muestra'!$F$8:$F$17)-MIN(ROW('03.Muestra'!$D$8:$D$17))+1,""),ROW()-735)),"")</f>
        <v/>
      </c>
      <c r="D742" s="143" t="str">
        <f t="shared" si="89"/>
        <v/>
      </c>
      <c r="E742" s="95" t="str">
        <f t="shared" si="90"/>
        <v/>
      </c>
      <c r="F742" s="23"/>
      <c r="G742" s="23"/>
      <c r="H742" s="23"/>
      <c r="I742" s="23"/>
      <c r="J742" s="23"/>
      <c r="K742" s="188"/>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row>
    <row r="743" ht="12.75" customHeight="1">
      <c r="A743" s="133" t="str">
        <f t="array" ref="A743">IFERROR(INDEX('03.Muestra'!$B$8:$B$17,SMALL(IF("Documento no web"='03.Muestra'!$D$8:$D$17,ROW('03.Muestra'!$B$8:$B$17)-MIN(ROW('03.Muestra'!$D$8:$D$17))+1,""),ROW()-735)),"")</f>
        <v/>
      </c>
      <c r="B743" s="169" t="str">
        <f t="array" ref="B743">IFERROR(INDEX('03.Muestra'!$C$8:$C$17,SMALL(IF("Documento no web"='03.Muestra'!$D$8:$D$17,ROW('03.Muestra'!$C$8:$C$17)-MIN(ROW('03.Muestra'!$D$8:$D$17))+1,""),ROW()-735)),"")</f>
        <v/>
      </c>
      <c r="C743" s="169" t="str">
        <f t="array" ref="C743">IFERROR(INDEX('03.Muestra'!$F$8:$F$17,SMALL(IF("Documento no web"='03.Muestra'!$D$8:$D$17,ROW('03.Muestra'!$F$8:$F$17)-MIN(ROW('03.Muestra'!$D$8:$D$17))+1,""),ROW()-735)),"")</f>
        <v/>
      </c>
      <c r="D743" s="143" t="str">
        <f t="shared" si="89"/>
        <v/>
      </c>
      <c r="E743" s="95" t="str">
        <f t="shared" si="90"/>
        <v/>
      </c>
      <c r="F743" s="23"/>
      <c r="G743" s="23"/>
      <c r="H743" s="23"/>
      <c r="I743" s="23"/>
      <c r="J743" s="23"/>
      <c r="K743" s="188"/>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row>
    <row r="744" ht="12.75" customHeight="1">
      <c r="A744" s="133" t="str">
        <f t="array" ref="A744">IFERROR(INDEX('03.Muestra'!$B$8:$B$17,SMALL(IF("Documento no web"='03.Muestra'!$D$8:$D$17,ROW('03.Muestra'!$B$8:$B$17)-MIN(ROW('03.Muestra'!$D$8:$D$17))+1,""),ROW()-735)),"")</f>
        <v/>
      </c>
      <c r="B744" s="169" t="str">
        <f t="array" ref="B744">IFERROR(INDEX('03.Muestra'!$C$8:$C$17,SMALL(IF("Documento no web"='03.Muestra'!$D$8:$D$17,ROW('03.Muestra'!$C$8:$C$17)-MIN(ROW('03.Muestra'!$D$8:$D$17))+1,""),ROW()-735)),"")</f>
        <v/>
      </c>
      <c r="C744" s="169" t="str">
        <f t="array" ref="C744">IFERROR(INDEX('03.Muestra'!$F$8:$F$17,SMALL(IF("Documento no web"='03.Muestra'!$D$8:$D$17,ROW('03.Muestra'!$F$8:$F$17)-MIN(ROW('03.Muestra'!$D$8:$D$17))+1,""),ROW()-735)),"")</f>
        <v/>
      </c>
      <c r="D744" s="143" t="str">
        <f t="shared" si="89"/>
        <v/>
      </c>
      <c r="E744" s="95" t="str">
        <f t="shared" si="90"/>
        <v/>
      </c>
      <c r="F744" s="23"/>
      <c r="G744" s="23"/>
      <c r="H744" s="23"/>
      <c r="I744" s="23"/>
      <c r="J744" s="23"/>
      <c r="K744" s="188"/>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row>
    <row r="745" ht="12.75" customHeight="1">
      <c r="A745" s="133" t="str">
        <f t="array" ref="A745">IFERROR(INDEX('03.Muestra'!$B$8:$B$17,SMALL(IF("Documento no web"='03.Muestra'!$D$8:$D$17,ROW('03.Muestra'!$B$8:$B$17)-MIN(ROW('03.Muestra'!$D$8:$D$17))+1,""),ROW()-735)),"")</f>
        <v/>
      </c>
      <c r="B745" s="169" t="str">
        <f t="array" ref="B745">IFERROR(INDEX('03.Muestra'!$C$8:$C$17,SMALL(IF("Documento no web"='03.Muestra'!$D$8:$D$17,ROW('03.Muestra'!$C$8:$C$17)-MIN(ROW('03.Muestra'!$D$8:$D$17))+1,""),ROW()-735)),"")</f>
        <v/>
      </c>
      <c r="C745" s="169" t="str">
        <f t="array" ref="C745">IFERROR(INDEX('03.Muestra'!$F$8:$F$17,SMALL(IF("Documento no web"='03.Muestra'!$D$8:$D$17,ROW('03.Muestra'!$F$8:$F$17)-MIN(ROW('03.Muestra'!$D$8:$D$17))+1,""),ROW()-735)),"")</f>
        <v/>
      </c>
      <c r="D745" s="143" t="str">
        <f t="shared" si="89"/>
        <v/>
      </c>
      <c r="E745" s="95" t="str">
        <f t="shared" si="90"/>
        <v/>
      </c>
      <c r="F745" s="23"/>
      <c r="G745" s="23"/>
      <c r="H745" s="23"/>
      <c r="I745" s="23"/>
      <c r="J745" s="23"/>
      <c r="K745" s="188"/>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row>
    <row r="746" ht="12.0" customHeight="1">
      <c r="A746" s="92"/>
      <c r="B746" s="173"/>
      <c r="C746" s="173"/>
      <c r="D746" s="174"/>
      <c r="E746" s="95"/>
      <c r="F746" s="23"/>
      <c r="G746" s="23"/>
      <c r="H746" s="23"/>
      <c r="I746" s="23"/>
      <c r="J746" s="23"/>
      <c r="K746" s="29"/>
      <c r="L746" s="29"/>
      <c r="M746" s="29"/>
      <c r="N746" s="23"/>
      <c r="O746" s="23"/>
      <c r="P746" s="23"/>
      <c r="Q746" s="23"/>
      <c r="R746" s="23"/>
      <c r="S746" s="23"/>
      <c r="T746" s="23"/>
      <c r="U746" s="23"/>
      <c r="V746" s="29"/>
      <c r="W746" s="29"/>
      <c r="X746" s="29"/>
      <c r="Y746" s="29"/>
      <c r="Z746" s="29"/>
      <c r="AA746" s="29"/>
      <c r="AB746" s="29"/>
      <c r="AC746" s="29"/>
      <c r="AD746" s="23"/>
      <c r="AE746" s="29"/>
      <c r="AF746" s="29"/>
      <c r="AG746" s="29"/>
      <c r="AH746" s="29"/>
      <c r="AI746" s="29"/>
    </row>
    <row r="747" ht="12.0" customHeight="1">
      <c r="A747" s="92"/>
      <c r="B747" s="173"/>
      <c r="C747" s="173"/>
      <c r="D747" s="174"/>
      <c r="E747" s="95"/>
      <c r="F747" s="23"/>
      <c r="G747" s="23"/>
      <c r="H747" s="23"/>
      <c r="I747" s="23"/>
      <c r="J747" s="23"/>
      <c r="K747" s="29"/>
      <c r="L747" s="29"/>
      <c r="M747" s="29"/>
      <c r="N747" s="23"/>
      <c r="O747" s="23"/>
      <c r="P747" s="23"/>
      <c r="Q747" s="23"/>
      <c r="R747" s="23"/>
      <c r="S747" s="23"/>
      <c r="T747" s="23"/>
      <c r="U747" s="23"/>
      <c r="V747" s="29"/>
      <c r="W747" s="29"/>
      <c r="X747" s="29"/>
      <c r="Y747" s="29"/>
      <c r="Z747" s="29"/>
      <c r="AA747" s="29"/>
      <c r="AB747" s="29"/>
      <c r="AC747" s="29"/>
      <c r="AD747" s="23"/>
      <c r="AE747" s="29"/>
      <c r="AF747" s="29"/>
      <c r="AG747" s="29"/>
      <c r="AH747" s="29"/>
      <c r="AI747" s="29"/>
    </row>
    <row r="748" ht="12.75" customHeight="1">
      <c r="A748" s="151"/>
      <c r="B748" s="152"/>
      <c r="C748" s="151"/>
      <c r="D748" s="175"/>
      <c r="E748" s="95"/>
      <c r="F748" s="23"/>
      <c r="G748" s="23"/>
      <c r="H748" s="23"/>
      <c r="I748" s="23"/>
      <c r="J748" s="23"/>
      <c r="K748" s="29"/>
      <c r="L748" s="29"/>
      <c r="M748" s="29"/>
      <c r="N748" s="23"/>
      <c r="O748" s="23"/>
      <c r="P748" s="23"/>
      <c r="Q748" s="23"/>
      <c r="R748" s="23"/>
      <c r="S748" s="23"/>
      <c r="T748" s="23"/>
      <c r="U748" s="23"/>
      <c r="V748" s="29"/>
      <c r="W748" s="29"/>
      <c r="X748" s="29"/>
      <c r="Y748" s="29"/>
      <c r="Z748" s="29"/>
      <c r="AA748" s="29"/>
      <c r="AB748" s="29"/>
      <c r="AC748" s="29"/>
      <c r="AD748" s="23"/>
      <c r="AE748" s="29"/>
      <c r="AF748" s="29"/>
      <c r="AG748" s="29"/>
      <c r="AH748" s="29"/>
      <c r="AI748" s="29"/>
    </row>
    <row r="749" ht="14.25" customHeight="1">
      <c r="A749" s="149"/>
      <c r="B749" s="149"/>
      <c r="C749" s="149"/>
      <c r="D749" s="176"/>
      <c r="E749" s="95"/>
      <c r="F749" s="124"/>
      <c r="G749" s="23"/>
      <c r="H749" s="23"/>
      <c r="I749" s="23"/>
      <c r="J749" s="23"/>
      <c r="K749" s="29"/>
      <c r="L749" s="29"/>
      <c r="M749" s="29"/>
      <c r="N749" s="23"/>
      <c r="O749" s="23"/>
      <c r="P749" s="23"/>
      <c r="Q749" s="23"/>
      <c r="R749" s="23"/>
      <c r="S749" s="23"/>
      <c r="T749" s="23"/>
      <c r="U749" s="23"/>
      <c r="V749" s="29"/>
      <c r="W749" s="29"/>
      <c r="X749" s="29"/>
      <c r="Y749" s="29"/>
      <c r="Z749" s="29"/>
      <c r="AA749" s="29"/>
      <c r="AB749" s="29"/>
      <c r="AC749" s="29"/>
      <c r="AD749" s="23"/>
      <c r="AE749" s="29"/>
      <c r="AF749" s="29"/>
      <c r="AG749" s="29"/>
      <c r="AH749" s="29"/>
      <c r="AI749" s="29"/>
    </row>
    <row r="750" ht="12.75" customHeight="1">
      <c r="A750" s="29"/>
      <c r="B750" s="23"/>
      <c r="C750" s="23"/>
      <c r="D750" s="167"/>
      <c r="E750" s="23"/>
      <c r="F750" s="23"/>
      <c r="G750" s="23"/>
      <c r="H750" s="23"/>
      <c r="I750" s="23"/>
      <c r="J750" s="23"/>
      <c r="K750" s="188"/>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row>
    <row r="751" ht="12.75" customHeight="1">
      <c r="A751" s="29"/>
      <c r="B751" s="23"/>
      <c r="C751" s="23"/>
      <c r="D751" s="167"/>
      <c r="E751" s="137"/>
      <c r="F751" s="23"/>
      <c r="G751" s="23"/>
      <c r="H751" s="23"/>
      <c r="I751" s="23"/>
      <c r="J751" s="23"/>
      <c r="K751" s="188"/>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row>
    <row r="752" ht="12.75" customHeight="1">
      <c r="A752" s="126" t="s">
        <v>106</v>
      </c>
      <c r="B752" s="127" t="s">
        <v>92</v>
      </c>
      <c r="C752" s="128" t="s">
        <v>246</v>
      </c>
      <c r="D752" s="168" t="s">
        <v>112</v>
      </c>
      <c r="E752" s="154"/>
      <c r="F752" s="29"/>
      <c r="G752" s="29"/>
      <c r="H752" s="29"/>
      <c r="I752" s="29"/>
      <c r="J752" s="29"/>
      <c r="K752" s="188"/>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row>
    <row r="753" ht="12.75" customHeight="1">
      <c r="A753" s="133" t="str">
        <f t="array" ref="A753">IFERROR(INDEX('03.Muestra'!$B$8:$B$17,SMALL(IF("Documento no web"='03.Muestra'!$D$8:$D$17,ROW('03.Muestra'!$B$8:$B$17)-MIN(ROW('03.Muestra'!$D$8:$D$17))+1,""),ROW()-752)),"")</f>
        <v/>
      </c>
      <c r="B753" s="169" t="str">
        <f t="array" ref="B753">IFERROR(INDEX('03.Muestra'!$C$8:$C$17,SMALL(IF("Documento no web"='03.Muestra'!$D$8:$D$17,ROW('03.Muestra'!$C$8:$C$17)-MIN(ROW('03.Muestra'!$D$8:$D$17))+1,""),ROW()-752)),"")</f>
        <v/>
      </c>
      <c r="C753" s="169" t="str">
        <f t="array" ref="C753">IFERROR(INDEX('03.Muestra'!$F$8:$F$17,SMALL(IF("Documento no web"='03.Muestra'!$D$8:$D$17,ROW('03.Muestra'!$F$8:$F$17)-MIN(ROW('03.Muestra'!$D$8:$D$17))+1,""),ROW()-752)),"")</f>
        <v/>
      </c>
      <c r="D753" s="143" t="str">
        <f t="shared" ref="D753:D762" si="91">IF(C753="","",$D$18)</f>
        <v/>
      </c>
      <c r="E753" s="95" t="str">
        <f t="shared" ref="E753:E762" si="92">IF(D753&lt;&gt;"",IF(AND(B753&lt;&gt;"",C753&lt;&gt;""),"","ERR"),"")</f>
        <v/>
      </c>
      <c r="F753" s="144" t="s">
        <v>95</v>
      </c>
      <c r="G753" s="121" t="s">
        <v>104</v>
      </c>
      <c r="H753" s="116" t="s">
        <v>99</v>
      </c>
      <c r="I753" s="145" t="s">
        <v>97</v>
      </c>
      <c r="J753" s="146" t="s">
        <v>93</v>
      </c>
      <c r="K753" s="171" t="s">
        <v>103</v>
      </c>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row>
    <row r="754" ht="12.75" customHeight="1">
      <c r="A754" s="133" t="str">
        <f t="array" ref="A754">IFERROR(INDEX('03.Muestra'!$B$8:$B$17,SMALL(IF("Documento no web"='03.Muestra'!$D$8:$D$17,ROW('03.Muestra'!$B$8:$B$17)-MIN(ROW('03.Muestra'!$D$8:$D$17))+1,""),ROW()-752)),"")</f>
        <v/>
      </c>
      <c r="B754" s="169" t="str">
        <f t="array" ref="B754">IFERROR(INDEX('03.Muestra'!$C$8:$C$17,SMALL(IF("Documento no web"='03.Muestra'!$D$8:$D$17,ROW('03.Muestra'!$C$8:$C$17)-MIN(ROW('03.Muestra'!$D$8:$D$17))+1,""),ROW()-752)),"")</f>
        <v/>
      </c>
      <c r="C754" s="169" t="str">
        <f t="array" ref="C754">IFERROR(INDEX('03.Muestra'!$F$8:$F$17,SMALL(IF("Documento no web"='03.Muestra'!$D$8:$D$17,ROW('03.Muestra'!$F$8:$F$17)-MIN(ROW('03.Muestra'!$D$8:$D$17))+1,""),ROW()-752)),"")</f>
        <v/>
      </c>
      <c r="D754" s="143" t="str">
        <f t="shared" si="91"/>
        <v/>
      </c>
      <c r="E754" s="95" t="str">
        <f t="shared" si="92"/>
        <v/>
      </c>
      <c r="F754" s="147">
        <f>COUNTIF($D753:INDIRECT("$D" &amp;  SUM(ROW()-1,'03.Muestra'!$D$20)-1),F753)</f>
        <v>0</v>
      </c>
      <c r="G754" s="147">
        <f>COUNTIF($D753:INDIRECT("$D" &amp;  SUM(ROW()-1,'03.Muestra'!$D$20)-1),G753)</f>
        <v>0</v>
      </c>
      <c r="H754" s="147">
        <f>COUNTIF($D753:INDIRECT("$D" &amp;  SUM(ROW()-1,'03.Muestra'!$D$20)-1),H753)</f>
        <v>0</v>
      </c>
      <c r="I754" s="147">
        <f>COUNTIF($D753:INDIRECT("$D" &amp;  SUM(ROW()-1,'03.Muestra'!$D$20)-1),I753)</f>
        <v>0</v>
      </c>
      <c r="J754" s="147">
        <f>COUNTIF($D753:INDIRECT("$D" &amp;  SUM(ROW()-1,'03.Muestra'!$D$20)-1),J753)</f>
        <v>0</v>
      </c>
      <c r="K754" s="172">
        <f>IF(COUNTIF('03.Muestra'!$D$8:$D$17,"Documento no web")=0,0,COUNTBLANK($D753:INDIRECT("$D" &amp;  SUM(ROW()-1,COUNTIF('03.Muestra'!$D$8:$D$17,"Documento no web"))-1)))</f>
        <v>0</v>
      </c>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row>
    <row r="755" ht="12.75" customHeight="1">
      <c r="A755" s="133" t="str">
        <f t="array" ref="A755">IFERROR(INDEX('03.Muestra'!$B$8:$B$17,SMALL(IF("Documento no web"='03.Muestra'!$D$8:$D$17,ROW('03.Muestra'!$B$8:$B$17)-MIN(ROW('03.Muestra'!$D$8:$D$17))+1,""),ROW()-752)),"")</f>
        <v/>
      </c>
      <c r="B755" s="169" t="str">
        <f t="array" ref="B755">IFERROR(INDEX('03.Muestra'!$C$8:$C$17,SMALL(IF("Documento no web"='03.Muestra'!$D$8:$D$17,ROW('03.Muestra'!$C$8:$C$17)-MIN(ROW('03.Muestra'!$D$8:$D$17))+1,""),ROW()-752)),"")</f>
        <v/>
      </c>
      <c r="C755" s="169" t="str">
        <f t="array" ref="C755">IFERROR(INDEX('03.Muestra'!$F$8:$F$17,SMALL(IF("Documento no web"='03.Muestra'!$D$8:$D$17,ROW('03.Muestra'!$F$8:$F$17)-MIN(ROW('03.Muestra'!$D$8:$D$17))+1,""),ROW()-752)),"")</f>
        <v/>
      </c>
      <c r="D755" s="143" t="str">
        <f t="shared" si="91"/>
        <v/>
      </c>
      <c r="E755" s="95" t="str">
        <f t="shared" si="92"/>
        <v/>
      </c>
      <c r="F755" s="29"/>
      <c r="G755" s="23"/>
      <c r="H755" s="23"/>
      <c r="I755" s="23"/>
      <c r="J755" s="23"/>
      <c r="K755" s="188"/>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row>
    <row r="756" ht="12.75" customHeight="1">
      <c r="A756" s="133" t="str">
        <f t="array" ref="A756">IFERROR(INDEX('03.Muestra'!$B$8:$B$17,SMALL(IF("Documento no web"='03.Muestra'!$D$8:$D$17,ROW('03.Muestra'!$B$8:$B$17)-MIN(ROW('03.Muestra'!$D$8:$D$17))+1,""),ROW()-752)),"")</f>
        <v/>
      </c>
      <c r="B756" s="169" t="str">
        <f t="array" ref="B756">IFERROR(INDEX('03.Muestra'!$C$8:$C$17,SMALL(IF("Documento no web"='03.Muestra'!$D$8:$D$17,ROW('03.Muestra'!$C$8:$C$17)-MIN(ROW('03.Muestra'!$D$8:$D$17))+1,""),ROW()-752)),"")</f>
        <v/>
      </c>
      <c r="C756" s="169" t="str">
        <f t="array" ref="C756">IFERROR(INDEX('03.Muestra'!$F$8:$F$17,SMALL(IF("Documento no web"='03.Muestra'!$D$8:$D$17,ROW('03.Muestra'!$F$8:$F$17)-MIN(ROW('03.Muestra'!$D$8:$D$17))+1,""),ROW()-752)),"")</f>
        <v/>
      </c>
      <c r="D756" s="143" t="str">
        <f t="shared" si="91"/>
        <v/>
      </c>
      <c r="E756" s="95" t="str">
        <f t="shared" si="92"/>
        <v/>
      </c>
      <c r="F756" s="29"/>
      <c r="G756" s="23"/>
      <c r="H756" s="23"/>
      <c r="I756" s="23"/>
      <c r="J756" s="23"/>
      <c r="K756" s="188"/>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row>
    <row r="757" ht="12.75" customHeight="1">
      <c r="A757" s="133" t="str">
        <f t="array" ref="A757">IFERROR(INDEX('03.Muestra'!$B$8:$B$17,SMALL(IF("Documento no web"='03.Muestra'!$D$8:$D$17,ROW('03.Muestra'!$B$8:$B$17)-MIN(ROW('03.Muestra'!$D$8:$D$17))+1,""),ROW()-752)),"")</f>
        <v/>
      </c>
      <c r="B757" s="169" t="str">
        <f t="array" ref="B757">IFERROR(INDEX('03.Muestra'!$C$8:$C$17,SMALL(IF("Documento no web"='03.Muestra'!$D$8:$D$17,ROW('03.Muestra'!$C$8:$C$17)-MIN(ROW('03.Muestra'!$D$8:$D$17))+1,""),ROW()-752)),"")</f>
        <v/>
      </c>
      <c r="C757" s="169" t="str">
        <f t="array" ref="C757">IFERROR(INDEX('03.Muestra'!$F$8:$F$17,SMALL(IF("Documento no web"='03.Muestra'!$D$8:$D$17,ROW('03.Muestra'!$F$8:$F$17)-MIN(ROW('03.Muestra'!$D$8:$D$17))+1,""),ROW()-752)),"")</f>
        <v/>
      </c>
      <c r="D757" s="143" t="str">
        <f t="shared" si="91"/>
        <v/>
      </c>
      <c r="E757" s="95" t="str">
        <f t="shared" si="92"/>
        <v/>
      </c>
      <c r="F757" s="29"/>
      <c r="G757" s="23"/>
      <c r="H757" s="23"/>
      <c r="I757" s="23"/>
      <c r="J757" s="23"/>
      <c r="K757" s="188"/>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row>
    <row r="758" ht="12.75" customHeight="1">
      <c r="A758" s="133" t="str">
        <f t="array" ref="A758">IFERROR(INDEX('03.Muestra'!$B$8:$B$17,SMALL(IF("Documento no web"='03.Muestra'!$D$8:$D$17,ROW('03.Muestra'!$B$8:$B$17)-MIN(ROW('03.Muestra'!$D$8:$D$17))+1,""),ROW()-752)),"")</f>
        <v/>
      </c>
      <c r="B758" s="169" t="str">
        <f t="array" ref="B758">IFERROR(INDEX('03.Muestra'!$C$8:$C$17,SMALL(IF("Documento no web"='03.Muestra'!$D$8:$D$17,ROW('03.Muestra'!$C$8:$C$17)-MIN(ROW('03.Muestra'!$D$8:$D$17))+1,""),ROW()-752)),"")</f>
        <v/>
      </c>
      <c r="C758" s="169" t="str">
        <f t="array" ref="C758">IFERROR(INDEX('03.Muestra'!$F$8:$F$17,SMALL(IF("Documento no web"='03.Muestra'!$D$8:$D$17,ROW('03.Muestra'!$F$8:$F$17)-MIN(ROW('03.Muestra'!$D$8:$D$17))+1,""),ROW()-752)),"")</f>
        <v/>
      </c>
      <c r="D758" s="143" t="str">
        <f t="shared" si="91"/>
        <v/>
      </c>
      <c r="E758" s="95" t="str">
        <f t="shared" si="92"/>
        <v/>
      </c>
      <c r="F758" s="29"/>
      <c r="G758" s="23"/>
      <c r="H758" s="23"/>
      <c r="I758" s="23"/>
      <c r="J758" s="23"/>
      <c r="K758" s="188"/>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row>
    <row r="759" ht="12.75" customHeight="1">
      <c r="A759" s="133" t="str">
        <f t="array" ref="A759">IFERROR(INDEX('03.Muestra'!$B$8:$B$17,SMALL(IF("Documento no web"='03.Muestra'!$D$8:$D$17,ROW('03.Muestra'!$B$8:$B$17)-MIN(ROW('03.Muestra'!$D$8:$D$17))+1,""),ROW()-752)),"")</f>
        <v/>
      </c>
      <c r="B759" s="169" t="str">
        <f t="array" ref="B759">IFERROR(INDEX('03.Muestra'!$C$8:$C$17,SMALL(IF("Documento no web"='03.Muestra'!$D$8:$D$17,ROW('03.Muestra'!$C$8:$C$17)-MIN(ROW('03.Muestra'!$D$8:$D$17))+1,""),ROW()-752)),"")</f>
        <v/>
      </c>
      <c r="C759" s="169" t="str">
        <f t="array" ref="C759">IFERROR(INDEX('03.Muestra'!$F$8:$F$17,SMALL(IF("Documento no web"='03.Muestra'!$D$8:$D$17,ROW('03.Muestra'!$F$8:$F$17)-MIN(ROW('03.Muestra'!$D$8:$D$17))+1,""),ROW()-752)),"")</f>
        <v/>
      </c>
      <c r="D759" s="143" t="str">
        <f t="shared" si="91"/>
        <v/>
      </c>
      <c r="E759" s="95" t="str">
        <f t="shared" si="92"/>
        <v/>
      </c>
      <c r="F759" s="23"/>
      <c r="G759" s="23"/>
      <c r="H759" s="23"/>
      <c r="I759" s="23"/>
      <c r="J759" s="23"/>
      <c r="K759" s="188"/>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row>
    <row r="760" ht="12.75" customHeight="1">
      <c r="A760" s="133" t="str">
        <f t="array" ref="A760">IFERROR(INDEX('03.Muestra'!$B$8:$B$17,SMALL(IF("Documento no web"='03.Muestra'!$D$8:$D$17,ROW('03.Muestra'!$B$8:$B$17)-MIN(ROW('03.Muestra'!$D$8:$D$17))+1,""),ROW()-752)),"")</f>
        <v/>
      </c>
      <c r="B760" s="169" t="str">
        <f t="array" ref="B760">IFERROR(INDEX('03.Muestra'!$C$8:$C$17,SMALL(IF("Documento no web"='03.Muestra'!$D$8:$D$17,ROW('03.Muestra'!$C$8:$C$17)-MIN(ROW('03.Muestra'!$D$8:$D$17))+1,""),ROW()-752)),"")</f>
        <v/>
      </c>
      <c r="C760" s="169" t="str">
        <f t="array" ref="C760">IFERROR(INDEX('03.Muestra'!$F$8:$F$17,SMALL(IF("Documento no web"='03.Muestra'!$D$8:$D$17,ROW('03.Muestra'!$F$8:$F$17)-MIN(ROW('03.Muestra'!$D$8:$D$17))+1,""),ROW()-752)),"")</f>
        <v/>
      </c>
      <c r="D760" s="143" t="str">
        <f t="shared" si="91"/>
        <v/>
      </c>
      <c r="E760" s="95" t="str">
        <f t="shared" si="92"/>
        <v/>
      </c>
      <c r="F760" s="23"/>
      <c r="G760" s="23"/>
      <c r="H760" s="23"/>
      <c r="I760" s="23"/>
      <c r="J760" s="23"/>
      <c r="K760" s="188"/>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row>
    <row r="761" ht="12.75" customHeight="1">
      <c r="A761" s="133" t="str">
        <f t="array" ref="A761">IFERROR(INDEX('03.Muestra'!$B$8:$B$17,SMALL(IF("Documento no web"='03.Muestra'!$D$8:$D$17,ROW('03.Muestra'!$B$8:$B$17)-MIN(ROW('03.Muestra'!$D$8:$D$17))+1,""),ROW()-752)),"")</f>
        <v/>
      </c>
      <c r="B761" s="169" t="str">
        <f t="array" ref="B761">IFERROR(INDEX('03.Muestra'!$C$8:$C$17,SMALL(IF("Documento no web"='03.Muestra'!$D$8:$D$17,ROW('03.Muestra'!$C$8:$C$17)-MIN(ROW('03.Muestra'!$D$8:$D$17))+1,""),ROW()-752)),"")</f>
        <v/>
      </c>
      <c r="C761" s="169" t="str">
        <f t="array" ref="C761">IFERROR(INDEX('03.Muestra'!$F$8:$F$17,SMALL(IF("Documento no web"='03.Muestra'!$D$8:$D$17,ROW('03.Muestra'!$F$8:$F$17)-MIN(ROW('03.Muestra'!$D$8:$D$17))+1,""),ROW()-752)),"")</f>
        <v/>
      </c>
      <c r="D761" s="143" t="str">
        <f t="shared" si="91"/>
        <v/>
      </c>
      <c r="E761" s="95" t="str">
        <f t="shared" si="92"/>
        <v/>
      </c>
      <c r="F761" s="23"/>
      <c r="G761" s="23"/>
      <c r="H761" s="23"/>
      <c r="I761" s="23"/>
      <c r="J761" s="23"/>
      <c r="K761" s="188"/>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row>
    <row r="762" ht="12.75" customHeight="1">
      <c r="A762" s="133" t="str">
        <f t="array" ref="A762">IFERROR(INDEX('03.Muestra'!$B$8:$B$17,SMALL(IF("Documento no web"='03.Muestra'!$D$8:$D$17,ROW('03.Muestra'!$B$8:$B$17)-MIN(ROW('03.Muestra'!$D$8:$D$17))+1,""),ROW()-752)),"")</f>
        <v/>
      </c>
      <c r="B762" s="169" t="str">
        <f t="array" ref="B762">IFERROR(INDEX('03.Muestra'!$C$8:$C$17,SMALL(IF("Documento no web"='03.Muestra'!$D$8:$D$17,ROW('03.Muestra'!$C$8:$C$17)-MIN(ROW('03.Muestra'!$D$8:$D$17))+1,""),ROW()-752)),"")</f>
        <v/>
      </c>
      <c r="C762" s="169" t="str">
        <f t="array" ref="C762">IFERROR(INDEX('03.Muestra'!$F$8:$F$17,SMALL(IF("Documento no web"='03.Muestra'!$D$8:$D$17,ROW('03.Muestra'!$F$8:$F$17)-MIN(ROW('03.Muestra'!$D$8:$D$17))+1,""),ROW()-752)),"")</f>
        <v/>
      </c>
      <c r="D762" s="143" t="str">
        <f t="shared" si="91"/>
        <v/>
      </c>
      <c r="E762" s="95" t="str">
        <f t="shared" si="92"/>
        <v/>
      </c>
      <c r="F762" s="23"/>
      <c r="G762" s="23"/>
      <c r="H762" s="23"/>
      <c r="I762" s="23"/>
      <c r="J762" s="23"/>
      <c r="K762" s="188"/>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row>
    <row r="763" ht="12.0" customHeight="1">
      <c r="A763" s="92"/>
      <c r="B763" s="173"/>
      <c r="C763" s="173"/>
      <c r="D763" s="174"/>
      <c r="E763" s="95"/>
      <c r="F763" s="23"/>
      <c r="G763" s="23"/>
      <c r="H763" s="23"/>
      <c r="I763" s="23"/>
      <c r="J763" s="23"/>
      <c r="K763" s="29"/>
      <c r="L763" s="29"/>
      <c r="M763" s="29"/>
      <c r="N763" s="23"/>
      <c r="O763" s="23"/>
      <c r="P763" s="23"/>
      <c r="Q763" s="23"/>
      <c r="R763" s="23"/>
      <c r="S763" s="23"/>
      <c r="T763" s="23"/>
      <c r="U763" s="23"/>
      <c r="V763" s="29"/>
      <c r="W763" s="29"/>
      <c r="X763" s="29"/>
      <c r="Y763" s="29"/>
      <c r="Z763" s="29"/>
      <c r="AA763" s="29"/>
      <c r="AB763" s="29"/>
      <c r="AC763" s="29"/>
      <c r="AD763" s="23"/>
      <c r="AE763" s="29"/>
      <c r="AF763" s="29"/>
      <c r="AG763" s="29"/>
      <c r="AH763" s="29"/>
      <c r="AI763" s="29"/>
    </row>
    <row r="764" ht="12.0" customHeight="1">
      <c r="A764" s="92"/>
      <c r="B764" s="173"/>
      <c r="C764" s="173"/>
      <c r="D764" s="174"/>
      <c r="E764" s="95"/>
      <c r="F764" s="23"/>
      <c r="G764" s="23"/>
      <c r="H764" s="23"/>
      <c r="I764" s="23"/>
      <c r="J764" s="23"/>
      <c r="K764" s="29"/>
      <c r="L764" s="29"/>
      <c r="M764" s="29"/>
      <c r="N764" s="23"/>
      <c r="O764" s="23"/>
      <c r="P764" s="23"/>
      <c r="Q764" s="23"/>
      <c r="R764" s="23"/>
      <c r="S764" s="23"/>
      <c r="T764" s="23"/>
      <c r="U764" s="23"/>
      <c r="V764" s="29"/>
      <c r="W764" s="29"/>
      <c r="X764" s="29"/>
      <c r="Y764" s="29"/>
      <c r="Z764" s="29"/>
      <c r="AA764" s="29"/>
      <c r="AB764" s="29"/>
      <c r="AC764" s="29"/>
      <c r="AD764" s="23"/>
      <c r="AE764" s="29"/>
      <c r="AF764" s="29"/>
      <c r="AG764" s="29"/>
      <c r="AH764" s="29"/>
      <c r="AI764" s="29"/>
    </row>
    <row r="765" ht="12.75" customHeight="1">
      <c r="A765" s="151"/>
      <c r="B765" s="152"/>
      <c r="C765" s="151"/>
      <c r="D765" s="175"/>
      <c r="E765" s="95"/>
      <c r="F765" s="23"/>
      <c r="G765" s="23"/>
      <c r="H765" s="23"/>
      <c r="I765" s="23"/>
      <c r="J765" s="23"/>
      <c r="K765" s="29"/>
      <c r="L765" s="29"/>
      <c r="M765" s="29"/>
      <c r="N765" s="23"/>
      <c r="O765" s="23"/>
      <c r="P765" s="23"/>
      <c r="Q765" s="23"/>
      <c r="R765" s="23"/>
      <c r="S765" s="23"/>
      <c r="T765" s="23"/>
      <c r="U765" s="23"/>
      <c r="V765" s="29"/>
      <c r="W765" s="29"/>
      <c r="X765" s="29"/>
      <c r="Y765" s="29"/>
      <c r="Z765" s="29"/>
      <c r="AA765" s="29"/>
      <c r="AB765" s="29"/>
      <c r="AC765" s="29"/>
      <c r="AD765" s="23"/>
      <c r="AE765" s="29"/>
      <c r="AF765" s="29"/>
      <c r="AG765" s="29"/>
      <c r="AH765" s="29"/>
      <c r="AI765" s="29"/>
    </row>
    <row r="766" ht="14.25" customHeight="1">
      <c r="A766" s="149"/>
      <c r="B766" s="149"/>
      <c r="C766" s="149"/>
      <c r="D766" s="176"/>
      <c r="E766" s="95"/>
      <c r="F766" s="124"/>
      <c r="G766" s="23"/>
      <c r="H766" s="23"/>
      <c r="I766" s="23"/>
      <c r="J766" s="23"/>
      <c r="K766" s="29"/>
      <c r="L766" s="29"/>
      <c r="M766" s="29"/>
      <c r="N766" s="23"/>
      <c r="O766" s="23"/>
      <c r="P766" s="23"/>
      <c r="Q766" s="23"/>
      <c r="R766" s="23"/>
      <c r="S766" s="23"/>
      <c r="T766" s="23"/>
      <c r="U766" s="23"/>
      <c r="V766" s="29"/>
      <c r="W766" s="29"/>
      <c r="X766" s="29"/>
      <c r="Y766" s="29"/>
      <c r="Z766" s="29"/>
      <c r="AA766" s="29"/>
      <c r="AB766" s="29"/>
      <c r="AC766" s="29"/>
      <c r="AD766" s="23"/>
      <c r="AE766" s="29"/>
      <c r="AF766" s="29"/>
      <c r="AG766" s="29"/>
      <c r="AH766" s="29"/>
      <c r="AI766" s="29"/>
    </row>
    <row r="767" ht="12.75" customHeight="1">
      <c r="A767" s="29"/>
      <c r="B767" s="23"/>
      <c r="C767" s="23"/>
      <c r="D767" s="167"/>
      <c r="E767" s="23"/>
      <c r="F767" s="23"/>
      <c r="G767" s="23"/>
      <c r="H767" s="23"/>
      <c r="I767" s="23"/>
      <c r="J767" s="23"/>
      <c r="K767" s="188"/>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row>
    <row r="768" ht="12.75" customHeight="1">
      <c r="A768" s="29"/>
      <c r="B768" s="23"/>
      <c r="C768" s="23"/>
      <c r="D768" s="167"/>
      <c r="E768" s="137"/>
      <c r="F768" s="23"/>
      <c r="G768" s="23"/>
      <c r="H768" s="23"/>
      <c r="I768" s="23"/>
      <c r="J768" s="23"/>
      <c r="K768" s="188"/>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row>
    <row r="769" ht="12.75" customHeight="1">
      <c r="A769" s="126" t="s">
        <v>106</v>
      </c>
      <c r="B769" s="127" t="s">
        <v>92</v>
      </c>
      <c r="C769" s="128" t="s">
        <v>247</v>
      </c>
      <c r="D769" s="168" t="s">
        <v>112</v>
      </c>
      <c r="E769" s="154"/>
      <c r="F769" s="29"/>
      <c r="G769" s="29"/>
      <c r="H769" s="29"/>
      <c r="I769" s="29"/>
      <c r="J769" s="29"/>
      <c r="K769" s="188"/>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row>
    <row r="770" ht="12.75" customHeight="1">
      <c r="A770" s="133" t="str">
        <f t="array" ref="A770">IFERROR(INDEX('03.Muestra'!$B$8:$B$17,SMALL(IF("Documento no web"='03.Muestra'!$D$8:$D$17,ROW('03.Muestra'!$B$8:$B$17)-MIN(ROW('03.Muestra'!$D$8:$D$17))+1,""),ROW()-769)),"")</f>
        <v/>
      </c>
      <c r="B770" s="169" t="str">
        <f t="array" ref="B770">IFERROR(INDEX('03.Muestra'!$C$8:$C$17,SMALL(IF("Documento no web"='03.Muestra'!$D$8:$D$17,ROW('03.Muestra'!$C$8:$C$17)-MIN(ROW('03.Muestra'!$D$8:$D$17))+1,""),ROW()-769)),"")</f>
        <v/>
      </c>
      <c r="C770" s="169" t="str">
        <f t="array" ref="C770">IFERROR(INDEX('03.Muestra'!$F$8:$F$17,SMALL(IF("Documento no web"='03.Muestra'!$D$8:$D$17,ROW('03.Muestra'!$F$8:$F$17)-MIN(ROW('03.Muestra'!$D$8:$D$17))+1,""),ROW()-769)),"")</f>
        <v/>
      </c>
      <c r="D770" s="143" t="str">
        <f t="shared" ref="D770:D779" si="93">IF(C770="","",$D$18)</f>
        <v/>
      </c>
      <c r="E770" s="95" t="str">
        <f t="shared" ref="E770:E779" si="94">IF(D770&lt;&gt;"",IF(AND(B770&lt;&gt;"",C770&lt;&gt;""),"","ERR"),"")</f>
        <v/>
      </c>
      <c r="F770" s="144" t="s">
        <v>95</v>
      </c>
      <c r="G770" s="121" t="s">
        <v>104</v>
      </c>
      <c r="H770" s="116" t="s">
        <v>99</v>
      </c>
      <c r="I770" s="145" t="s">
        <v>97</v>
      </c>
      <c r="J770" s="146" t="s">
        <v>93</v>
      </c>
      <c r="K770" s="171" t="s">
        <v>103</v>
      </c>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row>
    <row r="771" ht="12.75" customHeight="1">
      <c r="A771" s="133" t="str">
        <f t="array" ref="A771">IFERROR(INDEX('03.Muestra'!$B$8:$B$17,SMALL(IF("Documento no web"='03.Muestra'!$D$8:$D$17,ROW('03.Muestra'!$B$8:$B$17)-MIN(ROW('03.Muestra'!$D$8:$D$17))+1,""),ROW()-769)),"")</f>
        <v/>
      </c>
      <c r="B771" s="169" t="str">
        <f t="array" ref="B771">IFERROR(INDEX('03.Muestra'!$C$8:$C$17,SMALL(IF("Documento no web"='03.Muestra'!$D$8:$D$17,ROW('03.Muestra'!$C$8:$C$17)-MIN(ROW('03.Muestra'!$D$8:$D$17))+1,""),ROW()-769)),"")</f>
        <v/>
      </c>
      <c r="C771" s="169" t="str">
        <f t="array" ref="C771">IFERROR(INDEX('03.Muestra'!$F$8:$F$17,SMALL(IF("Documento no web"='03.Muestra'!$D$8:$D$17,ROW('03.Muestra'!$F$8:$F$17)-MIN(ROW('03.Muestra'!$D$8:$D$17))+1,""),ROW()-769)),"")</f>
        <v/>
      </c>
      <c r="D771" s="143" t="str">
        <f t="shared" si="93"/>
        <v/>
      </c>
      <c r="E771" s="95" t="str">
        <f t="shared" si="94"/>
        <v/>
      </c>
      <c r="F771" s="147">
        <f>COUNTIF($D770:INDIRECT("$D" &amp;  SUM(ROW()-1,'03.Muestra'!$D$20)-1),F770)</f>
        <v>0</v>
      </c>
      <c r="G771" s="147">
        <f>COUNTIF($D770:INDIRECT("$D" &amp;  SUM(ROW()-1,'03.Muestra'!$D$20)-1),G770)</f>
        <v>0</v>
      </c>
      <c r="H771" s="147">
        <f>COUNTIF($D770:INDIRECT("$D" &amp;  SUM(ROW()-1,'03.Muestra'!$D$20)-1),H770)</f>
        <v>0</v>
      </c>
      <c r="I771" s="147">
        <f>COUNTIF($D770:INDIRECT("$D" &amp;  SUM(ROW()-1,'03.Muestra'!$D$20)-1),I770)</f>
        <v>0</v>
      </c>
      <c r="J771" s="147">
        <f>COUNTIF($D770:INDIRECT("$D" &amp;  SUM(ROW()-1,'03.Muestra'!$D$20)-1),J770)</f>
        <v>0</v>
      </c>
      <c r="K771" s="172">
        <f>IF(COUNTIF('03.Muestra'!$D$8:$D$17,"Documento no web")=0,0,COUNTBLANK($D770:INDIRECT("$D" &amp;  SUM(ROW()-1,COUNTIF('03.Muestra'!$D$8:$D$17,"Documento no web"))-1)))</f>
        <v>0</v>
      </c>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row>
    <row r="772" ht="12.75" customHeight="1">
      <c r="A772" s="133" t="str">
        <f t="array" ref="A772">IFERROR(INDEX('03.Muestra'!$B$8:$B$17,SMALL(IF("Documento no web"='03.Muestra'!$D$8:$D$17,ROW('03.Muestra'!$B$8:$B$17)-MIN(ROW('03.Muestra'!$D$8:$D$17))+1,""),ROW()-769)),"")</f>
        <v/>
      </c>
      <c r="B772" s="169" t="str">
        <f t="array" ref="B772">IFERROR(INDEX('03.Muestra'!$C$8:$C$17,SMALL(IF("Documento no web"='03.Muestra'!$D$8:$D$17,ROW('03.Muestra'!$C$8:$C$17)-MIN(ROW('03.Muestra'!$D$8:$D$17))+1,""),ROW()-769)),"")</f>
        <v/>
      </c>
      <c r="C772" s="169" t="str">
        <f t="array" ref="C772">IFERROR(INDEX('03.Muestra'!$F$8:$F$17,SMALL(IF("Documento no web"='03.Muestra'!$D$8:$D$17,ROW('03.Muestra'!$F$8:$F$17)-MIN(ROW('03.Muestra'!$D$8:$D$17))+1,""),ROW()-769)),"")</f>
        <v/>
      </c>
      <c r="D772" s="143" t="str">
        <f t="shared" si="93"/>
        <v/>
      </c>
      <c r="E772" s="95" t="str">
        <f t="shared" si="94"/>
        <v/>
      </c>
      <c r="F772" s="29"/>
      <c r="G772" s="23"/>
      <c r="H772" s="23"/>
      <c r="I772" s="23"/>
      <c r="J772" s="23"/>
      <c r="K772" s="188"/>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row>
    <row r="773" ht="12.75" customHeight="1">
      <c r="A773" s="133" t="str">
        <f t="array" ref="A773">IFERROR(INDEX('03.Muestra'!$B$8:$B$17,SMALL(IF("Documento no web"='03.Muestra'!$D$8:$D$17,ROW('03.Muestra'!$B$8:$B$17)-MIN(ROW('03.Muestra'!$D$8:$D$17))+1,""),ROW()-769)),"")</f>
        <v/>
      </c>
      <c r="B773" s="169" t="str">
        <f t="array" ref="B773">IFERROR(INDEX('03.Muestra'!$C$8:$C$17,SMALL(IF("Documento no web"='03.Muestra'!$D$8:$D$17,ROW('03.Muestra'!$C$8:$C$17)-MIN(ROW('03.Muestra'!$D$8:$D$17))+1,""),ROW()-769)),"")</f>
        <v/>
      </c>
      <c r="C773" s="169" t="str">
        <f t="array" ref="C773">IFERROR(INDEX('03.Muestra'!$F$8:$F$17,SMALL(IF("Documento no web"='03.Muestra'!$D$8:$D$17,ROW('03.Muestra'!$F$8:$F$17)-MIN(ROW('03.Muestra'!$D$8:$D$17))+1,""),ROW()-769)),"")</f>
        <v/>
      </c>
      <c r="D773" s="143" t="str">
        <f t="shared" si="93"/>
        <v/>
      </c>
      <c r="E773" s="95" t="str">
        <f t="shared" si="94"/>
        <v/>
      </c>
      <c r="F773" s="29"/>
      <c r="G773" s="23"/>
      <c r="H773" s="23"/>
      <c r="I773" s="23"/>
      <c r="J773" s="23"/>
      <c r="K773" s="188"/>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row>
    <row r="774" ht="12.75" customHeight="1">
      <c r="A774" s="133" t="str">
        <f t="array" ref="A774">IFERROR(INDEX('03.Muestra'!$B$8:$B$17,SMALL(IF("Documento no web"='03.Muestra'!$D$8:$D$17,ROW('03.Muestra'!$B$8:$B$17)-MIN(ROW('03.Muestra'!$D$8:$D$17))+1,""),ROW()-769)),"")</f>
        <v/>
      </c>
      <c r="B774" s="169" t="str">
        <f t="array" ref="B774">IFERROR(INDEX('03.Muestra'!$C$8:$C$17,SMALL(IF("Documento no web"='03.Muestra'!$D$8:$D$17,ROW('03.Muestra'!$C$8:$C$17)-MIN(ROW('03.Muestra'!$D$8:$D$17))+1,""),ROW()-769)),"")</f>
        <v/>
      </c>
      <c r="C774" s="169" t="str">
        <f t="array" ref="C774">IFERROR(INDEX('03.Muestra'!$F$8:$F$17,SMALL(IF("Documento no web"='03.Muestra'!$D$8:$D$17,ROW('03.Muestra'!$F$8:$F$17)-MIN(ROW('03.Muestra'!$D$8:$D$17))+1,""),ROW()-769)),"")</f>
        <v/>
      </c>
      <c r="D774" s="143" t="str">
        <f t="shared" si="93"/>
        <v/>
      </c>
      <c r="E774" s="95" t="str">
        <f t="shared" si="94"/>
        <v/>
      </c>
      <c r="F774" s="29"/>
      <c r="G774" s="23"/>
      <c r="H774" s="23"/>
      <c r="I774" s="23"/>
      <c r="J774" s="23"/>
      <c r="K774" s="188"/>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row>
    <row r="775" ht="12.75" customHeight="1">
      <c r="A775" s="133" t="str">
        <f t="array" ref="A775">IFERROR(INDEX('03.Muestra'!$B$8:$B$17,SMALL(IF("Documento no web"='03.Muestra'!$D$8:$D$17,ROW('03.Muestra'!$B$8:$B$17)-MIN(ROW('03.Muestra'!$D$8:$D$17))+1,""),ROW()-769)),"")</f>
        <v/>
      </c>
      <c r="B775" s="169" t="str">
        <f t="array" ref="B775">IFERROR(INDEX('03.Muestra'!$C$8:$C$17,SMALL(IF("Documento no web"='03.Muestra'!$D$8:$D$17,ROW('03.Muestra'!$C$8:$C$17)-MIN(ROW('03.Muestra'!$D$8:$D$17))+1,""),ROW()-769)),"")</f>
        <v/>
      </c>
      <c r="C775" s="169" t="str">
        <f t="array" ref="C775">IFERROR(INDEX('03.Muestra'!$F$8:$F$17,SMALL(IF("Documento no web"='03.Muestra'!$D$8:$D$17,ROW('03.Muestra'!$F$8:$F$17)-MIN(ROW('03.Muestra'!$D$8:$D$17))+1,""),ROW()-769)),"")</f>
        <v/>
      </c>
      <c r="D775" s="143" t="str">
        <f t="shared" si="93"/>
        <v/>
      </c>
      <c r="E775" s="95" t="str">
        <f t="shared" si="94"/>
        <v/>
      </c>
      <c r="F775" s="29"/>
      <c r="G775" s="23"/>
      <c r="H775" s="23"/>
      <c r="I775" s="23"/>
      <c r="J775" s="23"/>
      <c r="K775" s="188"/>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row>
    <row r="776" ht="12.75" customHeight="1">
      <c r="A776" s="133" t="str">
        <f t="array" ref="A776">IFERROR(INDEX('03.Muestra'!$B$8:$B$17,SMALL(IF("Documento no web"='03.Muestra'!$D$8:$D$17,ROW('03.Muestra'!$B$8:$B$17)-MIN(ROW('03.Muestra'!$D$8:$D$17))+1,""),ROW()-769)),"")</f>
        <v/>
      </c>
      <c r="B776" s="169" t="str">
        <f t="array" ref="B776">IFERROR(INDEX('03.Muestra'!$C$8:$C$17,SMALL(IF("Documento no web"='03.Muestra'!$D$8:$D$17,ROW('03.Muestra'!$C$8:$C$17)-MIN(ROW('03.Muestra'!$D$8:$D$17))+1,""),ROW()-769)),"")</f>
        <v/>
      </c>
      <c r="C776" s="169" t="str">
        <f t="array" ref="C776">IFERROR(INDEX('03.Muestra'!$F$8:$F$17,SMALL(IF("Documento no web"='03.Muestra'!$D$8:$D$17,ROW('03.Muestra'!$F$8:$F$17)-MIN(ROW('03.Muestra'!$D$8:$D$17))+1,""),ROW()-769)),"")</f>
        <v/>
      </c>
      <c r="D776" s="143" t="str">
        <f t="shared" si="93"/>
        <v/>
      </c>
      <c r="E776" s="95" t="str">
        <f t="shared" si="94"/>
        <v/>
      </c>
      <c r="F776" s="23"/>
      <c r="G776" s="23"/>
      <c r="H776" s="23"/>
      <c r="I776" s="23"/>
      <c r="J776" s="23"/>
      <c r="K776" s="188"/>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row>
    <row r="777" ht="12.75" customHeight="1">
      <c r="A777" s="133" t="str">
        <f t="array" ref="A777">IFERROR(INDEX('03.Muestra'!$B$8:$B$17,SMALL(IF("Documento no web"='03.Muestra'!$D$8:$D$17,ROW('03.Muestra'!$B$8:$B$17)-MIN(ROW('03.Muestra'!$D$8:$D$17))+1,""),ROW()-769)),"")</f>
        <v/>
      </c>
      <c r="B777" s="169" t="str">
        <f t="array" ref="B777">IFERROR(INDEX('03.Muestra'!$C$8:$C$17,SMALL(IF("Documento no web"='03.Muestra'!$D$8:$D$17,ROW('03.Muestra'!$C$8:$C$17)-MIN(ROW('03.Muestra'!$D$8:$D$17))+1,""),ROW()-769)),"")</f>
        <v/>
      </c>
      <c r="C777" s="169" t="str">
        <f t="array" ref="C777">IFERROR(INDEX('03.Muestra'!$F$8:$F$17,SMALL(IF("Documento no web"='03.Muestra'!$D$8:$D$17,ROW('03.Muestra'!$F$8:$F$17)-MIN(ROW('03.Muestra'!$D$8:$D$17))+1,""),ROW()-769)),"")</f>
        <v/>
      </c>
      <c r="D777" s="143" t="str">
        <f t="shared" si="93"/>
        <v/>
      </c>
      <c r="E777" s="95" t="str">
        <f t="shared" si="94"/>
        <v/>
      </c>
      <c r="F777" s="23"/>
      <c r="G777" s="23"/>
      <c r="H777" s="23"/>
      <c r="I777" s="23"/>
      <c r="J777" s="23"/>
      <c r="K777" s="188"/>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row>
    <row r="778" ht="12.75" customHeight="1">
      <c r="A778" s="133" t="str">
        <f t="array" ref="A778">IFERROR(INDEX('03.Muestra'!$B$8:$B$17,SMALL(IF("Documento no web"='03.Muestra'!$D$8:$D$17,ROW('03.Muestra'!$B$8:$B$17)-MIN(ROW('03.Muestra'!$D$8:$D$17))+1,""),ROW()-769)),"")</f>
        <v/>
      </c>
      <c r="B778" s="169" t="str">
        <f t="array" ref="B778">IFERROR(INDEX('03.Muestra'!$C$8:$C$17,SMALL(IF("Documento no web"='03.Muestra'!$D$8:$D$17,ROW('03.Muestra'!$C$8:$C$17)-MIN(ROW('03.Muestra'!$D$8:$D$17))+1,""),ROW()-769)),"")</f>
        <v/>
      </c>
      <c r="C778" s="169" t="str">
        <f t="array" ref="C778">IFERROR(INDEX('03.Muestra'!$F$8:$F$17,SMALL(IF("Documento no web"='03.Muestra'!$D$8:$D$17,ROW('03.Muestra'!$F$8:$F$17)-MIN(ROW('03.Muestra'!$D$8:$D$17))+1,""),ROW()-769)),"")</f>
        <v/>
      </c>
      <c r="D778" s="143" t="str">
        <f t="shared" si="93"/>
        <v/>
      </c>
      <c r="E778" s="95" t="str">
        <f t="shared" si="94"/>
        <v/>
      </c>
      <c r="F778" s="23"/>
      <c r="G778" s="23"/>
      <c r="H778" s="23"/>
      <c r="I778" s="23"/>
      <c r="J778" s="23"/>
      <c r="K778" s="188"/>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row>
    <row r="779" ht="12.75" customHeight="1">
      <c r="A779" s="133" t="str">
        <f t="array" ref="A779">IFERROR(INDEX('03.Muestra'!$B$8:$B$17,SMALL(IF("Documento no web"='03.Muestra'!$D$8:$D$17,ROW('03.Muestra'!$B$8:$B$17)-MIN(ROW('03.Muestra'!$D$8:$D$17))+1,""),ROW()-769)),"")</f>
        <v/>
      </c>
      <c r="B779" s="169" t="str">
        <f t="array" ref="B779">IFERROR(INDEX('03.Muestra'!$C$8:$C$17,SMALL(IF("Documento no web"='03.Muestra'!$D$8:$D$17,ROW('03.Muestra'!$C$8:$C$17)-MIN(ROW('03.Muestra'!$D$8:$D$17))+1,""),ROW()-769)),"")</f>
        <v/>
      </c>
      <c r="C779" s="169" t="str">
        <f t="array" ref="C779">IFERROR(INDEX('03.Muestra'!$F$8:$F$17,SMALL(IF("Documento no web"='03.Muestra'!$D$8:$D$17,ROW('03.Muestra'!$F$8:$F$17)-MIN(ROW('03.Muestra'!$D$8:$D$17))+1,""),ROW()-769)),"")</f>
        <v/>
      </c>
      <c r="D779" s="143" t="str">
        <f t="shared" si="93"/>
        <v/>
      </c>
      <c r="E779" s="95" t="str">
        <f t="shared" si="94"/>
        <v/>
      </c>
      <c r="F779" s="23"/>
      <c r="G779" s="23"/>
      <c r="H779" s="23"/>
      <c r="I779" s="23"/>
      <c r="J779" s="23"/>
      <c r="K779" s="188"/>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row>
    <row r="780" ht="12.75" customHeight="1">
      <c r="A780" s="29"/>
      <c r="B780" s="29"/>
      <c r="C780" s="29"/>
      <c r="D780" s="174"/>
      <c r="E780" s="92"/>
      <c r="F780" s="29"/>
      <c r="G780" s="29"/>
      <c r="H780" s="29"/>
      <c r="I780" s="29"/>
      <c r="J780" s="29"/>
      <c r="K780" s="194"/>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row>
    <row r="781" ht="12.75" customHeight="1">
      <c r="A781" s="29"/>
      <c r="B781" s="29"/>
      <c r="C781" s="29"/>
      <c r="D781" s="174"/>
      <c r="E781" s="92"/>
      <c r="F781" s="29"/>
      <c r="G781" s="29"/>
      <c r="H781" s="29"/>
      <c r="I781" s="29"/>
      <c r="J781" s="29"/>
      <c r="K781" s="194"/>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row>
    <row r="782" ht="12.75" customHeight="1">
      <c r="A782" s="29"/>
      <c r="B782" s="29"/>
      <c r="C782" s="29"/>
      <c r="D782" s="174"/>
      <c r="E782" s="92"/>
      <c r="F782" s="29"/>
      <c r="G782" s="29"/>
      <c r="H782" s="29"/>
      <c r="I782" s="29"/>
      <c r="J782" s="29"/>
      <c r="K782" s="194"/>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row>
    <row r="783" ht="12.75" customHeight="1">
      <c r="A783" s="29"/>
      <c r="B783" s="29"/>
      <c r="C783" s="29"/>
      <c r="D783" s="174"/>
      <c r="E783" s="92"/>
      <c r="F783" s="29"/>
      <c r="G783" s="29"/>
      <c r="H783" s="29"/>
      <c r="I783" s="29"/>
      <c r="J783" s="29"/>
      <c r="K783" s="194"/>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row>
    <row r="784" ht="12.75" customHeight="1">
      <c r="A784" s="29"/>
      <c r="B784" s="29"/>
      <c r="C784" s="29"/>
      <c r="D784" s="174"/>
      <c r="E784" s="92"/>
      <c r="F784" s="29"/>
      <c r="G784" s="29"/>
      <c r="H784" s="29"/>
      <c r="I784" s="29"/>
      <c r="J784" s="29"/>
      <c r="K784" s="194"/>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row>
    <row r="785" ht="12.75" customHeight="1">
      <c r="A785" s="29"/>
      <c r="B785" s="29"/>
      <c r="C785" s="29"/>
      <c r="D785" s="174"/>
      <c r="E785" s="92"/>
      <c r="F785" s="29"/>
      <c r="G785" s="29"/>
      <c r="H785" s="29"/>
      <c r="I785" s="29"/>
      <c r="J785" s="29"/>
      <c r="K785" s="194"/>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row>
    <row r="786" ht="12.75" customHeight="1">
      <c r="A786" s="29"/>
      <c r="B786" s="29"/>
      <c r="C786" s="29"/>
      <c r="D786" s="174"/>
      <c r="E786" s="92"/>
      <c r="F786" s="29"/>
      <c r="G786" s="29"/>
      <c r="H786" s="29"/>
      <c r="I786" s="29"/>
      <c r="J786" s="29"/>
      <c r="K786" s="194"/>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row>
    <row r="787" ht="12.75" customHeight="1">
      <c r="A787" s="29"/>
      <c r="B787" s="29"/>
      <c r="C787" s="29"/>
      <c r="D787" s="174"/>
      <c r="E787" s="92"/>
      <c r="F787" s="29"/>
      <c r="G787" s="29"/>
      <c r="H787" s="29"/>
      <c r="I787" s="29"/>
      <c r="J787" s="29"/>
      <c r="K787" s="194"/>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row>
    <row r="788" ht="12.75" customHeight="1">
      <c r="A788" s="29"/>
      <c r="B788" s="29"/>
      <c r="C788" s="29"/>
      <c r="D788" s="174"/>
      <c r="E788" s="92"/>
      <c r="F788" s="29"/>
      <c r="G788" s="29"/>
      <c r="H788" s="29"/>
      <c r="I788" s="29"/>
      <c r="J788" s="29"/>
      <c r="K788" s="194"/>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row>
    <row r="789" ht="12.75" customHeight="1">
      <c r="A789" s="29"/>
      <c r="B789" s="29"/>
      <c r="C789" s="29"/>
      <c r="D789" s="174"/>
      <c r="E789" s="92"/>
      <c r="F789" s="29"/>
      <c r="G789" s="29"/>
      <c r="H789" s="29"/>
      <c r="I789" s="29"/>
      <c r="J789" s="29"/>
      <c r="K789" s="194"/>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row>
    <row r="790" ht="12.75" customHeight="1">
      <c r="A790" s="29"/>
      <c r="B790" s="29"/>
      <c r="C790" s="29"/>
      <c r="D790" s="174"/>
      <c r="E790" s="92"/>
      <c r="F790" s="29"/>
      <c r="G790" s="29"/>
      <c r="H790" s="29"/>
      <c r="I790" s="29"/>
      <c r="J790" s="29"/>
      <c r="K790" s="194"/>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row>
    <row r="791" ht="12.75" customHeight="1">
      <c r="A791" s="29"/>
      <c r="B791" s="29"/>
      <c r="C791" s="29"/>
      <c r="D791" s="174"/>
      <c r="E791" s="92"/>
      <c r="F791" s="29"/>
      <c r="G791" s="29"/>
      <c r="H791" s="29"/>
      <c r="I791" s="29"/>
      <c r="J791" s="29"/>
      <c r="K791" s="194"/>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row>
    <row r="792" ht="12.75" customHeight="1">
      <c r="A792" s="29"/>
      <c r="B792" s="29"/>
      <c r="C792" s="29"/>
      <c r="D792" s="174"/>
      <c r="E792" s="92"/>
      <c r="F792" s="29"/>
      <c r="G792" s="29"/>
      <c r="H792" s="29"/>
      <c r="I792" s="29"/>
      <c r="J792" s="29"/>
      <c r="K792" s="194"/>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row>
    <row r="793" ht="12.75" customHeight="1">
      <c r="A793" s="29"/>
      <c r="B793" s="29"/>
      <c r="C793" s="29"/>
      <c r="D793" s="174"/>
      <c r="E793" s="92"/>
      <c r="F793" s="29"/>
      <c r="G793" s="29"/>
      <c r="H793" s="29"/>
      <c r="I793" s="29"/>
      <c r="J793" s="29"/>
      <c r="K793" s="194"/>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row>
    <row r="794" ht="12.75" customHeight="1">
      <c r="A794" s="29"/>
      <c r="B794" s="29"/>
      <c r="C794" s="29"/>
      <c r="D794" s="174"/>
      <c r="E794" s="92"/>
      <c r="F794" s="29"/>
      <c r="G794" s="29"/>
      <c r="H794" s="29"/>
      <c r="I794" s="29"/>
      <c r="J794" s="29"/>
      <c r="K794" s="194"/>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row>
    <row r="795" ht="12.75" customHeight="1">
      <c r="A795" s="29"/>
      <c r="B795" s="29"/>
      <c r="C795" s="29"/>
      <c r="D795" s="174"/>
      <c r="E795" s="92"/>
      <c r="F795" s="29"/>
      <c r="G795" s="29"/>
      <c r="H795" s="29"/>
      <c r="I795" s="29"/>
      <c r="J795" s="29"/>
      <c r="K795" s="194"/>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row>
    <row r="796" ht="12.75" customHeight="1">
      <c r="A796" s="29"/>
      <c r="B796" s="29"/>
      <c r="C796" s="29"/>
      <c r="D796" s="174"/>
      <c r="E796" s="92"/>
      <c r="F796" s="29"/>
      <c r="G796" s="29"/>
      <c r="H796" s="29"/>
      <c r="I796" s="29"/>
      <c r="J796" s="29"/>
      <c r="K796" s="194"/>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row>
    <row r="797" ht="12.75" customHeight="1">
      <c r="A797" s="29"/>
      <c r="B797" s="29"/>
      <c r="C797" s="29"/>
      <c r="D797" s="174"/>
      <c r="E797" s="92"/>
      <c r="F797" s="29"/>
      <c r="G797" s="29"/>
      <c r="H797" s="29"/>
      <c r="I797" s="29"/>
      <c r="J797" s="29"/>
      <c r="K797" s="194"/>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row>
    <row r="798" ht="12.75" customHeight="1">
      <c r="A798" s="29"/>
      <c r="B798" s="29"/>
      <c r="C798" s="29"/>
      <c r="D798" s="174"/>
      <c r="E798" s="92"/>
      <c r="F798" s="29"/>
      <c r="G798" s="29"/>
      <c r="H798" s="29"/>
      <c r="I798" s="29"/>
      <c r="J798" s="29"/>
      <c r="K798" s="194"/>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row>
    <row r="799" ht="12.75" customHeight="1">
      <c r="A799" s="29"/>
      <c r="B799" s="29"/>
      <c r="C799" s="29"/>
      <c r="D799" s="174"/>
      <c r="E799" s="92"/>
      <c r="F799" s="29"/>
      <c r="G799" s="29"/>
      <c r="H799" s="29"/>
      <c r="I799" s="29"/>
      <c r="J799" s="29"/>
      <c r="K799" s="194"/>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row>
    <row r="800" ht="12.75" customHeight="1">
      <c r="A800" s="29"/>
      <c r="B800" s="29"/>
      <c r="C800" s="29"/>
      <c r="D800" s="174"/>
      <c r="E800" s="92"/>
      <c r="F800" s="29"/>
      <c r="G800" s="29"/>
      <c r="H800" s="29"/>
      <c r="I800" s="29"/>
      <c r="J800" s="29"/>
      <c r="K800" s="194"/>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row>
    <row r="801" ht="12.75" customHeight="1">
      <c r="A801" s="29"/>
      <c r="B801" s="29"/>
      <c r="C801" s="29"/>
      <c r="D801" s="174"/>
      <c r="E801" s="92"/>
      <c r="F801" s="29"/>
      <c r="G801" s="29"/>
      <c r="H801" s="29"/>
      <c r="I801" s="29"/>
      <c r="J801" s="29"/>
      <c r="K801" s="194"/>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row>
    <row r="802" ht="12.75" customHeight="1">
      <c r="A802" s="29"/>
      <c r="B802" s="29"/>
      <c r="C802" s="29"/>
      <c r="D802" s="174"/>
      <c r="E802" s="92"/>
      <c r="F802" s="29"/>
      <c r="G802" s="29"/>
      <c r="H802" s="29"/>
      <c r="I802" s="29"/>
      <c r="J802" s="29"/>
      <c r="K802" s="194"/>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row>
    <row r="803" ht="12.75" customHeight="1">
      <c r="A803" s="29"/>
      <c r="B803" s="29"/>
      <c r="C803" s="29"/>
      <c r="D803" s="174"/>
      <c r="E803" s="92"/>
      <c r="F803" s="29"/>
      <c r="G803" s="29"/>
      <c r="H803" s="29"/>
      <c r="I803" s="29"/>
      <c r="J803" s="29"/>
      <c r="K803" s="194"/>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row>
    <row r="804" ht="12.75" customHeight="1">
      <c r="A804" s="29"/>
      <c r="B804" s="29"/>
      <c r="C804" s="29"/>
      <c r="D804" s="174"/>
      <c r="E804" s="92"/>
      <c r="F804" s="29"/>
      <c r="G804" s="29"/>
      <c r="H804" s="29"/>
      <c r="I804" s="29"/>
      <c r="J804" s="29"/>
      <c r="K804" s="194"/>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row>
    <row r="805" ht="12.75" customHeight="1">
      <c r="A805" s="29"/>
      <c r="B805" s="29"/>
      <c r="C805" s="29"/>
      <c r="D805" s="174"/>
      <c r="E805" s="92"/>
      <c r="F805" s="29"/>
      <c r="G805" s="29"/>
      <c r="H805" s="29"/>
      <c r="I805" s="29"/>
      <c r="J805" s="29"/>
      <c r="K805" s="194"/>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row>
    <row r="806" ht="12.75" customHeight="1">
      <c r="A806" s="29"/>
      <c r="B806" s="29"/>
      <c r="C806" s="29"/>
      <c r="D806" s="174"/>
      <c r="E806" s="92"/>
      <c r="F806" s="29"/>
      <c r="G806" s="29"/>
      <c r="H806" s="29"/>
      <c r="I806" s="29"/>
      <c r="J806" s="29"/>
      <c r="K806" s="194"/>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row>
    <row r="807" ht="12.75" customHeight="1">
      <c r="A807" s="29"/>
      <c r="B807" s="29"/>
      <c r="C807" s="29"/>
      <c r="D807" s="174"/>
      <c r="E807" s="92"/>
      <c r="F807" s="29"/>
      <c r="G807" s="29"/>
      <c r="H807" s="29"/>
      <c r="I807" s="29"/>
      <c r="J807" s="29"/>
      <c r="K807" s="194"/>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row>
    <row r="808" ht="12.75" customHeight="1">
      <c r="A808" s="29"/>
      <c r="B808" s="29"/>
      <c r="C808" s="29"/>
      <c r="D808" s="174"/>
      <c r="E808" s="92"/>
      <c r="F808" s="29"/>
      <c r="G808" s="29"/>
      <c r="H808" s="29"/>
      <c r="I808" s="29"/>
      <c r="J808" s="29"/>
      <c r="K808" s="194"/>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row>
    <row r="809" ht="12.75" customHeight="1">
      <c r="A809" s="29"/>
      <c r="B809" s="29"/>
      <c r="C809" s="29"/>
      <c r="D809" s="174"/>
      <c r="E809" s="92"/>
      <c r="F809" s="29"/>
      <c r="G809" s="29"/>
      <c r="H809" s="29"/>
      <c r="I809" s="29"/>
      <c r="J809" s="29"/>
      <c r="K809" s="194"/>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row>
  </sheetData>
  <mergeCells count="4">
    <mergeCell ref="B8:M8"/>
    <mergeCell ref="B9:M9"/>
    <mergeCell ref="B11:C11"/>
    <mergeCell ref="F17:J20"/>
  </mergeCells>
  <conditionalFormatting sqref="D17:D18">
    <cfRule type="cellIs" dxfId="3" priority="1" stopIfTrue="1" operator="equal">
      <formula>"-"</formula>
    </cfRule>
  </conditionalFormatting>
  <conditionalFormatting sqref="D22:D33">
    <cfRule type="expression" dxfId="4" priority="2" stopIfTrue="1">
      <formula>ISBLANK(D22)</formula>
    </cfRule>
  </conditionalFormatting>
  <conditionalFormatting sqref="D22:D33">
    <cfRule type="cellIs" dxfId="5" priority="3" stopIfTrue="1" operator="equal">
      <formula>"Pasa"</formula>
    </cfRule>
  </conditionalFormatting>
  <conditionalFormatting sqref="D22:D33">
    <cfRule type="cellIs" dxfId="6" priority="4" stopIfTrue="1" operator="equal">
      <formula>"Falla"</formula>
    </cfRule>
  </conditionalFormatting>
  <conditionalFormatting sqref="D22:D33">
    <cfRule type="cellIs" dxfId="2" priority="5" stopIfTrue="1" operator="equal">
      <formula>"N/A"</formula>
    </cfRule>
  </conditionalFormatting>
  <conditionalFormatting sqref="D22:D33">
    <cfRule type="cellIs" dxfId="7" priority="6" stopIfTrue="1" operator="equal">
      <formula>"N/T"</formula>
    </cfRule>
  </conditionalFormatting>
  <conditionalFormatting sqref="D22:D33">
    <cfRule type="cellIs" dxfId="8" priority="7" stopIfTrue="1" operator="equal">
      <formula>"N/D"</formula>
    </cfRule>
  </conditionalFormatting>
  <conditionalFormatting sqref="D22:D35">
    <cfRule type="cellIs" dxfId="3" priority="8" stopIfTrue="1" operator="equal">
      <formula>"-"</formula>
    </cfRule>
  </conditionalFormatting>
  <conditionalFormatting sqref="D39:D50">
    <cfRule type="expression" dxfId="4" priority="9" stopIfTrue="1">
      <formula>ISBLANK(D39)</formula>
    </cfRule>
  </conditionalFormatting>
  <conditionalFormatting sqref="D39:D50">
    <cfRule type="cellIs" dxfId="5" priority="10" stopIfTrue="1" operator="equal">
      <formula>"Pasa"</formula>
    </cfRule>
  </conditionalFormatting>
  <conditionalFormatting sqref="D39:D50">
    <cfRule type="cellIs" dxfId="6" priority="11" stopIfTrue="1" operator="equal">
      <formula>"Falla"</formula>
    </cfRule>
  </conditionalFormatting>
  <conditionalFormatting sqref="D39:D50">
    <cfRule type="cellIs" dxfId="2" priority="12" stopIfTrue="1" operator="equal">
      <formula>"N/A"</formula>
    </cfRule>
  </conditionalFormatting>
  <conditionalFormatting sqref="D39:D50">
    <cfRule type="cellIs" dxfId="7" priority="13" stopIfTrue="1" operator="equal">
      <formula>"N/T"</formula>
    </cfRule>
  </conditionalFormatting>
  <conditionalFormatting sqref="D39:D50">
    <cfRule type="cellIs" dxfId="8" priority="14" stopIfTrue="1" operator="equal">
      <formula>"N/D"</formula>
    </cfRule>
  </conditionalFormatting>
  <conditionalFormatting sqref="D39:D52">
    <cfRule type="cellIs" dxfId="3" priority="15" stopIfTrue="1" operator="equal">
      <formula>"-"</formula>
    </cfRule>
  </conditionalFormatting>
  <conditionalFormatting sqref="D56:D67">
    <cfRule type="expression" dxfId="4" priority="16" stopIfTrue="1">
      <formula>ISBLANK(D56)</formula>
    </cfRule>
  </conditionalFormatting>
  <conditionalFormatting sqref="D56:D67">
    <cfRule type="cellIs" dxfId="5" priority="17" stopIfTrue="1" operator="equal">
      <formula>"Pasa"</formula>
    </cfRule>
  </conditionalFormatting>
  <conditionalFormatting sqref="D56:D67">
    <cfRule type="cellIs" dxfId="6" priority="18" stopIfTrue="1" operator="equal">
      <formula>"Falla"</formula>
    </cfRule>
  </conditionalFormatting>
  <conditionalFormatting sqref="D56:D67">
    <cfRule type="cellIs" dxfId="2" priority="19" stopIfTrue="1" operator="equal">
      <formula>"N/A"</formula>
    </cfRule>
  </conditionalFormatting>
  <conditionalFormatting sqref="D56:D67">
    <cfRule type="cellIs" dxfId="7" priority="20" stopIfTrue="1" operator="equal">
      <formula>"N/T"</formula>
    </cfRule>
  </conditionalFormatting>
  <conditionalFormatting sqref="D56:D67">
    <cfRule type="cellIs" dxfId="8" priority="21" stopIfTrue="1" operator="equal">
      <formula>"N/D"</formula>
    </cfRule>
  </conditionalFormatting>
  <conditionalFormatting sqref="D56:D69">
    <cfRule type="cellIs" dxfId="3" priority="22" stopIfTrue="1" operator="equal">
      <formula>"-"</formula>
    </cfRule>
  </conditionalFormatting>
  <conditionalFormatting sqref="D73:D84">
    <cfRule type="expression" dxfId="4" priority="23" stopIfTrue="1">
      <formula>ISBLANK(D73)</formula>
    </cfRule>
  </conditionalFormatting>
  <conditionalFormatting sqref="D73:D84">
    <cfRule type="cellIs" dxfId="5" priority="24" stopIfTrue="1" operator="equal">
      <formula>"Pasa"</formula>
    </cfRule>
  </conditionalFormatting>
  <conditionalFormatting sqref="D73:D84">
    <cfRule type="cellIs" dxfId="6" priority="25" stopIfTrue="1" operator="equal">
      <formula>"Falla"</formula>
    </cfRule>
  </conditionalFormatting>
  <conditionalFormatting sqref="D73:D84">
    <cfRule type="cellIs" dxfId="2" priority="26" stopIfTrue="1" operator="equal">
      <formula>"N/A"</formula>
    </cfRule>
  </conditionalFormatting>
  <conditionalFormatting sqref="D73:D84">
    <cfRule type="cellIs" dxfId="7" priority="27" stopIfTrue="1" operator="equal">
      <formula>"N/T"</formula>
    </cfRule>
  </conditionalFormatting>
  <conditionalFormatting sqref="D73:D84">
    <cfRule type="cellIs" dxfId="8" priority="28" stopIfTrue="1" operator="equal">
      <formula>"N/D"</formula>
    </cfRule>
  </conditionalFormatting>
  <conditionalFormatting sqref="D73:D86">
    <cfRule type="cellIs" dxfId="3" priority="29" stopIfTrue="1" operator="equal">
      <formula>"-"</formula>
    </cfRule>
  </conditionalFormatting>
  <conditionalFormatting sqref="D90:D101">
    <cfRule type="expression" dxfId="4" priority="30" stopIfTrue="1">
      <formula>ISBLANK(D90)</formula>
    </cfRule>
  </conditionalFormatting>
  <conditionalFormatting sqref="D90:D101">
    <cfRule type="cellIs" dxfId="5" priority="31" stopIfTrue="1" operator="equal">
      <formula>"Pasa"</formula>
    </cfRule>
  </conditionalFormatting>
  <conditionalFormatting sqref="D90:D101">
    <cfRule type="cellIs" dxfId="6" priority="32" stopIfTrue="1" operator="equal">
      <formula>"Falla"</formula>
    </cfRule>
  </conditionalFormatting>
  <conditionalFormatting sqref="D90:D101">
    <cfRule type="cellIs" dxfId="2" priority="33" stopIfTrue="1" operator="equal">
      <formula>"N/A"</formula>
    </cfRule>
  </conditionalFormatting>
  <conditionalFormatting sqref="D90:D101">
    <cfRule type="cellIs" dxfId="7" priority="34" stopIfTrue="1" operator="equal">
      <formula>"N/T"</formula>
    </cfRule>
  </conditionalFormatting>
  <conditionalFormatting sqref="D90:D101">
    <cfRule type="cellIs" dxfId="8" priority="35" stopIfTrue="1" operator="equal">
      <formula>"N/D"</formula>
    </cfRule>
  </conditionalFormatting>
  <conditionalFormatting sqref="D90:D103">
    <cfRule type="cellIs" dxfId="3" priority="36" stopIfTrue="1" operator="equal">
      <formula>"-"</formula>
    </cfRule>
  </conditionalFormatting>
  <conditionalFormatting sqref="D107:D118">
    <cfRule type="expression" dxfId="4" priority="37" stopIfTrue="1">
      <formula>ISBLANK(D107)</formula>
    </cfRule>
  </conditionalFormatting>
  <conditionalFormatting sqref="D107:D118">
    <cfRule type="cellIs" dxfId="5" priority="38" stopIfTrue="1" operator="equal">
      <formula>"Pasa"</formula>
    </cfRule>
  </conditionalFormatting>
  <conditionalFormatting sqref="D107:D118">
    <cfRule type="cellIs" dxfId="6" priority="39" stopIfTrue="1" operator="equal">
      <formula>"Falla"</formula>
    </cfRule>
  </conditionalFormatting>
  <conditionalFormatting sqref="D107:D118">
    <cfRule type="cellIs" dxfId="2" priority="40" stopIfTrue="1" operator="equal">
      <formula>"N/A"</formula>
    </cfRule>
  </conditionalFormatting>
  <conditionalFormatting sqref="D107:D118">
    <cfRule type="cellIs" dxfId="7" priority="41" stopIfTrue="1" operator="equal">
      <formula>"N/T"</formula>
    </cfRule>
  </conditionalFormatting>
  <conditionalFormatting sqref="D107:D118">
    <cfRule type="cellIs" dxfId="8" priority="42" stopIfTrue="1" operator="equal">
      <formula>"N/D"</formula>
    </cfRule>
  </conditionalFormatting>
  <conditionalFormatting sqref="D107:D120">
    <cfRule type="cellIs" dxfId="3" priority="43" stopIfTrue="1" operator="equal">
      <formula>"-"</formula>
    </cfRule>
  </conditionalFormatting>
  <conditionalFormatting sqref="D124:D135">
    <cfRule type="expression" dxfId="4" priority="44" stopIfTrue="1">
      <formula>ISBLANK(D124)</formula>
    </cfRule>
  </conditionalFormatting>
  <conditionalFormatting sqref="D124:D135">
    <cfRule type="cellIs" dxfId="5" priority="45" stopIfTrue="1" operator="equal">
      <formula>"Pasa"</formula>
    </cfRule>
  </conditionalFormatting>
  <conditionalFormatting sqref="D124:D135">
    <cfRule type="cellIs" dxfId="6" priority="46" stopIfTrue="1" operator="equal">
      <formula>"Falla"</formula>
    </cfRule>
  </conditionalFormatting>
  <conditionalFormatting sqref="D124:D135">
    <cfRule type="cellIs" dxfId="2" priority="47" stopIfTrue="1" operator="equal">
      <formula>"N/A"</formula>
    </cfRule>
  </conditionalFormatting>
  <conditionalFormatting sqref="D124:D135">
    <cfRule type="cellIs" dxfId="7" priority="48" stopIfTrue="1" operator="equal">
      <formula>"N/T"</formula>
    </cfRule>
  </conditionalFormatting>
  <conditionalFormatting sqref="D124:D135">
    <cfRule type="cellIs" dxfId="8" priority="49" stopIfTrue="1" operator="equal">
      <formula>"N/D"</formula>
    </cfRule>
  </conditionalFormatting>
  <conditionalFormatting sqref="D124:D137">
    <cfRule type="cellIs" dxfId="3" priority="50" stopIfTrue="1" operator="equal">
      <formula>"-"</formula>
    </cfRule>
  </conditionalFormatting>
  <conditionalFormatting sqref="D141:D152">
    <cfRule type="expression" dxfId="4" priority="51" stopIfTrue="1">
      <formula>ISBLANK(D141)</formula>
    </cfRule>
  </conditionalFormatting>
  <conditionalFormatting sqref="D141:D152">
    <cfRule type="cellIs" dxfId="5" priority="52" stopIfTrue="1" operator="equal">
      <formula>"Pasa"</formula>
    </cfRule>
  </conditionalFormatting>
  <conditionalFormatting sqref="D141:D152">
    <cfRule type="cellIs" dxfId="6" priority="53" stopIfTrue="1" operator="equal">
      <formula>"Falla"</formula>
    </cfRule>
  </conditionalFormatting>
  <conditionalFormatting sqref="D141:D152">
    <cfRule type="cellIs" dxfId="2" priority="54" stopIfTrue="1" operator="equal">
      <formula>"N/A"</formula>
    </cfRule>
  </conditionalFormatting>
  <conditionalFormatting sqref="D141:D152">
    <cfRule type="cellIs" dxfId="7" priority="55" stopIfTrue="1" operator="equal">
      <formula>"N/T"</formula>
    </cfRule>
  </conditionalFormatting>
  <conditionalFormatting sqref="D141:D152">
    <cfRule type="cellIs" dxfId="8" priority="56" stopIfTrue="1" operator="equal">
      <formula>"N/D"</formula>
    </cfRule>
  </conditionalFormatting>
  <conditionalFormatting sqref="D141:D154">
    <cfRule type="cellIs" dxfId="3" priority="57" stopIfTrue="1" operator="equal">
      <formula>"-"</formula>
    </cfRule>
  </conditionalFormatting>
  <conditionalFormatting sqref="D158:D169">
    <cfRule type="expression" dxfId="4" priority="58" stopIfTrue="1">
      <formula>ISBLANK(D158)</formula>
    </cfRule>
  </conditionalFormatting>
  <conditionalFormatting sqref="D158:D169">
    <cfRule type="cellIs" dxfId="5" priority="59" stopIfTrue="1" operator="equal">
      <formula>"Pasa"</formula>
    </cfRule>
  </conditionalFormatting>
  <conditionalFormatting sqref="D158:D169">
    <cfRule type="cellIs" dxfId="6" priority="60" stopIfTrue="1" operator="equal">
      <formula>"Falla"</formula>
    </cfRule>
  </conditionalFormatting>
  <conditionalFormatting sqref="D158:D169">
    <cfRule type="cellIs" dxfId="2" priority="61" stopIfTrue="1" operator="equal">
      <formula>"N/A"</formula>
    </cfRule>
  </conditionalFormatting>
  <conditionalFormatting sqref="D158:D169">
    <cfRule type="cellIs" dxfId="7" priority="62" stopIfTrue="1" operator="equal">
      <formula>"N/T"</formula>
    </cfRule>
  </conditionalFormatting>
  <conditionalFormatting sqref="D158:D169">
    <cfRule type="cellIs" dxfId="8" priority="63" stopIfTrue="1" operator="equal">
      <formula>"N/D"</formula>
    </cfRule>
  </conditionalFormatting>
  <conditionalFormatting sqref="D158:D171">
    <cfRule type="cellIs" dxfId="3" priority="64" stopIfTrue="1" operator="equal">
      <formula>"-"</formula>
    </cfRule>
  </conditionalFormatting>
  <conditionalFormatting sqref="D175:D186">
    <cfRule type="expression" dxfId="4" priority="65" stopIfTrue="1">
      <formula>ISBLANK(D175)</formula>
    </cfRule>
  </conditionalFormatting>
  <conditionalFormatting sqref="D175:D186">
    <cfRule type="cellIs" dxfId="5" priority="66" stopIfTrue="1" operator="equal">
      <formula>"Pasa"</formula>
    </cfRule>
  </conditionalFormatting>
  <conditionalFormatting sqref="D175:D186">
    <cfRule type="cellIs" dxfId="6" priority="67" stopIfTrue="1" operator="equal">
      <formula>"Falla"</formula>
    </cfRule>
  </conditionalFormatting>
  <conditionalFormatting sqref="D175:D186">
    <cfRule type="cellIs" dxfId="2" priority="68" stopIfTrue="1" operator="equal">
      <formula>"N/A"</formula>
    </cfRule>
  </conditionalFormatting>
  <conditionalFormatting sqref="D175:D186">
    <cfRule type="cellIs" dxfId="7" priority="69" stopIfTrue="1" operator="equal">
      <formula>"N/T"</formula>
    </cfRule>
  </conditionalFormatting>
  <conditionalFormatting sqref="D175:D186">
    <cfRule type="cellIs" dxfId="8" priority="70" stopIfTrue="1" operator="equal">
      <formula>"N/D"</formula>
    </cfRule>
  </conditionalFormatting>
  <conditionalFormatting sqref="D175:D188">
    <cfRule type="cellIs" dxfId="3" priority="71" stopIfTrue="1" operator="equal">
      <formula>"-"</formula>
    </cfRule>
  </conditionalFormatting>
  <conditionalFormatting sqref="D192:D203">
    <cfRule type="expression" dxfId="4" priority="72" stopIfTrue="1">
      <formula>ISBLANK(D192)</formula>
    </cfRule>
  </conditionalFormatting>
  <conditionalFormatting sqref="D192:D203">
    <cfRule type="cellIs" dxfId="5" priority="73" stopIfTrue="1" operator="equal">
      <formula>"Pasa"</formula>
    </cfRule>
  </conditionalFormatting>
  <conditionalFormatting sqref="D192:D203">
    <cfRule type="cellIs" dxfId="6" priority="74" stopIfTrue="1" operator="equal">
      <formula>"Falla"</formula>
    </cfRule>
  </conditionalFormatting>
  <conditionalFormatting sqref="D192:D203">
    <cfRule type="cellIs" dxfId="2" priority="75" stopIfTrue="1" operator="equal">
      <formula>"N/A"</formula>
    </cfRule>
  </conditionalFormatting>
  <conditionalFormatting sqref="D192:D203">
    <cfRule type="cellIs" dxfId="7" priority="76" stopIfTrue="1" operator="equal">
      <formula>"N/T"</formula>
    </cfRule>
  </conditionalFormatting>
  <conditionalFormatting sqref="D192:D203">
    <cfRule type="cellIs" dxfId="8" priority="77" stopIfTrue="1" operator="equal">
      <formula>"N/D"</formula>
    </cfRule>
  </conditionalFormatting>
  <conditionalFormatting sqref="D192:D205">
    <cfRule type="cellIs" dxfId="3" priority="78" stopIfTrue="1" operator="equal">
      <formula>"-"</formula>
    </cfRule>
  </conditionalFormatting>
  <conditionalFormatting sqref="D209:D220">
    <cfRule type="expression" dxfId="4" priority="79" stopIfTrue="1">
      <formula>ISBLANK(D209)</formula>
    </cfRule>
  </conditionalFormatting>
  <conditionalFormatting sqref="D209:D220">
    <cfRule type="cellIs" dxfId="5" priority="80" stopIfTrue="1" operator="equal">
      <formula>"Pasa"</formula>
    </cfRule>
  </conditionalFormatting>
  <conditionalFormatting sqref="D209:D220">
    <cfRule type="cellIs" dxfId="6" priority="81" stopIfTrue="1" operator="equal">
      <formula>"Falla"</formula>
    </cfRule>
  </conditionalFormatting>
  <conditionalFormatting sqref="D209:D220">
    <cfRule type="cellIs" dxfId="2" priority="82" stopIfTrue="1" operator="equal">
      <formula>"N/A"</formula>
    </cfRule>
  </conditionalFormatting>
  <conditionalFormatting sqref="D209:D220">
    <cfRule type="cellIs" dxfId="7" priority="83" stopIfTrue="1" operator="equal">
      <formula>"N/T"</formula>
    </cfRule>
  </conditionalFormatting>
  <conditionalFormatting sqref="D209:D220">
    <cfRule type="cellIs" dxfId="8" priority="84" stopIfTrue="1" operator="equal">
      <formula>"N/D"</formula>
    </cfRule>
  </conditionalFormatting>
  <conditionalFormatting sqref="D209:D222">
    <cfRule type="cellIs" dxfId="3" priority="85" stopIfTrue="1" operator="equal">
      <formula>"-"</formula>
    </cfRule>
  </conditionalFormatting>
  <conditionalFormatting sqref="D226:D237">
    <cfRule type="expression" dxfId="4" priority="86" stopIfTrue="1">
      <formula>ISBLANK(D226)</formula>
    </cfRule>
  </conditionalFormatting>
  <conditionalFormatting sqref="D226:D237">
    <cfRule type="cellIs" dxfId="5" priority="87" stopIfTrue="1" operator="equal">
      <formula>"Pasa"</formula>
    </cfRule>
  </conditionalFormatting>
  <conditionalFormatting sqref="D226:D237">
    <cfRule type="cellIs" dxfId="6" priority="88" stopIfTrue="1" operator="equal">
      <formula>"Falla"</formula>
    </cfRule>
  </conditionalFormatting>
  <conditionalFormatting sqref="D226:D237">
    <cfRule type="cellIs" dxfId="2" priority="89" stopIfTrue="1" operator="equal">
      <formula>"N/A"</formula>
    </cfRule>
  </conditionalFormatting>
  <conditionalFormatting sqref="D226:D237">
    <cfRule type="cellIs" dxfId="7" priority="90" stopIfTrue="1" operator="equal">
      <formula>"N/T"</formula>
    </cfRule>
  </conditionalFormatting>
  <conditionalFormatting sqref="D226:D237">
    <cfRule type="cellIs" dxfId="8" priority="91" stopIfTrue="1" operator="equal">
      <formula>"N/D"</formula>
    </cfRule>
  </conditionalFormatting>
  <conditionalFormatting sqref="D226:D239">
    <cfRule type="cellIs" dxfId="3" priority="92" stopIfTrue="1" operator="equal">
      <formula>"-"</formula>
    </cfRule>
  </conditionalFormatting>
  <conditionalFormatting sqref="D243:D254">
    <cfRule type="expression" dxfId="4" priority="93" stopIfTrue="1">
      <formula>ISBLANK(D243)</formula>
    </cfRule>
  </conditionalFormatting>
  <conditionalFormatting sqref="D243:D254">
    <cfRule type="cellIs" dxfId="5" priority="94" stopIfTrue="1" operator="equal">
      <formula>"Pasa"</formula>
    </cfRule>
  </conditionalFormatting>
  <conditionalFormatting sqref="D243:D254">
    <cfRule type="cellIs" dxfId="6" priority="95" stopIfTrue="1" operator="equal">
      <formula>"Falla"</formula>
    </cfRule>
  </conditionalFormatting>
  <conditionalFormatting sqref="D243:D254">
    <cfRule type="cellIs" dxfId="2" priority="96" stopIfTrue="1" operator="equal">
      <formula>"N/A"</formula>
    </cfRule>
  </conditionalFormatting>
  <conditionalFormatting sqref="D243:D254">
    <cfRule type="cellIs" dxfId="7" priority="97" stopIfTrue="1" operator="equal">
      <formula>"N/T"</formula>
    </cfRule>
  </conditionalFormatting>
  <conditionalFormatting sqref="D243:D254">
    <cfRule type="cellIs" dxfId="8" priority="98" stopIfTrue="1" operator="equal">
      <formula>"N/D"</formula>
    </cfRule>
  </conditionalFormatting>
  <conditionalFormatting sqref="D243:D256">
    <cfRule type="cellIs" dxfId="3" priority="99" stopIfTrue="1" operator="equal">
      <formula>"-"</formula>
    </cfRule>
  </conditionalFormatting>
  <conditionalFormatting sqref="D260:D271">
    <cfRule type="expression" dxfId="4" priority="100" stopIfTrue="1">
      <formula>ISBLANK(D260)</formula>
    </cfRule>
  </conditionalFormatting>
  <conditionalFormatting sqref="D260:D271">
    <cfRule type="cellIs" dxfId="5" priority="101" stopIfTrue="1" operator="equal">
      <formula>"Pasa"</formula>
    </cfRule>
  </conditionalFormatting>
  <conditionalFormatting sqref="D260:D271">
    <cfRule type="cellIs" dxfId="6" priority="102" stopIfTrue="1" operator="equal">
      <formula>"Falla"</formula>
    </cfRule>
  </conditionalFormatting>
  <conditionalFormatting sqref="D260:D271">
    <cfRule type="cellIs" dxfId="2" priority="103" stopIfTrue="1" operator="equal">
      <formula>"N/A"</formula>
    </cfRule>
  </conditionalFormatting>
  <conditionalFormatting sqref="D260:D271">
    <cfRule type="cellIs" dxfId="7" priority="104" stopIfTrue="1" operator="equal">
      <formula>"N/T"</formula>
    </cfRule>
  </conditionalFormatting>
  <conditionalFormatting sqref="D260:D271">
    <cfRule type="cellIs" dxfId="8" priority="105" stopIfTrue="1" operator="equal">
      <formula>"N/D"</formula>
    </cfRule>
  </conditionalFormatting>
  <conditionalFormatting sqref="D260:D273">
    <cfRule type="cellIs" dxfId="3" priority="106" stopIfTrue="1" operator="equal">
      <formula>"-"</formula>
    </cfRule>
  </conditionalFormatting>
  <conditionalFormatting sqref="D277:D288">
    <cfRule type="expression" dxfId="4" priority="107" stopIfTrue="1">
      <formula>ISBLANK(D277)</formula>
    </cfRule>
  </conditionalFormatting>
  <conditionalFormatting sqref="D277:D288">
    <cfRule type="cellIs" dxfId="5" priority="108" stopIfTrue="1" operator="equal">
      <formula>"Pasa"</formula>
    </cfRule>
  </conditionalFormatting>
  <conditionalFormatting sqref="D277:D288">
    <cfRule type="cellIs" dxfId="6" priority="109" stopIfTrue="1" operator="equal">
      <formula>"Falla"</formula>
    </cfRule>
  </conditionalFormatting>
  <conditionalFormatting sqref="D277:D288">
    <cfRule type="cellIs" dxfId="2" priority="110" stopIfTrue="1" operator="equal">
      <formula>"N/A"</formula>
    </cfRule>
  </conditionalFormatting>
  <conditionalFormatting sqref="D277:D288">
    <cfRule type="cellIs" dxfId="7" priority="111" stopIfTrue="1" operator="equal">
      <formula>"N/T"</formula>
    </cfRule>
  </conditionalFormatting>
  <conditionalFormatting sqref="D277:D288">
    <cfRule type="cellIs" dxfId="8" priority="112" stopIfTrue="1" operator="equal">
      <formula>"N/D"</formula>
    </cfRule>
  </conditionalFormatting>
  <conditionalFormatting sqref="D277:D290">
    <cfRule type="cellIs" dxfId="3" priority="113" stopIfTrue="1" operator="equal">
      <formula>"-"</formula>
    </cfRule>
  </conditionalFormatting>
  <conditionalFormatting sqref="D294:D305">
    <cfRule type="expression" dxfId="4" priority="114" stopIfTrue="1">
      <formula>ISBLANK(D294)</formula>
    </cfRule>
  </conditionalFormatting>
  <conditionalFormatting sqref="D294:D305">
    <cfRule type="cellIs" dxfId="5" priority="115" stopIfTrue="1" operator="equal">
      <formula>"Pasa"</formula>
    </cfRule>
  </conditionalFormatting>
  <conditionalFormatting sqref="D294:D305">
    <cfRule type="cellIs" dxfId="6" priority="116" stopIfTrue="1" operator="equal">
      <formula>"Falla"</formula>
    </cfRule>
  </conditionalFormatting>
  <conditionalFormatting sqref="D294:D305">
    <cfRule type="cellIs" dxfId="2" priority="117" stopIfTrue="1" operator="equal">
      <formula>"N/A"</formula>
    </cfRule>
  </conditionalFormatting>
  <conditionalFormatting sqref="D294:D305">
    <cfRule type="cellIs" dxfId="7" priority="118" stopIfTrue="1" operator="equal">
      <formula>"N/T"</formula>
    </cfRule>
  </conditionalFormatting>
  <conditionalFormatting sqref="D294:D305">
    <cfRule type="cellIs" dxfId="8" priority="119" stopIfTrue="1" operator="equal">
      <formula>"N/D"</formula>
    </cfRule>
  </conditionalFormatting>
  <conditionalFormatting sqref="D294:D307">
    <cfRule type="cellIs" dxfId="3" priority="120" stopIfTrue="1" operator="equal">
      <formula>"-"</formula>
    </cfRule>
  </conditionalFormatting>
  <conditionalFormatting sqref="D311:D322">
    <cfRule type="expression" dxfId="4" priority="121" stopIfTrue="1">
      <formula>ISBLANK(D311)</formula>
    </cfRule>
  </conditionalFormatting>
  <conditionalFormatting sqref="D311:D322">
    <cfRule type="cellIs" dxfId="5" priority="122" stopIfTrue="1" operator="equal">
      <formula>"Pasa"</formula>
    </cfRule>
  </conditionalFormatting>
  <conditionalFormatting sqref="D311:D322">
    <cfRule type="cellIs" dxfId="6" priority="123" stopIfTrue="1" operator="equal">
      <formula>"Falla"</formula>
    </cfRule>
  </conditionalFormatting>
  <conditionalFormatting sqref="D311:D322">
    <cfRule type="cellIs" dxfId="2" priority="124" stopIfTrue="1" operator="equal">
      <formula>"N/A"</formula>
    </cfRule>
  </conditionalFormatting>
  <conditionalFormatting sqref="D311:D322">
    <cfRule type="cellIs" dxfId="7" priority="125" stopIfTrue="1" operator="equal">
      <formula>"N/T"</formula>
    </cfRule>
  </conditionalFormatting>
  <conditionalFormatting sqref="D311:D322">
    <cfRule type="cellIs" dxfId="8" priority="126" stopIfTrue="1" operator="equal">
      <formula>"N/D"</formula>
    </cfRule>
  </conditionalFormatting>
  <conditionalFormatting sqref="D311:D324">
    <cfRule type="cellIs" dxfId="3" priority="127" stopIfTrue="1" operator="equal">
      <formula>"-"</formula>
    </cfRule>
  </conditionalFormatting>
  <conditionalFormatting sqref="D328:D339">
    <cfRule type="expression" dxfId="4" priority="128" stopIfTrue="1">
      <formula>ISBLANK(D328)</formula>
    </cfRule>
  </conditionalFormatting>
  <conditionalFormatting sqref="D328:D339">
    <cfRule type="cellIs" dxfId="5" priority="129" stopIfTrue="1" operator="equal">
      <formula>"Pasa"</formula>
    </cfRule>
  </conditionalFormatting>
  <conditionalFormatting sqref="D328:D339">
    <cfRule type="cellIs" dxfId="6" priority="130" stopIfTrue="1" operator="equal">
      <formula>"Falla"</formula>
    </cfRule>
  </conditionalFormatting>
  <conditionalFormatting sqref="D328:D339">
    <cfRule type="cellIs" dxfId="2" priority="131" stopIfTrue="1" operator="equal">
      <formula>"N/A"</formula>
    </cfRule>
  </conditionalFormatting>
  <conditionalFormatting sqref="D328:D339">
    <cfRule type="cellIs" dxfId="7" priority="132" stopIfTrue="1" operator="equal">
      <formula>"N/T"</formula>
    </cfRule>
  </conditionalFormatting>
  <conditionalFormatting sqref="D328:D339">
    <cfRule type="cellIs" dxfId="8" priority="133" stopIfTrue="1" operator="equal">
      <formula>"N/D"</formula>
    </cfRule>
  </conditionalFormatting>
  <conditionalFormatting sqref="D328:D341">
    <cfRule type="cellIs" dxfId="3" priority="134" stopIfTrue="1" operator="equal">
      <formula>"-"</formula>
    </cfRule>
  </conditionalFormatting>
  <conditionalFormatting sqref="D345:D356">
    <cfRule type="expression" dxfId="4" priority="135" stopIfTrue="1">
      <formula>ISBLANK(D345)</formula>
    </cfRule>
  </conditionalFormatting>
  <conditionalFormatting sqref="D345:D356">
    <cfRule type="cellIs" dxfId="5" priority="136" stopIfTrue="1" operator="equal">
      <formula>"Pasa"</formula>
    </cfRule>
  </conditionalFormatting>
  <conditionalFormatting sqref="D345:D356">
    <cfRule type="cellIs" dxfId="6" priority="137" stopIfTrue="1" operator="equal">
      <formula>"Falla"</formula>
    </cfRule>
  </conditionalFormatting>
  <conditionalFormatting sqref="D345:D356">
    <cfRule type="cellIs" dxfId="2" priority="138" stopIfTrue="1" operator="equal">
      <formula>"N/A"</formula>
    </cfRule>
  </conditionalFormatting>
  <conditionalFormatting sqref="D345:D356">
    <cfRule type="cellIs" dxfId="7" priority="139" stopIfTrue="1" operator="equal">
      <formula>"N/T"</formula>
    </cfRule>
  </conditionalFormatting>
  <conditionalFormatting sqref="D345:D356">
    <cfRule type="cellIs" dxfId="8" priority="140" stopIfTrue="1" operator="equal">
      <formula>"N/D"</formula>
    </cfRule>
  </conditionalFormatting>
  <conditionalFormatting sqref="D345:D358">
    <cfRule type="cellIs" dxfId="3" priority="141" stopIfTrue="1" operator="equal">
      <formula>"-"</formula>
    </cfRule>
  </conditionalFormatting>
  <conditionalFormatting sqref="D362:D373">
    <cfRule type="expression" dxfId="4" priority="142" stopIfTrue="1">
      <formula>ISBLANK(D362)</formula>
    </cfRule>
  </conditionalFormatting>
  <conditionalFormatting sqref="D362:D373">
    <cfRule type="cellIs" dxfId="5" priority="143" stopIfTrue="1" operator="equal">
      <formula>"Pasa"</formula>
    </cfRule>
  </conditionalFormatting>
  <conditionalFormatting sqref="D362:D373">
    <cfRule type="cellIs" dxfId="6" priority="144" stopIfTrue="1" operator="equal">
      <formula>"Falla"</formula>
    </cfRule>
  </conditionalFormatting>
  <conditionalFormatting sqref="D362:D373">
    <cfRule type="cellIs" dxfId="2" priority="145" stopIfTrue="1" operator="equal">
      <formula>"N/A"</formula>
    </cfRule>
  </conditionalFormatting>
  <conditionalFormatting sqref="D362:D373">
    <cfRule type="cellIs" dxfId="7" priority="146" stopIfTrue="1" operator="equal">
      <formula>"N/T"</formula>
    </cfRule>
  </conditionalFormatting>
  <conditionalFormatting sqref="D362:D373">
    <cfRule type="cellIs" dxfId="8" priority="147" stopIfTrue="1" operator="equal">
      <formula>"N/D"</formula>
    </cfRule>
  </conditionalFormatting>
  <conditionalFormatting sqref="D362:D375">
    <cfRule type="cellIs" dxfId="3" priority="148" stopIfTrue="1" operator="equal">
      <formula>"-"</formula>
    </cfRule>
  </conditionalFormatting>
  <conditionalFormatting sqref="D379:D390">
    <cfRule type="expression" dxfId="4" priority="149" stopIfTrue="1">
      <formula>ISBLANK(D379)</formula>
    </cfRule>
  </conditionalFormatting>
  <conditionalFormatting sqref="D379:D390">
    <cfRule type="cellIs" dxfId="5" priority="150" stopIfTrue="1" operator="equal">
      <formula>"Pasa"</formula>
    </cfRule>
  </conditionalFormatting>
  <conditionalFormatting sqref="D379:D390">
    <cfRule type="cellIs" dxfId="6" priority="151" stopIfTrue="1" operator="equal">
      <formula>"Falla"</formula>
    </cfRule>
  </conditionalFormatting>
  <conditionalFormatting sqref="D379:D390">
    <cfRule type="cellIs" dxfId="2" priority="152" stopIfTrue="1" operator="equal">
      <formula>"N/A"</formula>
    </cfRule>
  </conditionalFormatting>
  <conditionalFormatting sqref="D379:D390">
    <cfRule type="cellIs" dxfId="7" priority="153" stopIfTrue="1" operator="equal">
      <formula>"N/T"</formula>
    </cfRule>
  </conditionalFormatting>
  <conditionalFormatting sqref="D379:D390">
    <cfRule type="cellIs" dxfId="8" priority="154" stopIfTrue="1" operator="equal">
      <formula>"N/D"</formula>
    </cfRule>
  </conditionalFormatting>
  <conditionalFormatting sqref="D379:D392">
    <cfRule type="cellIs" dxfId="3" priority="155" stopIfTrue="1" operator="equal">
      <formula>"-"</formula>
    </cfRule>
  </conditionalFormatting>
  <conditionalFormatting sqref="D396:D407">
    <cfRule type="expression" dxfId="4" priority="156" stopIfTrue="1">
      <formula>ISBLANK(D396)</formula>
    </cfRule>
  </conditionalFormatting>
  <conditionalFormatting sqref="D396:D407">
    <cfRule type="cellIs" dxfId="5" priority="157" stopIfTrue="1" operator="equal">
      <formula>"Pasa"</formula>
    </cfRule>
  </conditionalFormatting>
  <conditionalFormatting sqref="D396:D407">
    <cfRule type="cellIs" dxfId="6" priority="158" stopIfTrue="1" operator="equal">
      <formula>"Falla"</formula>
    </cfRule>
  </conditionalFormatting>
  <conditionalFormatting sqref="D396:D407">
    <cfRule type="cellIs" dxfId="2" priority="159" stopIfTrue="1" operator="equal">
      <formula>"N/A"</formula>
    </cfRule>
  </conditionalFormatting>
  <conditionalFormatting sqref="D396:D407">
    <cfRule type="cellIs" dxfId="7" priority="160" stopIfTrue="1" operator="equal">
      <formula>"N/T"</formula>
    </cfRule>
  </conditionalFormatting>
  <conditionalFormatting sqref="D396:D407">
    <cfRule type="cellIs" dxfId="8" priority="161" stopIfTrue="1" operator="equal">
      <formula>"N/D"</formula>
    </cfRule>
  </conditionalFormatting>
  <conditionalFormatting sqref="D396:D409">
    <cfRule type="cellIs" dxfId="3" priority="162" stopIfTrue="1" operator="equal">
      <formula>"-"</formula>
    </cfRule>
  </conditionalFormatting>
  <conditionalFormatting sqref="D413:D424">
    <cfRule type="expression" dxfId="4" priority="163" stopIfTrue="1">
      <formula>ISBLANK(D413)</formula>
    </cfRule>
  </conditionalFormatting>
  <conditionalFormatting sqref="D413:D424">
    <cfRule type="cellIs" dxfId="5" priority="164" stopIfTrue="1" operator="equal">
      <formula>"Pasa"</formula>
    </cfRule>
  </conditionalFormatting>
  <conditionalFormatting sqref="D413:D424">
    <cfRule type="cellIs" dxfId="6" priority="165" stopIfTrue="1" operator="equal">
      <formula>"Falla"</formula>
    </cfRule>
  </conditionalFormatting>
  <conditionalFormatting sqref="D413:D424">
    <cfRule type="cellIs" dxfId="2" priority="166" stopIfTrue="1" operator="equal">
      <formula>"N/A"</formula>
    </cfRule>
  </conditionalFormatting>
  <conditionalFormatting sqref="D413:D424">
    <cfRule type="cellIs" dxfId="7" priority="167" stopIfTrue="1" operator="equal">
      <formula>"N/T"</formula>
    </cfRule>
  </conditionalFormatting>
  <conditionalFormatting sqref="D413:D424">
    <cfRule type="cellIs" dxfId="8" priority="168" stopIfTrue="1" operator="equal">
      <formula>"N/D"</formula>
    </cfRule>
  </conditionalFormatting>
  <conditionalFormatting sqref="D413:D426">
    <cfRule type="cellIs" dxfId="3" priority="169" stopIfTrue="1" operator="equal">
      <formula>"-"</formula>
    </cfRule>
  </conditionalFormatting>
  <conditionalFormatting sqref="D430:D441">
    <cfRule type="expression" dxfId="4" priority="170" stopIfTrue="1">
      <formula>ISBLANK(D430)</formula>
    </cfRule>
  </conditionalFormatting>
  <conditionalFormatting sqref="D430:D441">
    <cfRule type="cellIs" dxfId="5" priority="171" stopIfTrue="1" operator="equal">
      <formula>"Pasa"</formula>
    </cfRule>
  </conditionalFormatting>
  <conditionalFormatting sqref="D430:D441">
    <cfRule type="cellIs" dxfId="6" priority="172" stopIfTrue="1" operator="equal">
      <formula>"Falla"</formula>
    </cfRule>
  </conditionalFormatting>
  <conditionalFormatting sqref="D430:D441">
    <cfRule type="cellIs" dxfId="2" priority="173" stopIfTrue="1" operator="equal">
      <formula>"N/A"</formula>
    </cfRule>
  </conditionalFormatting>
  <conditionalFormatting sqref="D430:D441">
    <cfRule type="cellIs" dxfId="7" priority="174" stopIfTrue="1" operator="equal">
      <formula>"N/T"</formula>
    </cfRule>
  </conditionalFormatting>
  <conditionalFormatting sqref="D430:D441">
    <cfRule type="cellIs" dxfId="8" priority="175" stopIfTrue="1" operator="equal">
      <formula>"N/D"</formula>
    </cfRule>
  </conditionalFormatting>
  <conditionalFormatting sqref="D430:D443">
    <cfRule type="cellIs" dxfId="3" priority="176" stopIfTrue="1" operator="equal">
      <formula>"-"</formula>
    </cfRule>
  </conditionalFormatting>
  <conditionalFormatting sqref="D447:D458">
    <cfRule type="expression" dxfId="4" priority="177" stopIfTrue="1">
      <formula>ISBLANK(D447)</formula>
    </cfRule>
  </conditionalFormatting>
  <conditionalFormatting sqref="D447:D458">
    <cfRule type="cellIs" dxfId="5" priority="178" stopIfTrue="1" operator="equal">
      <formula>"Pasa"</formula>
    </cfRule>
  </conditionalFormatting>
  <conditionalFormatting sqref="D447:D458">
    <cfRule type="cellIs" dxfId="6" priority="179" stopIfTrue="1" operator="equal">
      <formula>"Falla"</formula>
    </cfRule>
  </conditionalFormatting>
  <conditionalFormatting sqref="D447:D458">
    <cfRule type="cellIs" dxfId="2" priority="180" stopIfTrue="1" operator="equal">
      <formula>"N/A"</formula>
    </cfRule>
  </conditionalFormatting>
  <conditionalFormatting sqref="D447:D458">
    <cfRule type="cellIs" dxfId="7" priority="181" stopIfTrue="1" operator="equal">
      <formula>"N/T"</formula>
    </cfRule>
  </conditionalFormatting>
  <conditionalFormatting sqref="D447:D458">
    <cfRule type="cellIs" dxfId="8" priority="182" stopIfTrue="1" operator="equal">
      <formula>"N/D"</formula>
    </cfRule>
  </conditionalFormatting>
  <conditionalFormatting sqref="D447:D460">
    <cfRule type="cellIs" dxfId="3" priority="183" stopIfTrue="1" operator="equal">
      <formula>"-"</formula>
    </cfRule>
  </conditionalFormatting>
  <conditionalFormatting sqref="D464:D475">
    <cfRule type="expression" dxfId="4" priority="184" stopIfTrue="1">
      <formula>ISBLANK(D464)</formula>
    </cfRule>
  </conditionalFormatting>
  <conditionalFormatting sqref="D464:D475">
    <cfRule type="cellIs" dxfId="5" priority="185" stopIfTrue="1" operator="equal">
      <formula>"Pasa"</formula>
    </cfRule>
  </conditionalFormatting>
  <conditionalFormatting sqref="D464:D475">
    <cfRule type="cellIs" dxfId="6" priority="186" stopIfTrue="1" operator="equal">
      <formula>"Falla"</formula>
    </cfRule>
  </conditionalFormatting>
  <conditionalFormatting sqref="D464:D475">
    <cfRule type="cellIs" dxfId="2" priority="187" stopIfTrue="1" operator="equal">
      <formula>"N/A"</formula>
    </cfRule>
  </conditionalFormatting>
  <conditionalFormatting sqref="D464:D475">
    <cfRule type="cellIs" dxfId="7" priority="188" stopIfTrue="1" operator="equal">
      <formula>"N/T"</formula>
    </cfRule>
  </conditionalFormatting>
  <conditionalFormatting sqref="D464:D475">
    <cfRule type="cellIs" dxfId="8" priority="189" stopIfTrue="1" operator="equal">
      <formula>"N/D"</formula>
    </cfRule>
  </conditionalFormatting>
  <conditionalFormatting sqref="D464:D477">
    <cfRule type="cellIs" dxfId="3" priority="190" stopIfTrue="1" operator="equal">
      <formula>"-"</formula>
    </cfRule>
  </conditionalFormatting>
  <conditionalFormatting sqref="D481:D492">
    <cfRule type="expression" dxfId="4" priority="191" stopIfTrue="1">
      <formula>ISBLANK(D481)</formula>
    </cfRule>
  </conditionalFormatting>
  <conditionalFormatting sqref="D481:D492">
    <cfRule type="cellIs" dxfId="5" priority="192" stopIfTrue="1" operator="equal">
      <formula>"Pasa"</formula>
    </cfRule>
  </conditionalFormatting>
  <conditionalFormatting sqref="D481:D492">
    <cfRule type="cellIs" dxfId="6" priority="193" stopIfTrue="1" operator="equal">
      <formula>"Falla"</formula>
    </cfRule>
  </conditionalFormatting>
  <conditionalFormatting sqref="D481:D492">
    <cfRule type="cellIs" dxfId="2" priority="194" stopIfTrue="1" operator="equal">
      <formula>"N/A"</formula>
    </cfRule>
  </conditionalFormatting>
  <conditionalFormatting sqref="D481:D492">
    <cfRule type="cellIs" dxfId="7" priority="195" stopIfTrue="1" operator="equal">
      <formula>"N/T"</formula>
    </cfRule>
  </conditionalFormatting>
  <conditionalFormatting sqref="D481:D492">
    <cfRule type="cellIs" dxfId="8" priority="196" stopIfTrue="1" operator="equal">
      <formula>"N/D"</formula>
    </cfRule>
  </conditionalFormatting>
  <conditionalFormatting sqref="D481:D494">
    <cfRule type="cellIs" dxfId="3" priority="197" stopIfTrue="1" operator="equal">
      <formula>"-"</formula>
    </cfRule>
  </conditionalFormatting>
  <conditionalFormatting sqref="D498:D509">
    <cfRule type="expression" dxfId="4" priority="198" stopIfTrue="1">
      <formula>ISBLANK(D498)</formula>
    </cfRule>
  </conditionalFormatting>
  <conditionalFormatting sqref="D498:D509">
    <cfRule type="cellIs" dxfId="5" priority="199" stopIfTrue="1" operator="equal">
      <formula>"Pasa"</formula>
    </cfRule>
  </conditionalFormatting>
  <conditionalFormatting sqref="D498:D509">
    <cfRule type="cellIs" dxfId="6" priority="200" stopIfTrue="1" operator="equal">
      <formula>"Falla"</formula>
    </cfRule>
  </conditionalFormatting>
  <conditionalFormatting sqref="D498:D509">
    <cfRule type="cellIs" dxfId="2" priority="201" stopIfTrue="1" operator="equal">
      <formula>"N/A"</formula>
    </cfRule>
  </conditionalFormatting>
  <conditionalFormatting sqref="D498:D509">
    <cfRule type="cellIs" dxfId="7" priority="202" stopIfTrue="1" operator="equal">
      <formula>"N/T"</formula>
    </cfRule>
  </conditionalFormatting>
  <conditionalFormatting sqref="D498:D509">
    <cfRule type="cellIs" dxfId="8" priority="203" stopIfTrue="1" operator="equal">
      <formula>"N/D"</formula>
    </cfRule>
  </conditionalFormatting>
  <conditionalFormatting sqref="D498:D511">
    <cfRule type="cellIs" dxfId="3" priority="204" stopIfTrue="1" operator="equal">
      <formula>"-"</formula>
    </cfRule>
  </conditionalFormatting>
  <conditionalFormatting sqref="D515:D526">
    <cfRule type="expression" dxfId="4" priority="205" stopIfTrue="1">
      <formula>ISBLANK(D515)</formula>
    </cfRule>
  </conditionalFormatting>
  <conditionalFormatting sqref="D515:D526">
    <cfRule type="cellIs" dxfId="5" priority="206" stopIfTrue="1" operator="equal">
      <formula>"Pasa"</formula>
    </cfRule>
  </conditionalFormatting>
  <conditionalFormatting sqref="D515:D526">
    <cfRule type="cellIs" dxfId="6" priority="207" stopIfTrue="1" operator="equal">
      <formula>"Falla"</formula>
    </cfRule>
  </conditionalFormatting>
  <conditionalFormatting sqref="D515:D526">
    <cfRule type="cellIs" dxfId="2" priority="208" stopIfTrue="1" operator="equal">
      <formula>"N/A"</formula>
    </cfRule>
  </conditionalFormatting>
  <conditionalFormatting sqref="D515:D526">
    <cfRule type="cellIs" dxfId="7" priority="209" stopIfTrue="1" operator="equal">
      <formula>"N/T"</formula>
    </cfRule>
  </conditionalFormatting>
  <conditionalFormatting sqref="D515:D526">
    <cfRule type="cellIs" dxfId="8" priority="210" stopIfTrue="1" operator="equal">
      <formula>"N/D"</formula>
    </cfRule>
  </conditionalFormatting>
  <conditionalFormatting sqref="D515:D528">
    <cfRule type="cellIs" dxfId="3" priority="211" stopIfTrue="1" operator="equal">
      <formula>"-"</formula>
    </cfRule>
  </conditionalFormatting>
  <conditionalFormatting sqref="D532:D543">
    <cfRule type="expression" dxfId="4" priority="212" stopIfTrue="1">
      <formula>ISBLANK(D532)</formula>
    </cfRule>
  </conditionalFormatting>
  <conditionalFormatting sqref="D532:D543">
    <cfRule type="cellIs" dxfId="5" priority="213" stopIfTrue="1" operator="equal">
      <formula>"Pasa"</formula>
    </cfRule>
  </conditionalFormatting>
  <conditionalFormatting sqref="D532:D543">
    <cfRule type="cellIs" dxfId="6" priority="214" stopIfTrue="1" operator="equal">
      <formula>"Falla"</formula>
    </cfRule>
  </conditionalFormatting>
  <conditionalFormatting sqref="D532:D543">
    <cfRule type="cellIs" dxfId="2" priority="215" stopIfTrue="1" operator="equal">
      <formula>"N/A"</formula>
    </cfRule>
  </conditionalFormatting>
  <conditionalFormatting sqref="D532:D543">
    <cfRule type="cellIs" dxfId="7" priority="216" stopIfTrue="1" operator="equal">
      <formula>"N/T"</formula>
    </cfRule>
  </conditionalFormatting>
  <conditionalFormatting sqref="D532:D543">
    <cfRule type="cellIs" dxfId="8" priority="217" stopIfTrue="1" operator="equal">
      <formula>"N/D"</formula>
    </cfRule>
  </conditionalFormatting>
  <conditionalFormatting sqref="D532:D545">
    <cfRule type="cellIs" dxfId="3" priority="218" stopIfTrue="1" operator="equal">
      <formula>"-"</formula>
    </cfRule>
  </conditionalFormatting>
  <conditionalFormatting sqref="D549:D560">
    <cfRule type="expression" dxfId="4" priority="219" stopIfTrue="1">
      <formula>ISBLANK(D549)</formula>
    </cfRule>
  </conditionalFormatting>
  <conditionalFormatting sqref="D549:D560">
    <cfRule type="cellIs" dxfId="5" priority="220" stopIfTrue="1" operator="equal">
      <formula>"Pasa"</formula>
    </cfRule>
  </conditionalFormatting>
  <conditionalFormatting sqref="D549:D560">
    <cfRule type="cellIs" dxfId="6" priority="221" stopIfTrue="1" operator="equal">
      <formula>"Falla"</formula>
    </cfRule>
  </conditionalFormatting>
  <conditionalFormatting sqref="D549:D560">
    <cfRule type="cellIs" dxfId="2" priority="222" stopIfTrue="1" operator="equal">
      <formula>"N/A"</formula>
    </cfRule>
  </conditionalFormatting>
  <conditionalFormatting sqref="D549:D560">
    <cfRule type="cellIs" dxfId="7" priority="223" stopIfTrue="1" operator="equal">
      <formula>"N/T"</formula>
    </cfRule>
  </conditionalFormatting>
  <conditionalFormatting sqref="D549:D560">
    <cfRule type="cellIs" dxfId="8" priority="224" stopIfTrue="1" operator="equal">
      <formula>"N/D"</formula>
    </cfRule>
  </conditionalFormatting>
  <conditionalFormatting sqref="D549:D562">
    <cfRule type="cellIs" dxfId="3" priority="225" stopIfTrue="1" operator="equal">
      <formula>"-"</formula>
    </cfRule>
  </conditionalFormatting>
  <conditionalFormatting sqref="D566:D577">
    <cfRule type="expression" dxfId="4" priority="226" stopIfTrue="1">
      <formula>ISBLANK(D566)</formula>
    </cfRule>
  </conditionalFormatting>
  <conditionalFormatting sqref="D566:D577">
    <cfRule type="cellIs" dxfId="5" priority="227" stopIfTrue="1" operator="equal">
      <formula>"Pasa"</formula>
    </cfRule>
  </conditionalFormatting>
  <conditionalFormatting sqref="D566:D577">
    <cfRule type="cellIs" dxfId="6" priority="228" stopIfTrue="1" operator="equal">
      <formula>"Falla"</formula>
    </cfRule>
  </conditionalFormatting>
  <conditionalFormatting sqref="D566:D577">
    <cfRule type="cellIs" dxfId="2" priority="229" stopIfTrue="1" operator="equal">
      <formula>"N/A"</formula>
    </cfRule>
  </conditionalFormatting>
  <conditionalFormatting sqref="D566:D577">
    <cfRule type="cellIs" dxfId="7" priority="230" stopIfTrue="1" operator="equal">
      <formula>"N/T"</formula>
    </cfRule>
  </conditionalFormatting>
  <conditionalFormatting sqref="D566:D577">
    <cfRule type="cellIs" dxfId="8" priority="231" stopIfTrue="1" operator="equal">
      <formula>"N/D"</formula>
    </cfRule>
  </conditionalFormatting>
  <conditionalFormatting sqref="D566:D579">
    <cfRule type="cellIs" dxfId="3" priority="232" stopIfTrue="1" operator="equal">
      <formula>"-"</formula>
    </cfRule>
  </conditionalFormatting>
  <conditionalFormatting sqref="D583:D594">
    <cfRule type="expression" dxfId="4" priority="233" stopIfTrue="1">
      <formula>ISBLANK(D583)</formula>
    </cfRule>
  </conditionalFormatting>
  <conditionalFormatting sqref="D583:D594">
    <cfRule type="cellIs" dxfId="5" priority="234" stopIfTrue="1" operator="equal">
      <formula>"Pasa"</formula>
    </cfRule>
  </conditionalFormatting>
  <conditionalFormatting sqref="D583:D594">
    <cfRule type="cellIs" dxfId="6" priority="235" stopIfTrue="1" operator="equal">
      <formula>"Falla"</formula>
    </cfRule>
  </conditionalFormatting>
  <conditionalFormatting sqref="D583:D594">
    <cfRule type="cellIs" dxfId="2" priority="236" stopIfTrue="1" operator="equal">
      <formula>"N/A"</formula>
    </cfRule>
  </conditionalFormatting>
  <conditionalFormatting sqref="D583:D594">
    <cfRule type="cellIs" dxfId="7" priority="237" stopIfTrue="1" operator="equal">
      <formula>"N/T"</formula>
    </cfRule>
  </conditionalFormatting>
  <conditionalFormatting sqref="D583:D594">
    <cfRule type="cellIs" dxfId="8" priority="238" stopIfTrue="1" operator="equal">
      <formula>"N/D"</formula>
    </cfRule>
  </conditionalFormatting>
  <conditionalFormatting sqref="D583:D596">
    <cfRule type="cellIs" dxfId="3" priority="239" stopIfTrue="1" operator="equal">
      <formula>"-"</formula>
    </cfRule>
  </conditionalFormatting>
  <conditionalFormatting sqref="D600:D611">
    <cfRule type="expression" dxfId="4" priority="240" stopIfTrue="1">
      <formula>ISBLANK(D600)</formula>
    </cfRule>
  </conditionalFormatting>
  <conditionalFormatting sqref="D600:D611">
    <cfRule type="cellIs" dxfId="5" priority="241" stopIfTrue="1" operator="equal">
      <formula>"Pasa"</formula>
    </cfRule>
  </conditionalFormatting>
  <conditionalFormatting sqref="D600:D611">
    <cfRule type="cellIs" dxfId="6" priority="242" stopIfTrue="1" operator="equal">
      <formula>"Falla"</formula>
    </cfRule>
  </conditionalFormatting>
  <conditionalFormatting sqref="D600:D611">
    <cfRule type="cellIs" dxfId="2" priority="243" stopIfTrue="1" operator="equal">
      <formula>"N/A"</formula>
    </cfRule>
  </conditionalFormatting>
  <conditionalFormatting sqref="D600:D611">
    <cfRule type="cellIs" dxfId="7" priority="244" stopIfTrue="1" operator="equal">
      <formula>"N/T"</formula>
    </cfRule>
  </conditionalFormatting>
  <conditionalFormatting sqref="D600:D611">
    <cfRule type="cellIs" dxfId="8" priority="245" stopIfTrue="1" operator="equal">
      <formula>"N/D"</formula>
    </cfRule>
  </conditionalFormatting>
  <conditionalFormatting sqref="D600:D613">
    <cfRule type="cellIs" dxfId="3" priority="246" stopIfTrue="1" operator="equal">
      <formula>"-"</formula>
    </cfRule>
  </conditionalFormatting>
  <conditionalFormatting sqref="D617:D628">
    <cfRule type="expression" dxfId="4" priority="247" stopIfTrue="1">
      <formula>ISBLANK(D617)</formula>
    </cfRule>
  </conditionalFormatting>
  <conditionalFormatting sqref="D617:D628">
    <cfRule type="cellIs" dxfId="5" priority="248" stopIfTrue="1" operator="equal">
      <formula>"Pasa"</formula>
    </cfRule>
  </conditionalFormatting>
  <conditionalFormatting sqref="D617:D628">
    <cfRule type="cellIs" dxfId="6" priority="249" stopIfTrue="1" operator="equal">
      <formula>"Falla"</formula>
    </cfRule>
  </conditionalFormatting>
  <conditionalFormatting sqref="D617:D628">
    <cfRule type="cellIs" dxfId="2" priority="250" stopIfTrue="1" operator="equal">
      <formula>"N/A"</formula>
    </cfRule>
  </conditionalFormatting>
  <conditionalFormatting sqref="D617:D628">
    <cfRule type="cellIs" dxfId="7" priority="251" stopIfTrue="1" operator="equal">
      <formula>"N/T"</formula>
    </cfRule>
  </conditionalFormatting>
  <conditionalFormatting sqref="D617:D628">
    <cfRule type="cellIs" dxfId="8" priority="252" stopIfTrue="1" operator="equal">
      <formula>"N/D"</formula>
    </cfRule>
  </conditionalFormatting>
  <conditionalFormatting sqref="D617:D630">
    <cfRule type="cellIs" dxfId="3" priority="253" stopIfTrue="1" operator="equal">
      <formula>"-"</formula>
    </cfRule>
  </conditionalFormatting>
  <conditionalFormatting sqref="D634:D645">
    <cfRule type="expression" dxfId="4" priority="254" stopIfTrue="1">
      <formula>ISBLANK(D634)</formula>
    </cfRule>
  </conditionalFormatting>
  <conditionalFormatting sqref="D634:D645">
    <cfRule type="cellIs" dxfId="5" priority="255" stopIfTrue="1" operator="equal">
      <formula>"Pasa"</formula>
    </cfRule>
  </conditionalFormatting>
  <conditionalFormatting sqref="D634:D645">
    <cfRule type="cellIs" dxfId="6" priority="256" stopIfTrue="1" operator="equal">
      <formula>"Falla"</formula>
    </cfRule>
  </conditionalFormatting>
  <conditionalFormatting sqref="D634:D645">
    <cfRule type="cellIs" dxfId="2" priority="257" stopIfTrue="1" operator="equal">
      <formula>"N/A"</formula>
    </cfRule>
  </conditionalFormatting>
  <conditionalFormatting sqref="D634:D645">
    <cfRule type="cellIs" dxfId="7" priority="258" stopIfTrue="1" operator="equal">
      <formula>"N/T"</formula>
    </cfRule>
  </conditionalFormatting>
  <conditionalFormatting sqref="D634:D645">
    <cfRule type="cellIs" dxfId="8" priority="259" stopIfTrue="1" operator="equal">
      <formula>"N/D"</formula>
    </cfRule>
  </conditionalFormatting>
  <conditionalFormatting sqref="D634:D647">
    <cfRule type="cellIs" dxfId="3" priority="260" stopIfTrue="1" operator="equal">
      <formula>"-"</formula>
    </cfRule>
  </conditionalFormatting>
  <conditionalFormatting sqref="D651:D662">
    <cfRule type="expression" dxfId="4" priority="261" stopIfTrue="1">
      <formula>ISBLANK(D651)</formula>
    </cfRule>
  </conditionalFormatting>
  <conditionalFormatting sqref="D651:D662">
    <cfRule type="cellIs" dxfId="5" priority="262" stopIfTrue="1" operator="equal">
      <formula>"Pasa"</formula>
    </cfRule>
  </conditionalFormatting>
  <conditionalFormatting sqref="D651:D662">
    <cfRule type="cellIs" dxfId="6" priority="263" stopIfTrue="1" operator="equal">
      <formula>"Falla"</formula>
    </cfRule>
  </conditionalFormatting>
  <conditionalFormatting sqref="D651:D662">
    <cfRule type="cellIs" dxfId="2" priority="264" stopIfTrue="1" operator="equal">
      <formula>"N/A"</formula>
    </cfRule>
  </conditionalFormatting>
  <conditionalFormatting sqref="D651:D662">
    <cfRule type="cellIs" dxfId="7" priority="265" stopIfTrue="1" operator="equal">
      <formula>"N/T"</formula>
    </cfRule>
  </conditionalFormatting>
  <conditionalFormatting sqref="D651:D662">
    <cfRule type="cellIs" dxfId="8" priority="266" stopIfTrue="1" operator="equal">
      <formula>"N/D"</formula>
    </cfRule>
  </conditionalFormatting>
  <conditionalFormatting sqref="D651:D664">
    <cfRule type="cellIs" dxfId="3" priority="267" stopIfTrue="1" operator="equal">
      <formula>"-"</formula>
    </cfRule>
  </conditionalFormatting>
  <conditionalFormatting sqref="D668:D679">
    <cfRule type="expression" dxfId="4" priority="268" stopIfTrue="1">
      <formula>ISBLANK(D668)</formula>
    </cfRule>
  </conditionalFormatting>
  <conditionalFormatting sqref="D668:D679">
    <cfRule type="cellIs" dxfId="5" priority="269" stopIfTrue="1" operator="equal">
      <formula>"Pasa"</formula>
    </cfRule>
  </conditionalFormatting>
  <conditionalFormatting sqref="D668:D679">
    <cfRule type="cellIs" dxfId="6" priority="270" stopIfTrue="1" operator="equal">
      <formula>"Falla"</formula>
    </cfRule>
  </conditionalFormatting>
  <conditionalFormatting sqref="D668:D679">
    <cfRule type="cellIs" dxfId="2" priority="271" stopIfTrue="1" operator="equal">
      <formula>"N/A"</formula>
    </cfRule>
  </conditionalFormatting>
  <conditionalFormatting sqref="D668:D679">
    <cfRule type="cellIs" dxfId="7" priority="272" stopIfTrue="1" operator="equal">
      <formula>"N/T"</formula>
    </cfRule>
  </conditionalFormatting>
  <conditionalFormatting sqref="D668:D679">
    <cfRule type="cellIs" dxfId="8" priority="273" stopIfTrue="1" operator="equal">
      <formula>"N/D"</formula>
    </cfRule>
  </conditionalFormatting>
  <conditionalFormatting sqref="D668:D681">
    <cfRule type="cellIs" dxfId="3" priority="274" stopIfTrue="1" operator="equal">
      <formula>"-"</formula>
    </cfRule>
  </conditionalFormatting>
  <conditionalFormatting sqref="D685:D696">
    <cfRule type="expression" dxfId="4" priority="275" stopIfTrue="1">
      <formula>ISBLANK(D685)</formula>
    </cfRule>
  </conditionalFormatting>
  <conditionalFormatting sqref="D685:D696">
    <cfRule type="cellIs" dxfId="5" priority="276" stopIfTrue="1" operator="equal">
      <formula>"Pasa"</formula>
    </cfRule>
  </conditionalFormatting>
  <conditionalFormatting sqref="D685:D696">
    <cfRule type="cellIs" dxfId="6" priority="277" stopIfTrue="1" operator="equal">
      <formula>"Falla"</formula>
    </cfRule>
  </conditionalFormatting>
  <conditionalFormatting sqref="D685:D696">
    <cfRule type="cellIs" dxfId="2" priority="278" stopIfTrue="1" operator="equal">
      <formula>"N/A"</formula>
    </cfRule>
  </conditionalFormatting>
  <conditionalFormatting sqref="D685:D696">
    <cfRule type="cellIs" dxfId="7" priority="279" stopIfTrue="1" operator="equal">
      <formula>"N/T"</formula>
    </cfRule>
  </conditionalFormatting>
  <conditionalFormatting sqref="D685:D696">
    <cfRule type="cellIs" dxfId="8" priority="280" stopIfTrue="1" operator="equal">
      <formula>"N/D"</formula>
    </cfRule>
  </conditionalFormatting>
  <conditionalFormatting sqref="D685:D698">
    <cfRule type="cellIs" dxfId="3" priority="281" stopIfTrue="1" operator="equal">
      <formula>"-"</formula>
    </cfRule>
  </conditionalFormatting>
  <conditionalFormatting sqref="D702:D713">
    <cfRule type="expression" dxfId="4" priority="282" stopIfTrue="1">
      <formula>ISBLANK(D702)</formula>
    </cfRule>
  </conditionalFormatting>
  <conditionalFormatting sqref="D702:D713">
    <cfRule type="cellIs" dxfId="5" priority="283" stopIfTrue="1" operator="equal">
      <formula>"Pasa"</formula>
    </cfRule>
  </conditionalFormatting>
  <conditionalFormatting sqref="D702:D713">
    <cfRule type="cellIs" dxfId="6" priority="284" stopIfTrue="1" operator="equal">
      <formula>"Falla"</formula>
    </cfRule>
  </conditionalFormatting>
  <conditionalFormatting sqref="D702:D713">
    <cfRule type="cellIs" dxfId="2" priority="285" stopIfTrue="1" operator="equal">
      <formula>"N/A"</formula>
    </cfRule>
  </conditionalFormatting>
  <conditionalFormatting sqref="D702:D713">
    <cfRule type="cellIs" dxfId="7" priority="286" stopIfTrue="1" operator="equal">
      <formula>"N/T"</formula>
    </cfRule>
  </conditionalFormatting>
  <conditionalFormatting sqref="D702:D713">
    <cfRule type="cellIs" dxfId="8" priority="287" stopIfTrue="1" operator="equal">
      <formula>"N/D"</formula>
    </cfRule>
  </conditionalFormatting>
  <conditionalFormatting sqref="D702:D715">
    <cfRule type="cellIs" dxfId="3" priority="288" stopIfTrue="1" operator="equal">
      <formula>"-"</formula>
    </cfRule>
  </conditionalFormatting>
  <conditionalFormatting sqref="D719:D730">
    <cfRule type="expression" dxfId="4" priority="289" stopIfTrue="1">
      <formula>ISBLANK(D719)</formula>
    </cfRule>
  </conditionalFormatting>
  <conditionalFormatting sqref="D719:D730">
    <cfRule type="cellIs" dxfId="5" priority="290" stopIfTrue="1" operator="equal">
      <formula>"Pasa"</formula>
    </cfRule>
  </conditionalFormatting>
  <conditionalFormatting sqref="D719:D730">
    <cfRule type="cellIs" dxfId="6" priority="291" stopIfTrue="1" operator="equal">
      <formula>"Falla"</formula>
    </cfRule>
  </conditionalFormatting>
  <conditionalFormatting sqref="D719:D730">
    <cfRule type="cellIs" dxfId="2" priority="292" stopIfTrue="1" operator="equal">
      <formula>"N/A"</formula>
    </cfRule>
  </conditionalFormatting>
  <conditionalFormatting sqref="D719:D730">
    <cfRule type="cellIs" dxfId="7" priority="293" stopIfTrue="1" operator="equal">
      <formula>"N/T"</formula>
    </cfRule>
  </conditionalFormatting>
  <conditionalFormatting sqref="D719:D730">
    <cfRule type="cellIs" dxfId="8" priority="294" stopIfTrue="1" operator="equal">
      <formula>"N/D"</formula>
    </cfRule>
  </conditionalFormatting>
  <conditionalFormatting sqref="D719:D732">
    <cfRule type="cellIs" dxfId="3" priority="295" stopIfTrue="1" operator="equal">
      <formula>"-"</formula>
    </cfRule>
  </conditionalFormatting>
  <conditionalFormatting sqref="D736:D747">
    <cfRule type="expression" dxfId="4" priority="296" stopIfTrue="1">
      <formula>ISBLANK(D736)</formula>
    </cfRule>
  </conditionalFormatting>
  <conditionalFormatting sqref="D736:D747">
    <cfRule type="cellIs" dxfId="5" priority="297" stopIfTrue="1" operator="equal">
      <formula>"Pasa"</formula>
    </cfRule>
  </conditionalFormatting>
  <conditionalFormatting sqref="D736:D747">
    <cfRule type="cellIs" dxfId="6" priority="298" stopIfTrue="1" operator="equal">
      <formula>"Falla"</formula>
    </cfRule>
  </conditionalFormatting>
  <conditionalFormatting sqref="D736:D747">
    <cfRule type="cellIs" dxfId="2" priority="299" stopIfTrue="1" operator="equal">
      <formula>"N/A"</formula>
    </cfRule>
  </conditionalFormatting>
  <conditionalFormatting sqref="D736:D747">
    <cfRule type="cellIs" dxfId="7" priority="300" stopIfTrue="1" operator="equal">
      <formula>"N/T"</formula>
    </cfRule>
  </conditionalFormatting>
  <conditionalFormatting sqref="D736:D747">
    <cfRule type="cellIs" dxfId="8" priority="301" stopIfTrue="1" operator="equal">
      <formula>"N/D"</formula>
    </cfRule>
  </conditionalFormatting>
  <conditionalFormatting sqref="D736:D749">
    <cfRule type="cellIs" dxfId="3" priority="302" stopIfTrue="1" operator="equal">
      <formula>"-"</formula>
    </cfRule>
  </conditionalFormatting>
  <conditionalFormatting sqref="D753:D764">
    <cfRule type="expression" dxfId="4" priority="303" stopIfTrue="1">
      <formula>ISBLANK(D753)</formula>
    </cfRule>
  </conditionalFormatting>
  <conditionalFormatting sqref="D753:D764">
    <cfRule type="cellIs" dxfId="5" priority="304" stopIfTrue="1" operator="equal">
      <formula>"Pasa"</formula>
    </cfRule>
  </conditionalFormatting>
  <conditionalFormatting sqref="D753:D764">
    <cfRule type="cellIs" dxfId="6" priority="305" stopIfTrue="1" operator="equal">
      <formula>"Falla"</formula>
    </cfRule>
  </conditionalFormatting>
  <conditionalFormatting sqref="D753:D764">
    <cfRule type="cellIs" dxfId="2" priority="306" stopIfTrue="1" operator="equal">
      <formula>"N/A"</formula>
    </cfRule>
  </conditionalFormatting>
  <conditionalFormatting sqref="D753:D764">
    <cfRule type="cellIs" dxfId="7" priority="307" stopIfTrue="1" operator="equal">
      <formula>"N/T"</formula>
    </cfRule>
  </conditionalFormatting>
  <conditionalFormatting sqref="D753:D764">
    <cfRule type="cellIs" dxfId="8" priority="308" stopIfTrue="1" operator="equal">
      <formula>"N/D"</formula>
    </cfRule>
  </conditionalFormatting>
  <conditionalFormatting sqref="D753:D766">
    <cfRule type="cellIs" dxfId="3" priority="309" stopIfTrue="1" operator="equal">
      <formula>"-"</formula>
    </cfRule>
  </conditionalFormatting>
  <conditionalFormatting sqref="D770:D779">
    <cfRule type="cellIs" dxfId="3" priority="310" stopIfTrue="1" operator="equal">
      <formula>"-"</formula>
    </cfRule>
  </conditionalFormatting>
  <conditionalFormatting sqref="D770:D779">
    <cfRule type="expression" dxfId="4" priority="311" stopIfTrue="1">
      <formula>ISBLANK(D770)</formula>
    </cfRule>
  </conditionalFormatting>
  <conditionalFormatting sqref="D770:D779">
    <cfRule type="cellIs" dxfId="5" priority="312" stopIfTrue="1" operator="equal">
      <formula>"Pasa"</formula>
    </cfRule>
  </conditionalFormatting>
  <conditionalFormatting sqref="D770:D779">
    <cfRule type="cellIs" dxfId="6" priority="313" stopIfTrue="1" operator="equal">
      <formula>"Falla"</formula>
    </cfRule>
  </conditionalFormatting>
  <conditionalFormatting sqref="D770:D779">
    <cfRule type="cellIs" dxfId="2" priority="314" stopIfTrue="1" operator="equal">
      <formula>"N/A"</formula>
    </cfRule>
  </conditionalFormatting>
  <conditionalFormatting sqref="D770:D779">
    <cfRule type="cellIs" dxfId="7" priority="315" stopIfTrue="1" operator="equal">
      <formula>"N/T"</formula>
    </cfRule>
  </conditionalFormatting>
  <conditionalFormatting sqref="D770:D779">
    <cfRule type="cellIs" dxfId="8" priority="316" stopIfTrue="1" operator="equal">
      <formula>"N/D"</formula>
    </cfRule>
  </conditionalFormatting>
  <conditionalFormatting sqref="E22:E35 E39:E52 E56:E69 E73:E86 E90:E103 E107:E120 E124:E137 E141:E154 E158:E171 E175:E188 E192:E205 E209:E222 E226:E239 E243:E256 E260:E273 E277:E290 E294:E307 E311:E324 E328:E341">
    <cfRule type="cellIs" dxfId="1" priority="317" stopIfTrue="1" operator="equal">
      <formula>"ERR"</formula>
    </cfRule>
  </conditionalFormatting>
  <conditionalFormatting sqref="E345:E358">
    <cfRule type="cellIs" dxfId="1" priority="318" stopIfTrue="1" operator="equal">
      <formula>"ERR"</formula>
    </cfRule>
  </conditionalFormatting>
  <conditionalFormatting sqref="E362:E375">
    <cfRule type="cellIs" dxfId="1" priority="319" stopIfTrue="1" operator="equal">
      <formula>"ERR"</formula>
    </cfRule>
  </conditionalFormatting>
  <conditionalFormatting sqref="E379:E392">
    <cfRule type="cellIs" dxfId="1" priority="320" stopIfTrue="1" operator="equal">
      <formula>"ERR"</formula>
    </cfRule>
  </conditionalFormatting>
  <conditionalFormatting sqref="E396:E409">
    <cfRule type="cellIs" dxfId="1" priority="321" stopIfTrue="1" operator="equal">
      <formula>"ERR"</formula>
    </cfRule>
  </conditionalFormatting>
  <conditionalFormatting sqref="E413:E426">
    <cfRule type="cellIs" dxfId="1" priority="322" stopIfTrue="1" operator="equal">
      <formula>"ERR"</formula>
    </cfRule>
  </conditionalFormatting>
  <conditionalFormatting sqref="E430:E443">
    <cfRule type="cellIs" dxfId="1" priority="323" stopIfTrue="1" operator="equal">
      <formula>"ERR"</formula>
    </cfRule>
  </conditionalFormatting>
  <conditionalFormatting sqref="E447:E461">
    <cfRule type="cellIs" dxfId="1" priority="324" stopIfTrue="1" operator="equal">
      <formula>"ERR"</formula>
    </cfRule>
  </conditionalFormatting>
  <conditionalFormatting sqref="E464:E477">
    <cfRule type="cellIs" dxfId="1" priority="325" stopIfTrue="1" operator="equal">
      <formula>"ERR"</formula>
    </cfRule>
  </conditionalFormatting>
  <conditionalFormatting sqref="E481:E494">
    <cfRule type="cellIs" dxfId="1" priority="326" stopIfTrue="1" operator="equal">
      <formula>"ERR"</formula>
    </cfRule>
  </conditionalFormatting>
  <conditionalFormatting sqref="E498:E511">
    <cfRule type="cellIs" dxfId="1" priority="327" stopIfTrue="1" operator="equal">
      <formula>"ERR"</formula>
    </cfRule>
  </conditionalFormatting>
  <conditionalFormatting sqref="E515:E528">
    <cfRule type="cellIs" dxfId="1" priority="328" stopIfTrue="1" operator="equal">
      <formula>"ERR"</formula>
    </cfRule>
  </conditionalFormatting>
  <conditionalFormatting sqref="E532:E545">
    <cfRule type="cellIs" dxfId="1" priority="329" stopIfTrue="1" operator="equal">
      <formula>"ERR"</formula>
    </cfRule>
  </conditionalFormatting>
  <conditionalFormatting sqref="E549:E562">
    <cfRule type="cellIs" dxfId="1" priority="330" stopIfTrue="1" operator="equal">
      <formula>"ERR"</formula>
    </cfRule>
  </conditionalFormatting>
  <conditionalFormatting sqref="E566:E579">
    <cfRule type="cellIs" dxfId="1" priority="331" stopIfTrue="1" operator="equal">
      <formula>"ERR"</formula>
    </cfRule>
  </conditionalFormatting>
  <conditionalFormatting sqref="E583:E596">
    <cfRule type="cellIs" dxfId="1" priority="332" stopIfTrue="1" operator="equal">
      <formula>"ERR"</formula>
    </cfRule>
  </conditionalFormatting>
  <conditionalFormatting sqref="E600:E609 E634:E643 E651:E660 E668:E677 E685:E694 E702:E711 E719:E728">
    <cfRule type="cellIs" dxfId="1" priority="333" operator="equal">
      <formula>"ERR"</formula>
    </cfRule>
  </conditionalFormatting>
  <conditionalFormatting sqref="E610:E613">
    <cfRule type="cellIs" dxfId="1" priority="334" stopIfTrue="1" operator="equal">
      <formula>"ERR"</formula>
    </cfRule>
  </conditionalFormatting>
  <conditionalFormatting sqref="E617:E626">
    <cfRule type="cellIs" dxfId="1" priority="335" operator="equal">
      <formula>"ERR"</formula>
    </cfRule>
  </conditionalFormatting>
  <conditionalFormatting sqref="E627:E630">
    <cfRule type="cellIs" dxfId="1" priority="336" stopIfTrue="1" operator="equal">
      <formula>"ERR"</formula>
    </cfRule>
  </conditionalFormatting>
  <conditionalFormatting sqref="E644:E647">
    <cfRule type="cellIs" dxfId="1" priority="337" stopIfTrue="1" operator="equal">
      <formula>"ERR"</formula>
    </cfRule>
  </conditionalFormatting>
  <conditionalFormatting sqref="E661:E664">
    <cfRule type="cellIs" dxfId="1" priority="338" stopIfTrue="1" operator="equal">
      <formula>"ERR"</formula>
    </cfRule>
  </conditionalFormatting>
  <conditionalFormatting sqref="E678:E681">
    <cfRule type="cellIs" dxfId="1" priority="339" stopIfTrue="1" operator="equal">
      <formula>"ERR"</formula>
    </cfRule>
  </conditionalFormatting>
  <conditionalFormatting sqref="E695:E698">
    <cfRule type="cellIs" dxfId="1" priority="340" stopIfTrue="1" operator="equal">
      <formula>"ERR"</formula>
    </cfRule>
  </conditionalFormatting>
  <conditionalFormatting sqref="E712:E715">
    <cfRule type="cellIs" dxfId="1" priority="341" stopIfTrue="1" operator="equal">
      <formula>"ERR"</formula>
    </cfRule>
  </conditionalFormatting>
  <conditionalFormatting sqref="E729:E732">
    <cfRule type="cellIs" dxfId="1" priority="342" stopIfTrue="1" operator="equal">
      <formula>"ERR"</formula>
    </cfRule>
  </conditionalFormatting>
  <conditionalFormatting sqref="E736:E749">
    <cfRule type="cellIs" dxfId="1" priority="343" stopIfTrue="1" operator="equal">
      <formula>"ERR"</formula>
    </cfRule>
  </conditionalFormatting>
  <conditionalFormatting sqref="E753:E766">
    <cfRule type="cellIs" dxfId="1" priority="344" stopIfTrue="1" operator="equal">
      <formula>"ERR"</formula>
    </cfRule>
  </conditionalFormatting>
  <conditionalFormatting sqref="E770:E779">
    <cfRule type="cellIs" dxfId="1" priority="345" stopIfTrue="1" operator="equal">
      <formula>"ERR"</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expression" dxfId="4" priority="346" stopIfTrue="1">
      <formula>ISBLANK(F22)</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5" priority="347" stopIfTrue="1" operator="equal">
      <formula>"Pasa"</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6" priority="348" stopIfTrue="1" operator="equal">
      <formula>"Falla"</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2" priority="349" stopIfTrue="1" operator="equal">
      <formula>"N/A"</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7" priority="350" stopIfTrue="1" operator="equal">
      <formula>"N/T"</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8" priority="351" stopIfTrue="1" operator="equal">
      <formula>"N/D"</formula>
    </cfRule>
  </conditionalFormatting>
  <conditionalFormatting sqref="K26:K27">
    <cfRule type="expression" dxfId="4" priority="352" stopIfTrue="1">
      <formula>ISBLANK(K26)</formula>
    </cfRule>
  </conditionalFormatting>
  <conditionalFormatting sqref="K26:K27">
    <cfRule type="cellIs" dxfId="5" priority="353" stopIfTrue="1" operator="equal">
      <formula>"Pasa"</formula>
    </cfRule>
  </conditionalFormatting>
  <conditionalFormatting sqref="K26:K27">
    <cfRule type="cellIs" dxfId="6" priority="354" stopIfTrue="1" operator="equal">
      <formula>"Falla"</formula>
    </cfRule>
  </conditionalFormatting>
  <conditionalFormatting sqref="K26:K27">
    <cfRule type="cellIs" dxfId="2" priority="355" stopIfTrue="1" operator="equal">
      <formula>"N/A"</formula>
    </cfRule>
  </conditionalFormatting>
  <conditionalFormatting sqref="K26:K27">
    <cfRule type="cellIs" dxfId="7" priority="356" stopIfTrue="1" operator="equal">
      <formula>"N/T"</formula>
    </cfRule>
  </conditionalFormatting>
  <conditionalFormatting sqref="K26:K27">
    <cfRule type="cellIs" dxfId="8" priority="357" stopIfTrue="1" operator="equal">
      <formula>"N/D"</formula>
    </cfRule>
  </conditionalFormatting>
  <conditionalFormatting sqref="N13:N14">
    <cfRule type="expression" dxfId="4" priority="358" stopIfTrue="1">
      <formula>ISBLANK(N13)</formula>
    </cfRule>
  </conditionalFormatting>
  <conditionalFormatting sqref="N13:N14">
    <cfRule type="cellIs" dxfId="5" priority="359" stopIfTrue="1" operator="equal">
      <formula>"Pasa"</formula>
    </cfRule>
  </conditionalFormatting>
  <conditionalFormatting sqref="N13:N14">
    <cfRule type="cellIs" dxfId="6" priority="360" stopIfTrue="1" operator="equal">
      <formula>"Falla"</formula>
    </cfRule>
  </conditionalFormatting>
  <conditionalFormatting sqref="N13:N14">
    <cfRule type="cellIs" dxfId="2" priority="361" stopIfTrue="1" operator="equal">
      <formula>"N/A"</formula>
    </cfRule>
  </conditionalFormatting>
  <conditionalFormatting sqref="N13:N14">
    <cfRule type="cellIs" dxfId="7" priority="362" stopIfTrue="1" operator="equal">
      <formula>"N/T"</formula>
    </cfRule>
  </conditionalFormatting>
  <conditionalFormatting sqref="N13:N14">
    <cfRule type="cellIs" dxfId="8" priority="363" stopIfTrue="1" operator="equal">
      <formula>"N/D"</formula>
    </cfRule>
  </conditionalFormatting>
  <dataValidations>
    <dataValidation type="list" allowBlank="1" showErrorMessage="1" sqref="D18 D22:D33 D35 D39:D50 D52 D56:D67 D69 D73:D84 D86 D90:D101 D103 D107:D118 D120 D124:D135 D137 D141:D152 D154 D158:D169 D171 D175:D186 D188 D192:D203 D205 D209:D220 D222 D226:D237 D239 D243:D254 D256 D260:D271 D273 D277:D288 D290 D294:D305 D307 D311:D322 D324 D328:D339 D341 D345:D356 D358 D362:D373 D375 D379:D390 D392 D396:D407 D409 D413:D424 D426 D430:D441 D443 D447:D458 D460 D464:D475 D477 D481:D492 D494 D498:D509 D511 D515:D526 D528 D532:D543 D545 D549:D560 D562 D566:D577 D579 D583:D594 D596 D600:D611 D613 D617:D628 D630 D634:D645 D647 D651:D662 D664 D668:D679 D681 D685:D696 D698 D702:D713 D715 D719:D730 D732 D736:D747 D749 D753:D764 D766 D770:D779">
      <formula1>'DATA - Oculta'!$U$9:$U$13</formula1>
    </dataValidation>
  </dataValidations>
  <printOptions/>
  <pageMargins bottom="0.75" footer="0.0" header="0.0" left="0.7" right="0.7" top="0.75"/>
  <pageSetup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6.13"/>
    <col customWidth="1" min="3" max="3" width="71.0"/>
    <col customWidth="1" min="4" max="4" width="18.38"/>
    <col customWidth="1" min="5" max="5" width="5.5"/>
    <col customWidth="1" min="6" max="6" width="16.5"/>
    <col customWidth="1" min="7" max="7" width="14.63"/>
    <col customWidth="1" min="8" max="8" width="12.5"/>
    <col customWidth="1" min="9" max="9" width="11.63"/>
    <col customWidth="1" min="10" max="10" width="17.38"/>
    <col customWidth="1" min="11" max="11" width="14.5"/>
    <col customWidth="1" min="12" max="12" width="12.5"/>
    <col customWidth="1" min="13" max="13" width="15.5"/>
    <col customWidth="1" min="14" max="15" width="12.5"/>
    <col customWidth="1" min="16" max="16" width="19.5"/>
    <col customWidth="1" min="17" max="17" width="6.88"/>
    <col customWidth="1" min="18" max="18" width="4.63"/>
    <col customWidth="1" min="19" max="19" width="12.88"/>
    <col customWidth="1" min="20" max="20" width="12.13"/>
    <col customWidth="1" min="21" max="21" width="6.63"/>
    <col customWidth="1" min="22" max="22" width="5.5"/>
    <col customWidth="1" min="23" max="23" width="12.0"/>
    <col customWidth="1" min="24" max="24" width="11.88"/>
    <col customWidth="1" min="25" max="25" width="7.38"/>
    <col customWidth="1" min="26" max="35" width="14.5"/>
  </cols>
  <sheetData>
    <row r="1" ht="14.25" customHeight="1">
      <c r="A1" s="29"/>
      <c r="B1" s="93"/>
      <c r="C1" s="93"/>
      <c r="D1" s="160"/>
      <c r="E1" s="95"/>
      <c r="F1" s="23"/>
      <c r="G1" s="23"/>
      <c r="H1" s="23"/>
      <c r="I1" s="23"/>
      <c r="J1" s="23"/>
      <c r="K1" s="23"/>
      <c r="L1" s="23"/>
      <c r="M1" s="23"/>
      <c r="N1" s="23"/>
      <c r="O1" s="23"/>
      <c r="P1" s="23"/>
      <c r="Q1" s="23"/>
      <c r="R1" s="23"/>
      <c r="S1" s="23"/>
      <c r="T1" s="23"/>
      <c r="U1" s="23"/>
      <c r="V1" s="23"/>
      <c r="W1" s="23"/>
      <c r="X1" s="23"/>
      <c r="Y1" s="23"/>
      <c r="Z1" s="23"/>
      <c r="AA1" s="29"/>
      <c r="AB1" s="29"/>
      <c r="AC1" s="29"/>
      <c r="AD1" s="29"/>
      <c r="AE1" s="29"/>
      <c r="AF1" s="29"/>
      <c r="AG1" s="29"/>
      <c r="AH1" s="29"/>
      <c r="AI1" s="29"/>
    </row>
    <row r="2" ht="27.0" customHeight="1">
      <c r="A2" s="29"/>
      <c r="B2" s="24" t="s">
        <v>0</v>
      </c>
      <c r="C2" s="29"/>
      <c r="D2" s="160"/>
      <c r="E2" s="95"/>
      <c r="F2" s="29"/>
      <c r="G2" s="29"/>
      <c r="H2" s="29"/>
      <c r="I2" s="29"/>
      <c r="J2" s="29"/>
      <c r="K2" s="29"/>
      <c r="L2" s="29"/>
      <c r="M2" s="29"/>
      <c r="N2" s="29"/>
      <c r="O2" s="29"/>
      <c r="P2" s="23"/>
      <c r="Q2" s="23"/>
      <c r="R2" s="23"/>
      <c r="S2" s="23"/>
      <c r="T2" s="23"/>
      <c r="U2" s="23"/>
      <c r="V2" s="23"/>
      <c r="W2" s="23"/>
      <c r="X2" s="23"/>
      <c r="Y2" s="23"/>
      <c r="Z2" s="23"/>
      <c r="AA2" s="29"/>
      <c r="AB2" s="29"/>
      <c r="AC2" s="29"/>
      <c r="AD2" s="29"/>
      <c r="AE2" s="29"/>
      <c r="AF2" s="29"/>
      <c r="AG2" s="29"/>
      <c r="AH2" s="29"/>
      <c r="AI2" s="29"/>
    </row>
    <row r="3" ht="26.25" customHeight="1">
      <c r="A3" s="29"/>
      <c r="B3" s="25" t="s">
        <v>2</v>
      </c>
      <c r="C3" s="29"/>
      <c r="D3" s="160"/>
      <c r="E3" s="95"/>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ht="26.25" customHeight="1">
      <c r="A4" s="29"/>
      <c r="B4" s="1"/>
      <c r="C4" s="28"/>
      <c r="D4" s="161"/>
      <c r="E4" s="29"/>
      <c r="F4" s="29"/>
      <c r="G4" s="29"/>
      <c r="H4" s="29"/>
      <c r="I4" s="29"/>
      <c r="J4" s="29"/>
      <c r="K4" s="23"/>
      <c r="L4" s="29"/>
      <c r="M4" s="29"/>
      <c r="N4" s="23"/>
      <c r="O4" s="23"/>
      <c r="P4" s="29"/>
      <c r="Q4" s="29"/>
      <c r="R4" s="29"/>
      <c r="S4" s="29"/>
      <c r="T4" s="29"/>
      <c r="U4" s="29"/>
      <c r="V4" s="29"/>
      <c r="W4" s="29"/>
      <c r="X4" s="29"/>
      <c r="Y4" s="29"/>
      <c r="Z4" s="29"/>
      <c r="AA4" s="29"/>
      <c r="AB4" s="29"/>
      <c r="AC4" s="29"/>
      <c r="AD4" s="29"/>
      <c r="AE4" s="29"/>
      <c r="AF4" s="29"/>
      <c r="AG4" s="29"/>
      <c r="AH4" s="29"/>
      <c r="AI4" s="29"/>
    </row>
    <row r="5" ht="27.75" customHeight="1">
      <c r="A5" s="29"/>
      <c r="B5" s="8" t="s">
        <v>84</v>
      </c>
      <c r="C5" s="8"/>
      <c r="D5" s="162"/>
      <c r="E5" s="97"/>
      <c r="F5" s="96"/>
      <c r="G5" s="96"/>
      <c r="H5" s="96"/>
      <c r="I5" s="96"/>
      <c r="J5" s="96"/>
      <c r="K5" s="96"/>
      <c r="L5" s="96"/>
      <c r="M5" s="96"/>
      <c r="N5" s="30"/>
      <c r="O5" s="30"/>
      <c r="P5" s="29"/>
      <c r="Q5" s="29"/>
      <c r="R5" s="29"/>
      <c r="S5" s="29"/>
      <c r="T5" s="29"/>
      <c r="U5" s="29"/>
      <c r="V5" s="29"/>
      <c r="W5" s="29"/>
      <c r="X5" s="29"/>
      <c r="Y5" s="29"/>
      <c r="Z5" s="29"/>
      <c r="AA5" s="41"/>
      <c r="AB5" s="41"/>
      <c r="AC5" s="41"/>
      <c r="AD5" s="41"/>
      <c r="AE5" s="41"/>
      <c r="AF5" s="41"/>
      <c r="AG5" s="41"/>
      <c r="AH5" s="41"/>
      <c r="AI5" s="41"/>
    </row>
    <row r="6" ht="11.25" customHeight="1">
      <c r="A6" s="29"/>
      <c r="B6" s="201"/>
      <c r="C6" s="201"/>
      <c r="D6" s="202"/>
      <c r="E6" s="203"/>
      <c r="F6" s="201"/>
      <c r="G6" s="201"/>
      <c r="H6" s="201"/>
      <c r="I6" s="201"/>
      <c r="J6" s="201"/>
      <c r="K6" s="201"/>
      <c r="L6" s="201"/>
      <c r="M6" s="201"/>
      <c r="N6" s="23"/>
      <c r="O6" s="23"/>
      <c r="P6" s="29"/>
      <c r="Q6" s="29"/>
      <c r="R6" s="29"/>
      <c r="S6" s="29"/>
      <c r="T6" s="29"/>
      <c r="U6" s="29"/>
      <c r="V6" s="29"/>
      <c r="W6" s="29"/>
      <c r="X6" s="29"/>
      <c r="Y6" s="29"/>
      <c r="Z6" s="29"/>
      <c r="AA6" s="29"/>
      <c r="AB6" s="29"/>
      <c r="AC6" s="29"/>
      <c r="AD6" s="29"/>
      <c r="AE6" s="29"/>
      <c r="AF6" s="29"/>
      <c r="AG6" s="29"/>
      <c r="AH6" s="29"/>
      <c r="AI6" s="29"/>
    </row>
    <row r="7" ht="12.75" customHeight="1">
      <c r="A7" s="29"/>
      <c r="B7" s="23"/>
      <c r="C7" s="23"/>
      <c r="D7" s="166"/>
      <c r="E7" s="95"/>
      <c r="F7" s="23"/>
      <c r="G7" s="23"/>
      <c r="H7" s="23"/>
      <c r="I7" s="23"/>
      <c r="J7" s="23"/>
      <c r="K7" s="23"/>
      <c r="L7" s="23"/>
      <c r="M7" s="23"/>
      <c r="N7" s="23"/>
      <c r="O7" s="23"/>
      <c r="P7" s="29"/>
      <c r="Q7" s="29"/>
      <c r="R7" s="29"/>
      <c r="S7" s="29"/>
      <c r="T7" s="29"/>
      <c r="U7" s="29"/>
      <c r="V7" s="29"/>
      <c r="W7" s="29"/>
      <c r="X7" s="29"/>
      <c r="Y7" s="29"/>
      <c r="Z7" s="29"/>
      <c r="AA7" s="29"/>
      <c r="AB7" s="29"/>
      <c r="AC7" s="29"/>
      <c r="AD7" s="29"/>
      <c r="AE7" s="29"/>
      <c r="AF7" s="29"/>
      <c r="AG7" s="29"/>
      <c r="AH7" s="29"/>
      <c r="AI7" s="29"/>
    </row>
    <row r="8" ht="18.75" customHeight="1">
      <c r="A8" s="29"/>
      <c r="B8" s="198" t="s">
        <v>248</v>
      </c>
      <c r="C8" s="54"/>
      <c r="D8" s="54"/>
      <c r="E8" s="54"/>
      <c r="F8" s="54"/>
      <c r="G8" s="54"/>
      <c r="H8" s="54"/>
      <c r="I8" s="54"/>
      <c r="J8" s="54"/>
      <c r="K8" s="54"/>
      <c r="L8" s="54"/>
      <c r="M8" s="55"/>
      <c r="N8" s="23"/>
      <c r="O8" s="23"/>
      <c r="P8" s="29"/>
      <c r="Q8" s="29"/>
      <c r="R8" s="29"/>
      <c r="S8" s="29"/>
      <c r="T8" s="29"/>
      <c r="U8" s="29"/>
      <c r="V8" s="29"/>
      <c r="W8" s="29"/>
      <c r="X8" s="29"/>
      <c r="Y8" s="29"/>
      <c r="Z8" s="29"/>
      <c r="AA8" s="29"/>
      <c r="AB8" s="29"/>
      <c r="AC8" s="29"/>
      <c r="AD8" s="29"/>
      <c r="AE8" s="29"/>
      <c r="AF8" s="29"/>
      <c r="AG8" s="29"/>
      <c r="AH8" s="29"/>
      <c r="AI8" s="29"/>
    </row>
    <row r="9" ht="30.0" customHeight="1">
      <c r="A9" s="29"/>
      <c r="B9" s="101" t="s">
        <v>86</v>
      </c>
      <c r="C9" s="54"/>
      <c r="D9" s="54"/>
      <c r="E9" s="54"/>
      <c r="F9" s="54"/>
      <c r="G9" s="54"/>
      <c r="H9" s="54"/>
      <c r="I9" s="54"/>
      <c r="J9" s="54"/>
      <c r="K9" s="54"/>
      <c r="L9" s="54"/>
      <c r="M9" s="55"/>
      <c r="N9" s="23"/>
      <c r="O9" s="23"/>
      <c r="P9" s="29"/>
      <c r="Q9" s="29"/>
      <c r="R9" s="29"/>
      <c r="S9" s="29"/>
      <c r="T9" s="29"/>
      <c r="U9" s="29"/>
      <c r="V9" s="29"/>
      <c r="W9" s="29"/>
      <c r="X9" s="29"/>
      <c r="Y9" s="29"/>
      <c r="Z9" s="29"/>
      <c r="AA9" s="29"/>
      <c r="AB9" s="29"/>
      <c r="AC9" s="29"/>
      <c r="AD9" s="29"/>
      <c r="AE9" s="29"/>
      <c r="AF9" s="29"/>
      <c r="AG9" s="29"/>
      <c r="AH9" s="29"/>
      <c r="AI9" s="29"/>
    </row>
    <row r="10" ht="17.25" customHeight="1">
      <c r="A10" s="29"/>
      <c r="B10" s="204"/>
      <c r="C10" s="204"/>
      <c r="D10" s="205"/>
      <c r="E10" s="204"/>
      <c r="F10" s="204"/>
      <c r="G10" s="204"/>
      <c r="H10" s="204"/>
      <c r="I10" s="204"/>
      <c r="J10" s="204"/>
      <c r="K10" s="204"/>
      <c r="L10" s="204"/>
      <c r="M10" s="204"/>
      <c r="N10" s="23"/>
      <c r="O10" s="23"/>
      <c r="P10" s="23"/>
      <c r="Q10" s="23"/>
      <c r="R10" s="23"/>
      <c r="S10" s="29"/>
      <c r="T10" s="29"/>
      <c r="U10" s="23"/>
      <c r="V10" s="23"/>
      <c r="W10" s="23"/>
      <c r="X10" s="23"/>
      <c r="Y10" s="23"/>
      <c r="Z10" s="29"/>
      <c r="AA10" s="29"/>
      <c r="AB10" s="29"/>
      <c r="AC10" s="29"/>
      <c r="AD10" s="29"/>
      <c r="AE10" s="29"/>
      <c r="AF10" s="29"/>
      <c r="AG10" s="29"/>
      <c r="AH10" s="29"/>
      <c r="AI10" s="29"/>
    </row>
    <row r="11" ht="25.5" customHeight="1">
      <c r="A11" s="29"/>
      <c r="B11" s="102" t="s">
        <v>87</v>
      </c>
      <c r="C11" s="103"/>
      <c r="D11" s="161"/>
      <c r="E11" s="29"/>
      <c r="F11" s="104" t="s">
        <v>88</v>
      </c>
      <c r="G11" s="105" t="s">
        <v>89</v>
      </c>
      <c r="H11" s="106" t="s">
        <v>90</v>
      </c>
      <c r="I11" s="92"/>
      <c r="J11" s="104" t="s">
        <v>91</v>
      </c>
      <c r="K11" s="105" t="s">
        <v>89</v>
      </c>
      <c r="L11" s="106" t="s">
        <v>90</v>
      </c>
      <c r="M11" s="23"/>
      <c r="N11" s="23"/>
      <c r="O11" s="23"/>
      <c r="P11" s="23"/>
      <c r="Q11" s="23"/>
      <c r="R11" s="23"/>
      <c r="S11" s="29"/>
      <c r="T11" s="29"/>
      <c r="U11" s="23"/>
      <c r="V11" s="23"/>
      <c r="W11" s="23"/>
      <c r="X11" s="23"/>
      <c r="Y11" s="23"/>
      <c r="Z11" s="29"/>
      <c r="AA11" s="29"/>
      <c r="AB11" s="29"/>
      <c r="AC11" s="29"/>
      <c r="AD11" s="29"/>
      <c r="AE11" s="29"/>
      <c r="AF11" s="29"/>
      <c r="AG11" s="29"/>
      <c r="AH11" s="29"/>
      <c r="AI11" s="29"/>
    </row>
    <row r="12" ht="12.0" customHeight="1">
      <c r="A12" s="29"/>
      <c r="B12" s="108" t="s">
        <v>92</v>
      </c>
      <c r="C12" s="109">
        <f>COUNTIF($B$21:$B$116,B12)</f>
        <v>6</v>
      </c>
      <c r="D12" s="161"/>
      <c r="E12" s="29"/>
      <c r="F12" s="110" t="s">
        <v>93</v>
      </c>
      <c r="G12" s="111">
        <f>J23+J40+J57+J74+J91+J108</f>
        <v>0</v>
      </c>
      <c r="H12" s="112">
        <f t="shared" ref="H12:H14" si="1">IF(($G$15+$K$15)=0,0,G12/($G$15+$K$15))</f>
        <v>0</v>
      </c>
      <c r="I12" s="29"/>
      <c r="J12" s="113" t="s">
        <v>94</v>
      </c>
      <c r="K12" s="111">
        <f>G23+G40+G57+G74+G91+G108</f>
        <v>0</v>
      </c>
      <c r="L12" s="112">
        <f t="shared" ref="L12:L14" si="2">IF(($G$15+$K$15)=0,0,K12/($G$15+$K$15))</f>
        <v>0</v>
      </c>
      <c r="M12" s="23"/>
      <c r="N12" s="114" t="s">
        <v>95</v>
      </c>
      <c r="O12" s="115" t="s">
        <v>96</v>
      </c>
      <c r="P12" s="23"/>
      <c r="Q12" s="23"/>
      <c r="R12" s="23"/>
      <c r="S12" s="29"/>
      <c r="T12" s="29"/>
      <c r="U12" s="23"/>
      <c r="V12" s="23"/>
      <c r="W12" s="23"/>
      <c r="X12" s="23"/>
      <c r="Y12" s="23"/>
      <c r="Z12" s="29"/>
      <c r="AA12" s="29"/>
      <c r="AB12" s="29"/>
      <c r="AC12" s="29"/>
      <c r="AD12" s="29"/>
      <c r="AE12" s="29"/>
      <c r="AF12" s="29"/>
      <c r="AG12" s="29"/>
      <c r="AH12" s="29"/>
      <c r="AI12" s="29"/>
    </row>
    <row r="13" ht="12.0" customHeight="1">
      <c r="A13" s="29"/>
      <c r="B13" s="108"/>
      <c r="C13" s="109"/>
      <c r="D13" s="161"/>
      <c r="E13" s="29"/>
      <c r="F13" s="110" t="s">
        <v>97</v>
      </c>
      <c r="G13" s="111">
        <f>I23+I40+I57+I74+I91+I108</f>
        <v>6</v>
      </c>
      <c r="H13" s="112">
        <f t="shared" si="1"/>
        <v>0.3333333333</v>
      </c>
      <c r="I13" s="29"/>
      <c r="J13" s="113" t="s">
        <v>98</v>
      </c>
      <c r="K13" s="111">
        <f>F23+F40+F57+F74+F91+F108</f>
        <v>0</v>
      </c>
      <c r="L13" s="112">
        <f t="shared" si="2"/>
        <v>0</v>
      </c>
      <c r="M13" s="23"/>
      <c r="N13" s="116" t="s">
        <v>99</v>
      </c>
      <c r="O13" s="115" t="s">
        <v>100</v>
      </c>
      <c r="P13" s="23"/>
      <c r="Q13" s="23"/>
      <c r="R13" s="23"/>
      <c r="S13" s="29"/>
      <c r="T13" s="29"/>
      <c r="U13" s="23"/>
      <c r="V13" s="23"/>
      <c r="W13" s="23"/>
      <c r="X13" s="23"/>
      <c r="Y13" s="23"/>
      <c r="Z13" s="29"/>
      <c r="AA13" s="29"/>
      <c r="AB13" s="29"/>
      <c r="AC13" s="29"/>
      <c r="AD13" s="29"/>
      <c r="AE13" s="29"/>
      <c r="AF13" s="29"/>
      <c r="AG13" s="29"/>
      <c r="AH13" s="29"/>
      <c r="AI13" s="29"/>
    </row>
    <row r="14" ht="12.0" customHeight="1">
      <c r="A14" s="29"/>
      <c r="B14" s="117" t="s">
        <v>101</v>
      </c>
      <c r="C14" s="118">
        <f>C12+C13</f>
        <v>6</v>
      </c>
      <c r="D14" s="161"/>
      <c r="E14" s="29"/>
      <c r="F14" s="110" t="s">
        <v>102</v>
      </c>
      <c r="G14" s="111">
        <f>H23+H40+H57+H74+H91+H108</f>
        <v>12</v>
      </c>
      <c r="H14" s="112">
        <f t="shared" si="1"/>
        <v>0.6666666667</v>
      </c>
      <c r="I14" s="29"/>
      <c r="J14" s="113" t="s">
        <v>103</v>
      </c>
      <c r="K14" s="111">
        <f>K23+K40+K57+K74+K91+K108</f>
        <v>0</v>
      </c>
      <c r="L14" s="112">
        <f t="shared" si="2"/>
        <v>0</v>
      </c>
      <c r="M14" s="23"/>
      <c r="N14" s="121" t="s">
        <v>104</v>
      </c>
      <c r="O14" s="115" t="s">
        <v>105</v>
      </c>
      <c r="P14" s="23"/>
      <c r="Q14" s="23"/>
      <c r="R14" s="23"/>
      <c r="S14" s="29"/>
      <c r="T14" s="29"/>
      <c r="U14" s="23"/>
      <c r="V14" s="23"/>
      <c r="W14" s="23"/>
      <c r="X14" s="23"/>
      <c r="Y14" s="23"/>
      <c r="Z14" s="29"/>
      <c r="AA14" s="29"/>
      <c r="AB14" s="29"/>
      <c r="AC14" s="29"/>
      <c r="AD14" s="29"/>
      <c r="AE14" s="29"/>
      <c r="AF14" s="29"/>
      <c r="AG14" s="29"/>
      <c r="AH14" s="29"/>
      <c r="AI14" s="29"/>
    </row>
    <row r="15" ht="12.0" customHeight="1">
      <c r="A15" s="29"/>
      <c r="B15" s="92"/>
      <c r="C15" s="29"/>
      <c r="D15" s="161"/>
      <c r="E15" s="29"/>
      <c r="F15" s="117" t="s">
        <v>101</v>
      </c>
      <c r="G15" s="122">
        <f t="shared" ref="G15:H15" si="3">SUM(G12:G14)</f>
        <v>18</v>
      </c>
      <c r="H15" s="123">
        <f t="shared" si="3"/>
        <v>1</v>
      </c>
      <c r="I15" s="29"/>
      <c r="J15" s="117" t="s">
        <v>101</v>
      </c>
      <c r="K15" s="122">
        <f t="shared" ref="K15:L15" si="4">SUM(K12:K13)</f>
        <v>0</v>
      </c>
      <c r="L15" s="123">
        <f t="shared" si="4"/>
        <v>0</v>
      </c>
      <c r="M15" s="23"/>
      <c r="N15" s="23"/>
      <c r="O15" s="23"/>
      <c r="P15" s="23"/>
      <c r="Q15" s="23"/>
      <c r="R15" s="23"/>
      <c r="S15" s="29"/>
      <c r="T15" s="29"/>
      <c r="U15" s="23"/>
      <c r="V15" s="23"/>
      <c r="W15" s="23"/>
      <c r="X15" s="23"/>
      <c r="Y15" s="23"/>
      <c r="Z15" s="29"/>
      <c r="AA15" s="29"/>
      <c r="AB15" s="29"/>
      <c r="AC15" s="29"/>
      <c r="AD15" s="29"/>
      <c r="AE15" s="29"/>
      <c r="AF15" s="29"/>
      <c r="AG15" s="29"/>
      <c r="AH15" s="29"/>
      <c r="AI15" s="29"/>
    </row>
    <row r="16" ht="12.0" customHeight="1">
      <c r="A16" s="29"/>
      <c r="B16" s="92"/>
      <c r="C16" s="29"/>
      <c r="D16" s="161"/>
      <c r="E16" s="29"/>
      <c r="F16" s="124"/>
      <c r="G16" s="124"/>
      <c r="H16" s="125"/>
      <c r="I16" s="29"/>
      <c r="J16" s="124"/>
      <c r="K16" s="124"/>
      <c r="L16" s="125"/>
      <c r="M16" s="23"/>
      <c r="N16" s="23"/>
      <c r="O16" s="23"/>
      <c r="P16" s="23"/>
      <c r="Q16" s="23"/>
      <c r="R16" s="23"/>
      <c r="S16" s="29"/>
      <c r="T16" s="29"/>
      <c r="U16" s="23"/>
      <c r="V16" s="23"/>
      <c r="W16" s="23"/>
      <c r="X16" s="23"/>
      <c r="Y16" s="23"/>
      <c r="Z16" s="29"/>
      <c r="AA16" s="29"/>
      <c r="AB16" s="29"/>
      <c r="AC16" s="29"/>
      <c r="AD16" s="29"/>
      <c r="AE16" s="29"/>
      <c r="AF16" s="29"/>
      <c r="AG16" s="29"/>
      <c r="AH16" s="29"/>
      <c r="AI16" s="29"/>
    </row>
    <row r="17" ht="31.5" customHeight="1">
      <c r="A17" s="126" t="s">
        <v>106</v>
      </c>
      <c r="B17" s="127" t="s">
        <v>92</v>
      </c>
      <c r="C17" s="128" t="s">
        <v>249</v>
      </c>
      <c r="D17" s="168" t="s">
        <v>108</v>
      </c>
      <c r="E17" s="29"/>
      <c r="F17" s="130" t="s">
        <v>109</v>
      </c>
      <c r="G17" s="131"/>
      <c r="H17" s="131"/>
      <c r="I17" s="131"/>
      <c r="J17" s="132"/>
      <c r="K17" s="124"/>
      <c r="L17" s="125"/>
      <c r="M17" s="23"/>
      <c r="N17" s="23"/>
      <c r="O17" s="23"/>
      <c r="P17" s="23"/>
      <c r="Q17" s="23"/>
      <c r="R17" s="23"/>
      <c r="S17" s="29"/>
      <c r="T17" s="29"/>
      <c r="U17" s="23"/>
      <c r="V17" s="23"/>
      <c r="W17" s="23"/>
      <c r="X17" s="23"/>
      <c r="Y17" s="23"/>
      <c r="Z17" s="29"/>
      <c r="AA17" s="29"/>
      <c r="AB17" s="29"/>
      <c r="AC17" s="29"/>
      <c r="AD17" s="29"/>
      <c r="AE17" s="29"/>
      <c r="AF17" s="29"/>
      <c r="AG17" s="29"/>
      <c r="AH17" s="29"/>
      <c r="AI17" s="29"/>
    </row>
    <row r="18" ht="18.0" customHeight="1">
      <c r="A18" s="133" t="s">
        <v>110</v>
      </c>
      <c r="B18" s="133" t="s">
        <v>110</v>
      </c>
      <c r="C18" s="133" t="s">
        <v>110</v>
      </c>
      <c r="D18" s="143" t="s">
        <v>99</v>
      </c>
      <c r="E18" s="29"/>
      <c r="F18" s="135"/>
      <c r="J18" s="136"/>
      <c r="K18" s="29"/>
      <c r="L18" s="23"/>
      <c r="M18" s="23"/>
      <c r="N18" s="23"/>
      <c r="O18" s="23"/>
      <c r="P18" s="23"/>
      <c r="Q18" s="23"/>
      <c r="R18" s="23"/>
      <c r="S18" s="29"/>
      <c r="T18" s="29"/>
      <c r="U18" s="23"/>
      <c r="V18" s="23"/>
      <c r="W18" s="23"/>
      <c r="X18" s="23"/>
      <c r="Y18" s="23"/>
      <c r="Z18" s="29"/>
      <c r="AA18" s="29"/>
      <c r="AB18" s="29"/>
      <c r="AC18" s="29"/>
      <c r="AD18" s="29"/>
      <c r="AE18" s="29"/>
      <c r="AF18" s="29"/>
      <c r="AG18" s="29"/>
      <c r="AH18" s="29"/>
      <c r="AI18" s="29"/>
    </row>
    <row r="19" ht="12.75" customHeight="1">
      <c r="A19" s="149"/>
      <c r="B19" s="149"/>
      <c r="C19" s="149"/>
      <c r="D19" s="174"/>
      <c r="E19" s="29"/>
      <c r="F19" s="135"/>
      <c r="J19" s="136"/>
      <c r="K19" s="29"/>
      <c r="L19" s="23"/>
      <c r="M19" s="23"/>
      <c r="N19" s="23"/>
      <c r="O19" s="23"/>
      <c r="P19" s="23"/>
      <c r="Q19" s="23"/>
      <c r="R19" s="23"/>
      <c r="S19" s="29"/>
      <c r="T19" s="29"/>
      <c r="U19" s="23"/>
      <c r="V19" s="23"/>
      <c r="W19" s="23"/>
      <c r="X19" s="23"/>
      <c r="Y19" s="23"/>
      <c r="Z19" s="29"/>
      <c r="AA19" s="29"/>
      <c r="AB19" s="29"/>
      <c r="AC19" s="29"/>
      <c r="AD19" s="29"/>
      <c r="AE19" s="29"/>
      <c r="AF19" s="29"/>
      <c r="AG19" s="29"/>
      <c r="AH19" s="29"/>
      <c r="AI19" s="29"/>
    </row>
    <row r="20" ht="13.5" customHeight="1">
      <c r="A20" s="29"/>
      <c r="B20" s="23"/>
      <c r="C20" s="23"/>
      <c r="D20" s="167"/>
      <c r="E20" s="137"/>
      <c r="F20" s="138"/>
      <c r="G20" s="139"/>
      <c r="H20" s="139"/>
      <c r="I20" s="139"/>
      <c r="J20" s="140"/>
      <c r="K20" s="23"/>
      <c r="L20" s="23"/>
      <c r="M20" s="23"/>
      <c r="N20" s="29"/>
      <c r="O20" s="29"/>
      <c r="P20" s="29"/>
      <c r="Q20" s="29"/>
      <c r="R20" s="29"/>
      <c r="S20" s="29"/>
      <c r="T20" s="29"/>
      <c r="U20" s="29"/>
      <c r="V20" s="29"/>
      <c r="W20" s="29"/>
      <c r="X20" s="29"/>
      <c r="Y20" s="29"/>
      <c r="Z20" s="29"/>
      <c r="AA20" s="29"/>
      <c r="AB20" s="29"/>
      <c r="AC20" s="29"/>
      <c r="AD20" s="29"/>
      <c r="AE20" s="29"/>
      <c r="AF20" s="29"/>
      <c r="AG20" s="29"/>
      <c r="AH20" s="29"/>
      <c r="AI20" s="29"/>
    </row>
    <row r="21" ht="29.25" customHeight="1">
      <c r="A21" s="126" t="s">
        <v>106</v>
      </c>
      <c r="B21" s="127" t="s">
        <v>92</v>
      </c>
      <c r="C21" s="128" t="s">
        <v>250</v>
      </c>
      <c r="D21" s="168" t="s">
        <v>112</v>
      </c>
      <c r="E21" s="154"/>
      <c r="F21" s="29"/>
      <c r="G21" s="29"/>
      <c r="H21" s="29"/>
      <c r="I21" s="29"/>
      <c r="J21" s="29"/>
      <c r="K21" s="23"/>
      <c r="L21" s="29"/>
      <c r="M21" s="29"/>
      <c r="N21" s="29"/>
      <c r="O21" s="29"/>
      <c r="P21" s="29"/>
      <c r="Q21" s="29"/>
      <c r="R21" s="29"/>
      <c r="S21" s="29"/>
      <c r="T21" s="29"/>
      <c r="U21" s="29"/>
      <c r="V21" s="29"/>
      <c r="W21" s="29"/>
      <c r="X21" s="29"/>
      <c r="Y21" s="29"/>
      <c r="Z21" s="29"/>
      <c r="AA21" s="29"/>
      <c r="AB21" s="29"/>
      <c r="AC21" s="29"/>
      <c r="AD21" s="29"/>
      <c r="AE21" s="29"/>
      <c r="AF21" s="29"/>
      <c r="AG21" s="29"/>
      <c r="AH21" s="29"/>
      <c r="AI21" s="29"/>
    </row>
    <row r="22" ht="12.0" customHeight="1">
      <c r="A22" s="133">
        <f t="array" ref="A22">IFERROR(INDEX('03.Muestra'!$B$8:$B$17,SMALL(IF("Página Web"='03.Muestra'!$D$8:$D$17,ROW('03.Muestra'!$B$8:$B$17)-MIN(ROW('03.Muestra'!$D$8:$D$17))+1,""),ROW()-21)),"")</f>
        <v>1</v>
      </c>
      <c r="B22" s="169" t="str">
        <f t="array" ref="B22">IFERROR(INDEX('03.Muestra'!$C$8:$C$17,SMALL(IF("Página Web"='03.Muestra'!$D$8:$D$17,ROW('03.Muestra'!$C$8:$C$17)-MIN(ROW('03.Muestra'!$D$8:$D$17))+1,""),ROW()-21)),"")</f>
        <v>Home</v>
      </c>
      <c r="C22" s="170" t="str">
        <f t="array" ref="C22">IFERROR(INDEX('03.Muestra'!$F$8:$F$17,SMALL(IF("Página Web"='03.Muestra'!$D$8:$D$17,ROW('03.Muestra'!$F$8:$F$17)-MIN(ROW('03.Muestra'!$D$8:$D$17))+1,""),ROW()-21)),"")</f>
        <v>https://vicengallartandres.com/</v>
      </c>
      <c r="D22" s="143" t="str">
        <f t="shared" ref="D22:D31" si="5">IF(C22="","",$D$18)</f>
        <v>N/A</v>
      </c>
      <c r="E22" s="95" t="str">
        <f t="shared" ref="E22:E27" si="6">IF(D22&lt;&gt;"",IF(AND(B22&lt;&gt;"",C22&lt;&gt;""),"","ERR"),"")</f>
        <v/>
      </c>
      <c r="F22" s="144" t="s">
        <v>95</v>
      </c>
      <c r="G22" s="121" t="s">
        <v>104</v>
      </c>
      <c r="H22" s="116" t="s">
        <v>99</v>
      </c>
      <c r="I22" s="145" t="s">
        <v>97</v>
      </c>
      <c r="J22" s="146" t="s">
        <v>93</v>
      </c>
      <c r="K22" s="171" t="s">
        <v>103</v>
      </c>
      <c r="L22" s="29"/>
      <c r="M22" s="29"/>
      <c r="N22" s="29"/>
      <c r="O22" s="29"/>
      <c r="P22" s="29"/>
      <c r="Q22" s="29"/>
      <c r="R22" s="29"/>
      <c r="S22" s="29"/>
      <c r="T22" s="29"/>
      <c r="U22" s="29"/>
      <c r="V22" s="29"/>
      <c r="W22" s="29"/>
      <c r="X22" s="29"/>
      <c r="Y22" s="29"/>
      <c r="Z22" s="29"/>
      <c r="AA22" s="29"/>
      <c r="AB22" s="29"/>
      <c r="AC22" s="29"/>
      <c r="AD22" s="29"/>
      <c r="AE22" s="29"/>
      <c r="AF22" s="29"/>
      <c r="AG22" s="29"/>
      <c r="AH22" s="29"/>
      <c r="AI22" s="29"/>
    </row>
    <row r="23" ht="12.0" customHeight="1">
      <c r="A23" s="133">
        <f t="array" ref="A23">IFERROR(INDEX('03.Muestra'!$B$8:$B$17,SMALL(IF("Página Web"='03.Muestra'!$D$8:$D$17,ROW('03.Muestra'!$B$8:$B$17)-MIN(ROW('03.Muestra'!$D$8:$D$17))+1,""),ROW()-21)),"")</f>
        <v>2</v>
      </c>
      <c r="B23" s="169" t="str">
        <f t="array" ref="B23">IFERROR(INDEX('03.Muestra'!$C$8:$C$17,SMALL(IF("Página Web"='03.Muestra'!$D$8:$D$17,ROW('03.Muestra'!$C$8:$C$17)-MIN(ROW('03.Muestra'!$D$8:$D$17))+1,""),ROW()-21)),"")</f>
        <v>Contacto</v>
      </c>
      <c r="C23" s="170" t="str">
        <f t="array" ref="C23">IFERROR(INDEX('03.Muestra'!$F$8:$F$17,SMALL(IF("Página Web"='03.Muestra'!$D$8:$D$17,ROW('03.Muestra'!$F$8:$F$17)-MIN(ROW('03.Muestra'!$D$8:$D$17))+1,""),ROW()-21)),"")</f>
        <v>https://vicengallartandres.com/contacto/</v>
      </c>
      <c r="D23" s="143" t="str">
        <f t="shared" si="5"/>
        <v>N/A</v>
      </c>
      <c r="E23" s="95" t="str">
        <f t="shared" si="6"/>
        <v/>
      </c>
      <c r="F23" s="147">
        <f>COUNTIF($D22:INDIRECT("$D" &amp;  SUM(ROW()-1,'03.Muestra'!$D$20)-1),F22)</f>
        <v>0</v>
      </c>
      <c r="G23" s="147">
        <f>COUNTIF($D22:INDIRECT("$D" &amp;  SUM(ROW()-1,'03.Muestra'!$D$20)-1),G22)</f>
        <v>0</v>
      </c>
      <c r="H23" s="147">
        <f>COUNTIF($D22:INDIRECT("$D" &amp;  SUM(ROW()-1,'03.Muestra'!$D$20)-1),H22)</f>
        <v>3</v>
      </c>
      <c r="I23" s="147">
        <f>COUNTIF($D22:INDIRECT("$D" &amp;  SUM(ROW()-1,'03.Muestra'!$D$20)-1),I22)</f>
        <v>0</v>
      </c>
      <c r="J23" s="147">
        <f>COUNTIF($D22:INDIRECT("$D" &amp;  SUM(ROW()-1,'03.Muestra'!$D$20)-1),J22)</f>
        <v>0</v>
      </c>
      <c r="K23" s="172">
        <f>IF(COUNTIF('03.Muestra'!$D$8:$D$17,"Página Web")=0,0,COUNTBLANK($D22:INDIRECT("$D" &amp;  SUM(ROW()-1,COUNTIF('03.Muestra'!$D$8:$D$17,"Página Web"))-1)))</f>
        <v>0</v>
      </c>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ht="12.0" customHeight="1">
      <c r="A24" s="133">
        <f t="array" ref="A24">IFERROR(INDEX('03.Muestra'!$B$8:$B$17,SMALL(IF("Página Web"='03.Muestra'!$D$8:$D$17,ROW('03.Muestra'!$B$8:$B$17)-MIN(ROW('03.Muestra'!$D$8:$D$17))+1,""),ROW()-21)),"")</f>
        <v>3</v>
      </c>
      <c r="B24" s="169" t="str">
        <f t="array" ref="B24">IFERROR(INDEX('03.Muestra'!$C$8:$C$17,SMALL(IF("Página Web"='03.Muestra'!$D$8:$D$17,ROW('03.Muestra'!$C$8:$C$17)-MIN(ROW('03.Muestra'!$D$8:$D$17))+1,""),ROW()-21)),"")</f>
        <v>Servicios</v>
      </c>
      <c r="C24" s="170" t="str">
        <f t="array" ref="C24">IFERROR(INDEX('03.Muestra'!$F$8:$F$17,SMALL(IF("Página Web"='03.Muestra'!$D$8:$D$17,ROW('03.Muestra'!$F$8:$F$17)-MIN(ROW('03.Muestra'!$D$8:$D$17))+1,""),ROW()-21)),"")</f>
        <v>https://vicengallartandres.com/servicios/</v>
      </c>
      <c r="D24" s="143" t="str">
        <f t="shared" si="5"/>
        <v>N/A</v>
      </c>
      <c r="E24" s="95" t="str">
        <f t="shared" si="6"/>
        <v/>
      </c>
      <c r="F24" s="29"/>
      <c r="G24" s="23"/>
      <c r="H24" s="23"/>
      <c r="I24" s="23"/>
      <c r="J24" s="23"/>
      <c r="K24" s="23"/>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ht="12.0" customHeight="1">
      <c r="A25" s="133" t="str">
        <f t="array" ref="A25">IFERROR(INDEX('03.Muestra'!$B$8:$B$17,SMALL(IF("Página Web"='03.Muestra'!$D$8:$D$17,ROW('03.Muestra'!$B$8:$B$17)-MIN(ROW('03.Muestra'!$D$8:$D$17))+1,""),ROW()-21)),"")</f>
        <v/>
      </c>
      <c r="B25" s="169" t="str">
        <f t="array" ref="B25">IFERROR(INDEX('03.Muestra'!$C$8:$C$17,SMALL(IF("Página Web"='03.Muestra'!$D$8:$D$17,ROW('03.Muestra'!$C$8:$C$17)-MIN(ROW('03.Muestra'!$D$8:$D$17))+1,""),ROW()-21)),"")</f>
        <v/>
      </c>
      <c r="C25" s="169" t="str">
        <f t="array" ref="C25">IFERROR(INDEX('03.Muestra'!$F$8:$F$17,SMALL(IF("Página Web"='03.Muestra'!$D$8:$D$17,ROW('03.Muestra'!$F$8:$F$17)-MIN(ROW('03.Muestra'!$D$8:$D$17))+1,""),ROW()-21)),"")</f>
        <v/>
      </c>
      <c r="D25" s="143" t="str">
        <f t="shared" si="5"/>
        <v/>
      </c>
      <c r="E25" s="95" t="str">
        <f t="shared" si="6"/>
        <v/>
      </c>
      <c r="F25" s="29"/>
      <c r="G25" s="23"/>
      <c r="H25" s="23"/>
      <c r="I25" s="23"/>
      <c r="J25" s="23"/>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ht="12.0" customHeight="1">
      <c r="A26" s="133" t="str">
        <f t="array" ref="A26">IFERROR(INDEX('03.Muestra'!$B$8:$B$17,SMALL(IF("Página Web"='03.Muestra'!$D$8:$D$17,ROW('03.Muestra'!$B$8:$B$17)-MIN(ROW('03.Muestra'!$D$8:$D$17))+1,""),ROW()-21)),"")</f>
        <v/>
      </c>
      <c r="B26" s="169" t="str">
        <f t="array" ref="B26">IFERROR(INDEX('03.Muestra'!$C$8:$C$17,SMALL(IF("Página Web"='03.Muestra'!$D$8:$D$17,ROW('03.Muestra'!$C$8:$C$17)-MIN(ROW('03.Muestra'!$D$8:$D$17))+1,""),ROW()-21)),"")</f>
        <v/>
      </c>
      <c r="C26" s="169" t="str">
        <f t="array" ref="C26">IFERROR(INDEX('03.Muestra'!$F$8:$F$17,SMALL(IF("Página Web"='03.Muestra'!$D$8:$D$17,ROW('03.Muestra'!$F$8:$F$17)-MIN(ROW('03.Muestra'!$D$8:$D$17))+1,""),ROW()-21)),"")</f>
        <v/>
      </c>
      <c r="D26" s="143" t="str">
        <f t="shared" si="5"/>
        <v/>
      </c>
      <c r="E26" s="95" t="str">
        <f t="shared" si="6"/>
        <v/>
      </c>
      <c r="F26" s="29"/>
      <c r="G26" s="23"/>
      <c r="H26" s="23"/>
      <c r="I26" s="23"/>
      <c r="J26" s="23"/>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row>
    <row r="27" ht="12.0" customHeight="1">
      <c r="A27" s="133" t="str">
        <f t="array" ref="A27">IFERROR(INDEX('03.Muestra'!$B$8:$B$17,SMALL(IF("Página Web"='03.Muestra'!$D$8:$D$17,ROW('03.Muestra'!$B$8:$B$17)-MIN(ROW('03.Muestra'!$D$8:$D$17))+1,""),ROW()-21)),"")</f>
        <v/>
      </c>
      <c r="B27" s="169" t="str">
        <f t="array" ref="B27">IFERROR(INDEX('03.Muestra'!$C$8:$C$17,SMALL(IF("Página Web"='03.Muestra'!$D$8:$D$17,ROW('03.Muestra'!$C$8:$C$17)-MIN(ROW('03.Muestra'!$D$8:$D$17))+1,""),ROW()-21)),"")</f>
        <v/>
      </c>
      <c r="C27" s="169" t="str">
        <f t="array" ref="C27">IFERROR(INDEX('03.Muestra'!$F$8:$F$17,SMALL(IF("Página Web"='03.Muestra'!$D$8:$D$17,ROW('03.Muestra'!$F$8:$F$17)-MIN(ROW('03.Muestra'!$D$8:$D$17))+1,""),ROW()-21)),"")</f>
        <v/>
      </c>
      <c r="D27" s="143" t="str">
        <f t="shared" si="5"/>
        <v/>
      </c>
      <c r="E27" s="95" t="str">
        <f t="shared" si="6"/>
        <v/>
      </c>
      <c r="F27" s="29"/>
      <c r="G27" s="23"/>
      <c r="H27" s="23"/>
      <c r="I27" s="23"/>
      <c r="J27" s="23"/>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row>
    <row r="28" ht="12.0" customHeight="1">
      <c r="A28" s="133" t="str">
        <f t="array" ref="A28">IFERROR(INDEX('03.Muestra'!$B$8:$B$17,SMALL(IF("Página Web"='03.Muestra'!$D$8:$D$17,ROW('03.Muestra'!$B$8:$B$17)-MIN(ROW('03.Muestra'!$D$8:$D$17))+1,""),ROW()-21)),"")</f>
        <v/>
      </c>
      <c r="B28" s="169" t="str">
        <f t="array" ref="B28">IFERROR(INDEX('03.Muestra'!$C$8:$C$17,SMALL(IF("Página Web"='03.Muestra'!$D$8:$D$17,ROW('03.Muestra'!$C$8:$C$17)-MIN(ROW('03.Muestra'!$D$8:$D$17))+1,""),ROW()-21)),"")</f>
        <v/>
      </c>
      <c r="C28" s="169" t="str">
        <f t="array" ref="C28">IFERROR(INDEX('03.Muestra'!$F$8:$F$17,SMALL(IF("Página Web"='03.Muestra'!$D$8:$D$17,ROW('03.Muestra'!$F$8:$F$17)-MIN(ROW('03.Muestra'!$D$8:$D$17))+1,""),ROW()-21)),"")</f>
        <v/>
      </c>
      <c r="D28" s="143" t="str">
        <f t="shared" si="5"/>
        <v/>
      </c>
      <c r="E28" s="95"/>
      <c r="F28" s="29"/>
      <c r="G28" s="23"/>
      <c r="H28" s="23"/>
      <c r="I28" s="23"/>
      <c r="J28" s="23"/>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row>
    <row r="29" ht="12.0" customHeight="1">
      <c r="A29" s="133" t="str">
        <f t="array" ref="A29">IFERROR(INDEX('03.Muestra'!$B$8:$B$17,SMALL(IF("Página Web"='03.Muestra'!$D$8:$D$17,ROW('03.Muestra'!$B$8:$B$17)-MIN(ROW('03.Muestra'!$D$8:$D$17))+1,""),ROW()-21)),"")</f>
        <v/>
      </c>
      <c r="B29" s="169" t="str">
        <f t="array" ref="B29">IFERROR(INDEX('03.Muestra'!$C$8:$C$17,SMALL(IF("Página Web"='03.Muestra'!$D$8:$D$17,ROW('03.Muestra'!$C$8:$C$17)-MIN(ROW('03.Muestra'!$D$8:$D$17))+1,""),ROW()-21)),"")</f>
        <v/>
      </c>
      <c r="C29" s="169" t="str">
        <f t="array" ref="C29">IFERROR(INDEX('03.Muestra'!$F$8:$F$17,SMALL(IF("Página Web"='03.Muestra'!$D$8:$D$17,ROW('03.Muestra'!$F$8:$F$17)-MIN(ROW('03.Muestra'!$D$8:$D$17))+1,""),ROW()-21)),"")</f>
        <v/>
      </c>
      <c r="D29" s="143" t="str">
        <f t="shared" si="5"/>
        <v/>
      </c>
      <c r="E29" s="95"/>
      <c r="F29" s="29"/>
      <c r="G29" s="23"/>
      <c r="H29" s="23"/>
      <c r="I29" s="23"/>
      <c r="J29" s="23"/>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row>
    <row r="30" ht="12.0" customHeight="1">
      <c r="A30" s="133" t="str">
        <f t="array" ref="A30">IFERROR(INDEX('03.Muestra'!$B$8:$B$17,SMALL(IF("Página Web"='03.Muestra'!$D$8:$D$17,ROW('03.Muestra'!$B$8:$B$17)-MIN(ROW('03.Muestra'!$D$8:$D$17))+1,""),ROW()-21)),"")</f>
        <v/>
      </c>
      <c r="B30" s="169" t="str">
        <f t="array" ref="B30">IFERROR(INDEX('03.Muestra'!$C$8:$C$17,SMALL(IF("Página Web"='03.Muestra'!$D$8:$D$17,ROW('03.Muestra'!$C$8:$C$17)-MIN(ROW('03.Muestra'!$D$8:$D$17))+1,""),ROW()-21)),"")</f>
        <v/>
      </c>
      <c r="C30" s="169" t="str">
        <f t="array" ref="C30">IFERROR(INDEX('03.Muestra'!$F$8:$F$17,SMALL(IF("Página Web"='03.Muestra'!$D$8:$D$17,ROW('03.Muestra'!$F$8:$F$17)-MIN(ROW('03.Muestra'!$D$8:$D$17))+1,""),ROW()-21)),"")</f>
        <v/>
      </c>
      <c r="D30" s="143" t="str">
        <f t="shared" si="5"/>
        <v/>
      </c>
      <c r="E30" s="95" t="str">
        <f t="shared" ref="E30:E31" si="7">IF(D30&lt;&gt;"",IF(AND(B30&lt;&gt;"",C30&lt;&gt;""),"","ERR"),"")</f>
        <v/>
      </c>
      <c r="F30" s="23"/>
      <c r="G30" s="23"/>
      <c r="H30" s="23"/>
      <c r="I30" s="23"/>
      <c r="J30" s="23"/>
      <c r="K30" s="29"/>
      <c r="L30" s="115"/>
      <c r="M30" s="29"/>
      <c r="N30" s="29"/>
      <c r="O30" s="29"/>
      <c r="P30" s="29"/>
      <c r="Q30" s="29"/>
      <c r="R30" s="29"/>
      <c r="S30" s="29"/>
      <c r="T30" s="29"/>
      <c r="U30" s="29"/>
      <c r="V30" s="29"/>
      <c r="W30" s="29"/>
      <c r="X30" s="29"/>
      <c r="Y30" s="29"/>
      <c r="Z30" s="29"/>
      <c r="AA30" s="29"/>
      <c r="AB30" s="29"/>
      <c r="AC30" s="29"/>
      <c r="AD30" s="29"/>
      <c r="AE30" s="29"/>
      <c r="AF30" s="29"/>
      <c r="AG30" s="29"/>
      <c r="AH30" s="29"/>
      <c r="AI30" s="29"/>
    </row>
    <row r="31" ht="12.0" customHeight="1">
      <c r="A31" s="133" t="str">
        <f t="array" ref="A31">IFERROR(INDEX('03.Muestra'!$B$8:$B$17,SMALL(IF("Página Web"='03.Muestra'!$D$8:$D$17,ROW('03.Muestra'!$B$8:$B$17)-MIN(ROW('03.Muestra'!$D$8:$D$17))+1,""),ROW()-21)),"")</f>
        <v/>
      </c>
      <c r="B31" s="169" t="str">
        <f t="array" ref="B31">IFERROR(INDEX('03.Muestra'!$C$8:$C$17,SMALL(IF("Página Web"='03.Muestra'!$D$8:$D$17,ROW('03.Muestra'!$C$8:$C$17)-MIN(ROW('03.Muestra'!$D$8:$D$17))+1,""),ROW()-21)),"")</f>
        <v/>
      </c>
      <c r="C31" s="169" t="str">
        <f t="array" ref="C31">IFERROR(INDEX('03.Muestra'!$F$8:$F$17,SMALL(IF("Página Web"='03.Muestra'!$D$8:$D$17,ROW('03.Muestra'!$F$8:$F$17)-MIN(ROW('03.Muestra'!$D$8:$D$17))+1,""),ROW()-21)),"")</f>
        <v/>
      </c>
      <c r="D31" s="143" t="str">
        <f t="shared" si="5"/>
        <v/>
      </c>
      <c r="E31" s="95" t="str">
        <f t="shared" si="7"/>
        <v/>
      </c>
      <c r="F31" s="23"/>
      <c r="G31" s="23"/>
      <c r="H31" s="23"/>
      <c r="I31" s="23"/>
      <c r="J31" s="23"/>
      <c r="K31" s="23"/>
      <c r="L31" s="29"/>
      <c r="M31" s="29"/>
      <c r="N31" s="29"/>
      <c r="O31" s="29"/>
      <c r="P31" s="29"/>
      <c r="Q31" s="29"/>
      <c r="R31" s="29"/>
      <c r="S31" s="29"/>
      <c r="T31" s="29"/>
      <c r="U31" s="29"/>
      <c r="V31" s="29"/>
      <c r="W31" s="29"/>
      <c r="X31" s="29"/>
      <c r="Y31" s="29"/>
      <c r="Z31" s="29"/>
      <c r="AA31" s="29"/>
      <c r="AB31" s="29"/>
      <c r="AC31" s="29"/>
      <c r="AD31" s="29"/>
      <c r="AE31" s="29"/>
      <c r="AF31" s="29"/>
      <c r="AG31" s="29"/>
      <c r="AH31" s="29"/>
      <c r="AI31" s="29"/>
    </row>
    <row r="32" ht="12.0" customHeight="1">
      <c r="A32" s="92"/>
      <c r="B32" s="173"/>
      <c r="C32" s="173"/>
      <c r="D32" s="174"/>
      <c r="E32" s="95"/>
      <c r="F32" s="23"/>
      <c r="G32" s="23"/>
      <c r="H32" s="23"/>
      <c r="I32" s="23"/>
      <c r="J32" s="23"/>
      <c r="K32" s="23"/>
      <c r="L32" s="29"/>
      <c r="M32" s="29"/>
      <c r="N32" s="29"/>
      <c r="O32" s="29"/>
      <c r="P32" s="29"/>
      <c r="Q32" s="29"/>
      <c r="R32" s="29"/>
      <c r="S32" s="29"/>
      <c r="T32" s="29"/>
      <c r="U32" s="29"/>
      <c r="V32" s="29"/>
      <c r="W32" s="29"/>
      <c r="X32" s="29"/>
      <c r="Y32" s="29"/>
      <c r="Z32" s="29"/>
      <c r="AA32" s="29"/>
      <c r="AB32" s="29"/>
      <c r="AC32" s="29"/>
      <c r="AD32" s="29"/>
      <c r="AE32" s="29"/>
      <c r="AF32" s="29"/>
      <c r="AG32" s="29"/>
      <c r="AH32" s="29"/>
      <c r="AI32" s="29"/>
    </row>
    <row r="33" ht="12.0" customHeight="1">
      <c r="A33" s="92"/>
      <c r="B33" s="173"/>
      <c r="C33" s="173"/>
      <c r="D33" s="174"/>
      <c r="E33" s="95"/>
      <c r="F33" s="23"/>
      <c r="G33" s="23"/>
      <c r="H33" s="23"/>
      <c r="I33" s="23"/>
      <c r="J33" s="23"/>
      <c r="K33" s="23"/>
      <c r="L33" s="29"/>
      <c r="M33" s="29"/>
      <c r="N33" s="29"/>
      <c r="O33" s="29"/>
      <c r="P33" s="29"/>
      <c r="Q33" s="29"/>
      <c r="R33" s="29"/>
      <c r="S33" s="29"/>
      <c r="T33" s="29"/>
      <c r="U33" s="29"/>
      <c r="V33" s="29"/>
      <c r="W33" s="29"/>
      <c r="X33" s="29"/>
      <c r="Y33" s="29"/>
      <c r="Z33" s="29"/>
      <c r="AA33" s="29"/>
      <c r="AB33" s="29"/>
      <c r="AC33" s="29"/>
      <c r="AD33" s="29"/>
      <c r="AE33" s="29"/>
      <c r="AF33" s="29"/>
      <c r="AG33" s="29"/>
      <c r="AH33" s="29"/>
      <c r="AI33" s="29"/>
    </row>
    <row r="34" ht="12.75" customHeight="1">
      <c r="A34" s="151"/>
      <c r="B34" s="152"/>
      <c r="C34" s="151"/>
      <c r="D34" s="175"/>
      <c r="E34" s="95"/>
      <c r="F34" s="23"/>
      <c r="G34" s="23"/>
      <c r="H34" s="23"/>
      <c r="I34" s="23"/>
      <c r="J34" s="23"/>
      <c r="K34" s="23"/>
      <c r="L34" s="29"/>
      <c r="M34" s="29"/>
      <c r="N34" s="29"/>
      <c r="O34" s="29"/>
      <c r="P34" s="29"/>
      <c r="Q34" s="29"/>
      <c r="R34" s="29"/>
      <c r="S34" s="29"/>
      <c r="T34" s="29"/>
      <c r="U34" s="29"/>
      <c r="V34" s="29"/>
      <c r="W34" s="29"/>
      <c r="X34" s="29"/>
      <c r="Y34" s="29"/>
      <c r="Z34" s="29"/>
      <c r="AA34" s="29"/>
      <c r="AB34" s="29"/>
      <c r="AC34" s="29"/>
      <c r="AD34" s="29"/>
      <c r="AE34" s="29"/>
      <c r="AF34" s="29"/>
      <c r="AG34" s="29"/>
      <c r="AH34" s="29"/>
      <c r="AI34" s="29"/>
    </row>
    <row r="35" ht="19.5" customHeight="1">
      <c r="A35" s="149"/>
      <c r="B35" s="149"/>
      <c r="C35" s="149"/>
      <c r="D35" s="176"/>
      <c r="E35" s="95"/>
      <c r="F35" s="29"/>
      <c r="G35" s="23"/>
      <c r="H35" s="23"/>
      <c r="I35" s="23"/>
      <c r="J35" s="23"/>
      <c r="K35" s="23"/>
      <c r="L35" s="29"/>
      <c r="M35" s="29"/>
      <c r="N35" s="29"/>
      <c r="O35" s="29"/>
      <c r="P35" s="29"/>
      <c r="Q35" s="29"/>
      <c r="R35" s="29"/>
      <c r="S35" s="29"/>
      <c r="T35" s="29"/>
      <c r="U35" s="29"/>
      <c r="V35" s="29"/>
      <c r="W35" s="29"/>
      <c r="X35" s="29"/>
      <c r="Y35" s="29"/>
      <c r="Z35" s="29"/>
      <c r="AA35" s="29"/>
      <c r="AB35" s="29"/>
      <c r="AC35" s="29"/>
      <c r="AD35" s="29"/>
      <c r="AE35" s="29"/>
      <c r="AF35" s="29"/>
      <c r="AG35" s="29"/>
      <c r="AH35" s="29"/>
      <c r="AI35" s="29"/>
    </row>
    <row r="36" ht="12.0" customHeight="1">
      <c r="A36" s="29"/>
      <c r="B36" s="23"/>
      <c r="C36" s="23"/>
      <c r="D36" s="167"/>
      <c r="E36" s="95"/>
      <c r="F36" s="23"/>
      <c r="G36" s="23"/>
      <c r="H36" s="23"/>
      <c r="I36" s="23"/>
      <c r="J36" s="23"/>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row>
    <row r="37" ht="12.0" customHeight="1">
      <c r="A37" s="29"/>
      <c r="B37" s="23"/>
      <c r="C37" s="23"/>
      <c r="D37" s="167"/>
      <c r="E37" s="137"/>
      <c r="F37" s="23"/>
      <c r="G37" s="23"/>
      <c r="H37" s="23"/>
      <c r="I37" s="23"/>
      <c r="J37" s="23"/>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row>
    <row r="38" ht="29.25" customHeight="1">
      <c r="A38" s="126" t="s">
        <v>106</v>
      </c>
      <c r="B38" s="127" t="s">
        <v>92</v>
      </c>
      <c r="C38" s="128" t="s">
        <v>251</v>
      </c>
      <c r="D38" s="168" t="s">
        <v>112</v>
      </c>
      <c r="E38" s="154"/>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row>
    <row r="39" ht="12.0" customHeight="1">
      <c r="A39" s="133">
        <f t="array" ref="A39">IFERROR(INDEX('03.Muestra'!$B$8:$B$17,SMALL(IF("Página Web"='03.Muestra'!$D$8:$D$17,ROW('03.Muestra'!$B$8:$B$17)-MIN(ROW('03.Muestra'!$D$8:$D$17))+1,""),ROW()-38)),"")</f>
        <v>1</v>
      </c>
      <c r="B39" s="169" t="str">
        <f t="array" ref="B39">IFERROR(INDEX('03.Muestra'!$C$8:$C$17,SMALL(IF("Página Web"='03.Muestra'!$D$8:$D$17,ROW('03.Muestra'!$C$8:$C$17)-MIN(ROW('03.Muestra'!$D$8:$D$17))+1,""),ROW()-38)),"")</f>
        <v>Home</v>
      </c>
      <c r="C39" s="170" t="str">
        <f t="array" ref="C39">IFERROR(INDEX('03.Muestra'!$F$8:$F$17,SMALL(IF("Página Web"='03.Muestra'!$D$8:$D$17,ROW('03.Muestra'!$F$8:$F$17)-MIN(ROW('03.Muestra'!$D$8:$D$17))+1,""),ROW()-38)),"")</f>
        <v>https://vicengallartandres.com/</v>
      </c>
      <c r="D39" s="143" t="s">
        <v>97</v>
      </c>
      <c r="E39" s="95" t="str">
        <f t="shared" ref="E39:E48" si="8">IF(D39&lt;&gt;"",IF(AND(B39&lt;&gt;"",C39&lt;&gt;""),"","ERR"),"")</f>
        <v/>
      </c>
      <c r="F39" s="144" t="s">
        <v>95</v>
      </c>
      <c r="G39" s="121" t="s">
        <v>104</v>
      </c>
      <c r="H39" s="116" t="s">
        <v>99</v>
      </c>
      <c r="I39" s="145" t="s">
        <v>97</v>
      </c>
      <c r="J39" s="146" t="s">
        <v>93</v>
      </c>
      <c r="K39" s="171" t="s">
        <v>103</v>
      </c>
      <c r="L39" s="29"/>
      <c r="M39" s="29"/>
      <c r="N39" s="29"/>
      <c r="O39" s="29"/>
      <c r="P39" s="29"/>
      <c r="Q39" s="29"/>
      <c r="R39" s="29"/>
      <c r="S39" s="29"/>
      <c r="T39" s="29"/>
      <c r="U39" s="29"/>
      <c r="V39" s="29"/>
      <c r="W39" s="29"/>
      <c r="X39" s="29"/>
      <c r="Y39" s="29"/>
      <c r="Z39" s="29"/>
      <c r="AA39" s="29"/>
      <c r="AB39" s="29"/>
      <c r="AC39" s="29"/>
      <c r="AD39" s="29"/>
      <c r="AE39" s="29"/>
      <c r="AF39" s="29"/>
      <c r="AG39" s="29"/>
      <c r="AH39" s="29"/>
      <c r="AI39" s="29"/>
    </row>
    <row r="40" ht="12.0" customHeight="1">
      <c r="A40" s="133">
        <f t="array" ref="A40">IFERROR(INDEX('03.Muestra'!$B$8:$B$17,SMALL(IF("Página Web"='03.Muestra'!$D$8:$D$17,ROW('03.Muestra'!$B$8:$B$17)-MIN(ROW('03.Muestra'!$D$8:$D$17))+1,""),ROW()-38)),"")</f>
        <v>2</v>
      </c>
      <c r="B40" s="169" t="str">
        <f t="array" ref="B40">IFERROR(INDEX('03.Muestra'!$C$8:$C$17,SMALL(IF("Página Web"='03.Muestra'!$D$8:$D$17,ROW('03.Muestra'!$C$8:$C$17)-MIN(ROW('03.Muestra'!$D$8:$D$17))+1,""),ROW()-38)),"")</f>
        <v>Contacto</v>
      </c>
      <c r="C40" s="170" t="str">
        <f t="array" ref="C40">IFERROR(INDEX('03.Muestra'!$F$8:$F$17,SMALL(IF("Página Web"='03.Muestra'!$D$8:$D$17,ROW('03.Muestra'!$F$8:$F$17)-MIN(ROW('03.Muestra'!$D$8:$D$17))+1,""),ROW()-38)),"")</f>
        <v>https://vicengallartandres.com/contacto/</v>
      </c>
      <c r="D40" s="143" t="s">
        <v>97</v>
      </c>
      <c r="E40" s="95" t="str">
        <f t="shared" si="8"/>
        <v/>
      </c>
      <c r="F40" s="147">
        <f>COUNTIF($D39:INDIRECT("$D" &amp;  SUM(ROW()-1,'03.Muestra'!$D$20)-1),F39)</f>
        <v>0</v>
      </c>
      <c r="G40" s="147">
        <f>COUNTIF($D39:INDIRECT("$D" &amp;  SUM(ROW()-1,'03.Muestra'!$D$20)-1),G39)</f>
        <v>0</v>
      </c>
      <c r="H40" s="147">
        <f>COUNTIF($D39:INDIRECT("$D" &amp;  SUM(ROW()-1,'03.Muestra'!$D$20)-1),H39)</f>
        <v>0</v>
      </c>
      <c r="I40" s="147">
        <f>COUNTIF($D39:INDIRECT("$D" &amp;  SUM(ROW()-1,'03.Muestra'!$D$20)-1),I39)</f>
        <v>3</v>
      </c>
      <c r="J40" s="147">
        <f>COUNTIF($D39:INDIRECT("$D" &amp;  SUM(ROW()-1,'03.Muestra'!$D$20)-1),J39)</f>
        <v>0</v>
      </c>
      <c r="K40" s="172">
        <f>IF(COUNTIF('03.Muestra'!$D$8:$D$17,"Página Web")=0,0,COUNTBLANK($D39:INDIRECT("$D" &amp;  SUM(ROW()-1,COUNTIF('03.Muestra'!$D$8:$D$17,"Página Web"))-1)))</f>
        <v>0</v>
      </c>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ht="12.0" customHeight="1">
      <c r="A41" s="133">
        <f t="array" ref="A41">IFERROR(INDEX('03.Muestra'!$B$8:$B$17,SMALL(IF("Página Web"='03.Muestra'!$D$8:$D$17,ROW('03.Muestra'!$B$8:$B$17)-MIN(ROW('03.Muestra'!$D$8:$D$17))+1,""),ROW()-38)),"")</f>
        <v>3</v>
      </c>
      <c r="B41" s="169" t="str">
        <f t="array" ref="B41">IFERROR(INDEX('03.Muestra'!$C$8:$C$17,SMALL(IF("Página Web"='03.Muestra'!$D$8:$D$17,ROW('03.Muestra'!$C$8:$C$17)-MIN(ROW('03.Muestra'!$D$8:$D$17))+1,""),ROW()-38)),"")</f>
        <v>Servicios</v>
      </c>
      <c r="C41" s="170" t="str">
        <f t="array" ref="C41">IFERROR(INDEX('03.Muestra'!$F$8:$F$17,SMALL(IF("Página Web"='03.Muestra'!$D$8:$D$17,ROW('03.Muestra'!$F$8:$F$17)-MIN(ROW('03.Muestra'!$D$8:$D$17))+1,""),ROW()-38)),"")</f>
        <v>https://vicengallartandres.com/servicios/</v>
      </c>
      <c r="D41" s="143" t="s">
        <v>97</v>
      </c>
      <c r="E41" s="95" t="str">
        <f t="shared" si="8"/>
        <v/>
      </c>
      <c r="F41" s="29"/>
      <c r="G41" s="23"/>
      <c r="H41" s="23"/>
      <c r="I41" s="23"/>
      <c r="J41" s="23"/>
      <c r="K41" s="188"/>
      <c r="L41" s="29"/>
      <c r="M41" s="29"/>
      <c r="N41" s="29"/>
      <c r="O41" s="29"/>
      <c r="P41" s="29"/>
      <c r="Q41" s="29"/>
      <c r="R41" s="29"/>
      <c r="S41" s="29"/>
      <c r="T41" s="29"/>
      <c r="U41" s="29"/>
      <c r="V41" s="29"/>
      <c r="W41" s="29"/>
      <c r="X41" s="29"/>
      <c r="Y41" s="29"/>
      <c r="Z41" s="29"/>
      <c r="AA41" s="29"/>
      <c r="AB41" s="29"/>
      <c r="AC41" s="29"/>
      <c r="AD41" s="29"/>
      <c r="AE41" s="29"/>
      <c r="AF41" s="29"/>
      <c r="AG41" s="29"/>
      <c r="AH41" s="29"/>
      <c r="AI41" s="29"/>
    </row>
    <row r="42" ht="12.0" customHeight="1">
      <c r="A42" s="133" t="str">
        <f t="array" ref="A42">IFERROR(INDEX('03.Muestra'!$B$8:$B$17,SMALL(IF("Página Web"='03.Muestra'!$D$8:$D$17,ROW('03.Muestra'!$B$8:$B$17)-MIN(ROW('03.Muestra'!$D$8:$D$17))+1,""),ROW()-38)),"")</f>
        <v/>
      </c>
      <c r="B42" s="169" t="str">
        <f t="array" ref="B42">IFERROR(INDEX('03.Muestra'!$C$8:$C$17,SMALL(IF("Página Web"='03.Muestra'!$D$8:$D$17,ROW('03.Muestra'!$C$8:$C$17)-MIN(ROW('03.Muestra'!$D$8:$D$17))+1,""),ROW()-38)),"")</f>
        <v/>
      </c>
      <c r="C42" s="169" t="str">
        <f t="array" ref="C42">IFERROR(INDEX('03.Muestra'!$F$8:$F$17,SMALL(IF("Página Web"='03.Muestra'!$D$8:$D$17,ROW('03.Muestra'!$F$8:$F$17)-MIN(ROW('03.Muestra'!$D$8:$D$17))+1,""),ROW()-38)),"")</f>
        <v/>
      </c>
      <c r="D42" s="143" t="str">
        <f t="shared" ref="D42:D48" si="9">IF(C42="","",$D$18)</f>
        <v/>
      </c>
      <c r="E42" s="95" t="str">
        <f t="shared" si="8"/>
        <v/>
      </c>
      <c r="F42" s="29"/>
      <c r="G42" s="23"/>
      <c r="H42" s="23"/>
      <c r="I42" s="23"/>
      <c r="J42" s="23"/>
      <c r="K42" s="188"/>
      <c r="L42" s="29"/>
      <c r="M42" s="29"/>
      <c r="N42" s="29"/>
      <c r="O42" s="29"/>
      <c r="P42" s="29"/>
      <c r="Q42" s="29"/>
      <c r="R42" s="29"/>
      <c r="S42" s="29"/>
      <c r="T42" s="29"/>
      <c r="U42" s="29"/>
      <c r="V42" s="29"/>
      <c r="W42" s="29"/>
      <c r="X42" s="29"/>
      <c r="Y42" s="29"/>
      <c r="Z42" s="29"/>
      <c r="AA42" s="29"/>
      <c r="AB42" s="29"/>
      <c r="AC42" s="29"/>
      <c r="AD42" s="29"/>
      <c r="AE42" s="29"/>
      <c r="AF42" s="29"/>
      <c r="AG42" s="29"/>
      <c r="AH42" s="29"/>
      <c r="AI42" s="29"/>
    </row>
    <row r="43" ht="12.0" customHeight="1">
      <c r="A43" s="133" t="str">
        <f t="array" ref="A43">IFERROR(INDEX('03.Muestra'!$B$8:$B$17,SMALL(IF("Página Web"='03.Muestra'!$D$8:$D$17,ROW('03.Muestra'!$B$8:$B$17)-MIN(ROW('03.Muestra'!$D$8:$D$17))+1,""),ROW()-38)),"")</f>
        <v/>
      </c>
      <c r="B43" s="169" t="str">
        <f t="array" ref="B43">IFERROR(INDEX('03.Muestra'!$C$8:$C$17,SMALL(IF("Página Web"='03.Muestra'!$D$8:$D$17,ROW('03.Muestra'!$C$8:$C$17)-MIN(ROW('03.Muestra'!$D$8:$D$17))+1,""),ROW()-38)),"")</f>
        <v/>
      </c>
      <c r="C43" s="169" t="str">
        <f t="array" ref="C43">IFERROR(INDEX('03.Muestra'!$F$8:$F$17,SMALL(IF("Página Web"='03.Muestra'!$D$8:$D$17,ROW('03.Muestra'!$F$8:$F$17)-MIN(ROW('03.Muestra'!$D$8:$D$17))+1,""),ROW()-38)),"")</f>
        <v/>
      </c>
      <c r="D43" s="143" t="str">
        <f t="shared" si="9"/>
        <v/>
      </c>
      <c r="E43" s="95" t="str">
        <f t="shared" si="8"/>
        <v/>
      </c>
      <c r="F43" s="29"/>
      <c r="G43" s="23"/>
      <c r="H43" s="23"/>
      <c r="I43" s="23"/>
      <c r="J43" s="23"/>
      <c r="K43" s="188"/>
      <c r="L43" s="29"/>
      <c r="M43" s="29"/>
      <c r="N43" s="29"/>
      <c r="O43" s="29"/>
      <c r="P43" s="29"/>
      <c r="Q43" s="29"/>
      <c r="R43" s="29"/>
      <c r="S43" s="29"/>
      <c r="T43" s="29"/>
      <c r="U43" s="29"/>
      <c r="V43" s="29"/>
      <c r="W43" s="29"/>
      <c r="X43" s="29"/>
      <c r="Y43" s="29"/>
      <c r="Z43" s="29"/>
      <c r="AA43" s="29"/>
      <c r="AB43" s="29"/>
      <c r="AC43" s="29"/>
      <c r="AD43" s="29"/>
      <c r="AE43" s="29"/>
      <c r="AF43" s="29"/>
      <c r="AG43" s="29"/>
      <c r="AH43" s="29"/>
      <c r="AI43" s="29"/>
    </row>
    <row r="44" ht="12.0" customHeight="1">
      <c r="A44" s="133" t="str">
        <f t="array" ref="A44">IFERROR(INDEX('03.Muestra'!$B$8:$B$17,SMALL(IF("Página Web"='03.Muestra'!$D$8:$D$17,ROW('03.Muestra'!$B$8:$B$17)-MIN(ROW('03.Muestra'!$D$8:$D$17))+1,""),ROW()-38)),"")</f>
        <v/>
      </c>
      <c r="B44" s="169" t="str">
        <f t="array" ref="B44">IFERROR(INDEX('03.Muestra'!$C$8:$C$17,SMALL(IF("Página Web"='03.Muestra'!$D$8:$D$17,ROW('03.Muestra'!$C$8:$C$17)-MIN(ROW('03.Muestra'!$D$8:$D$17))+1,""),ROW()-38)),"")</f>
        <v/>
      </c>
      <c r="C44" s="169" t="str">
        <f t="array" ref="C44">IFERROR(INDEX('03.Muestra'!$F$8:$F$17,SMALL(IF("Página Web"='03.Muestra'!$D$8:$D$17,ROW('03.Muestra'!$F$8:$F$17)-MIN(ROW('03.Muestra'!$D$8:$D$17))+1,""),ROW()-38)),"")</f>
        <v/>
      </c>
      <c r="D44" s="143" t="str">
        <f t="shared" si="9"/>
        <v/>
      </c>
      <c r="E44" s="95" t="str">
        <f t="shared" si="8"/>
        <v/>
      </c>
      <c r="F44" s="29"/>
      <c r="G44" s="23"/>
      <c r="H44" s="23"/>
      <c r="I44" s="23"/>
      <c r="J44" s="23"/>
      <c r="K44" s="188"/>
      <c r="L44" s="29"/>
      <c r="M44" s="29"/>
      <c r="N44" s="29"/>
      <c r="O44" s="29"/>
      <c r="P44" s="29"/>
      <c r="Q44" s="29"/>
      <c r="R44" s="29"/>
      <c r="S44" s="29"/>
      <c r="T44" s="29"/>
      <c r="U44" s="29"/>
      <c r="V44" s="29"/>
      <c r="W44" s="29"/>
      <c r="X44" s="29"/>
      <c r="Y44" s="29"/>
      <c r="Z44" s="29"/>
      <c r="AA44" s="29"/>
      <c r="AB44" s="29"/>
      <c r="AC44" s="29"/>
      <c r="AD44" s="29"/>
      <c r="AE44" s="29"/>
      <c r="AF44" s="29"/>
      <c r="AG44" s="29"/>
      <c r="AH44" s="29"/>
      <c r="AI44" s="29"/>
    </row>
    <row r="45" ht="12.0" customHeight="1">
      <c r="A45" s="133" t="str">
        <f t="array" ref="A45">IFERROR(INDEX('03.Muestra'!$B$8:$B$17,SMALL(IF("Página Web"='03.Muestra'!$D$8:$D$17,ROW('03.Muestra'!$B$8:$B$17)-MIN(ROW('03.Muestra'!$D$8:$D$17))+1,""),ROW()-38)),"")</f>
        <v/>
      </c>
      <c r="B45" s="169" t="str">
        <f t="array" ref="B45">IFERROR(INDEX('03.Muestra'!$C$8:$C$17,SMALL(IF("Página Web"='03.Muestra'!$D$8:$D$17,ROW('03.Muestra'!$C$8:$C$17)-MIN(ROW('03.Muestra'!$D$8:$D$17))+1,""),ROW()-38)),"")</f>
        <v/>
      </c>
      <c r="C45" s="169" t="str">
        <f t="array" ref="C45">IFERROR(INDEX('03.Muestra'!$F$8:$F$17,SMALL(IF("Página Web"='03.Muestra'!$D$8:$D$17,ROW('03.Muestra'!$F$8:$F$17)-MIN(ROW('03.Muestra'!$D$8:$D$17))+1,""),ROW()-38)),"")</f>
        <v/>
      </c>
      <c r="D45" s="143" t="str">
        <f t="shared" si="9"/>
        <v/>
      </c>
      <c r="E45" s="95" t="str">
        <f t="shared" si="8"/>
        <v/>
      </c>
      <c r="F45" s="23"/>
      <c r="G45" s="23"/>
      <c r="H45" s="23"/>
      <c r="I45" s="23"/>
      <c r="J45" s="23"/>
      <c r="K45" s="188"/>
      <c r="L45" s="29"/>
      <c r="M45" s="29"/>
      <c r="N45" s="29"/>
      <c r="O45" s="29"/>
      <c r="P45" s="29"/>
      <c r="Q45" s="29"/>
      <c r="R45" s="29"/>
      <c r="S45" s="29"/>
      <c r="T45" s="29"/>
      <c r="U45" s="29"/>
      <c r="V45" s="29"/>
      <c r="W45" s="29"/>
      <c r="X45" s="29"/>
      <c r="Y45" s="29"/>
      <c r="Z45" s="29"/>
      <c r="AA45" s="29"/>
      <c r="AB45" s="29"/>
      <c r="AC45" s="29"/>
      <c r="AD45" s="29"/>
      <c r="AE45" s="29"/>
      <c r="AF45" s="29"/>
      <c r="AG45" s="29"/>
      <c r="AH45" s="29"/>
      <c r="AI45" s="29"/>
    </row>
    <row r="46" ht="12.0" customHeight="1">
      <c r="A46" s="133" t="str">
        <f t="array" ref="A46">IFERROR(INDEX('03.Muestra'!$B$8:$B$17,SMALL(IF("Página Web"='03.Muestra'!$D$8:$D$17,ROW('03.Muestra'!$B$8:$B$17)-MIN(ROW('03.Muestra'!$D$8:$D$17))+1,""),ROW()-38)),"")</f>
        <v/>
      </c>
      <c r="B46" s="169" t="str">
        <f t="array" ref="B46">IFERROR(INDEX('03.Muestra'!$C$8:$C$17,SMALL(IF("Página Web"='03.Muestra'!$D$8:$D$17,ROW('03.Muestra'!$C$8:$C$17)-MIN(ROW('03.Muestra'!$D$8:$D$17))+1,""),ROW()-38)),"")</f>
        <v/>
      </c>
      <c r="C46" s="169" t="str">
        <f t="array" ref="C46">IFERROR(INDEX('03.Muestra'!$F$8:$F$17,SMALL(IF("Página Web"='03.Muestra'!$D$8:$D$17,ROW('03.Muestra'!$F$8:$F$17)-MIN(ROW('03.Muestra'!$D$8:$D$17))+1,""),ROW()-38)),"")</f>
        <v/>
      </c>
      <c r="D46" s="143" t="str">
        <f t="shared" si="9"/>
        <v/>
      </c>
      <c r="E46" s="95" t="str">
        <f t="shared" si="8"/>
        <v/>
      </c>
      <c r="F46" s="23"/>
      <c r="G46" s="23"/>
      <c r="H46" s="23"/>
      <c r="I46" s="23"/>
      <c r="J46" s="23"/>
      <c r="K46" s="188"/>
      <c r="L46" s="29"/>
      <c r="M46" s="29"/>
      <c r="N46" s="29"/>
      <c r="O46" s="29"/>
      <c r="P46" s="29"/>
      <c r="Q46" s="29"/>
      <c r="R46" s="29"/>
      <c r="S46" s="29"/>
      <c r="T46" s="29"/>
      <c r="U46" s="29"/>
      <c r="V46" s="29"/>
      <c r="W46" s="29"/>
      <c r="X46" s="29"/>
      <c r="Y46" s="29"/>
      <c r="Z46" s="29"/>
      <c r="AA46" s="29"/>
      <c r="AB46" s="29"/>
      <c r="AC46" s="29"/>
      <c r="AD46" s="29"/>
      <c r="AE46" s="29"/>
      <c r="AF46" s="29"/>
      <c r="AG46" s="29"/>
      <c r="AH46" s="29"/>
      <c r="AI46" s="29"/>
    </row>
    <row r="47" ht="12.0" customHeight="1">
      <c r="A47" s="133" t="str">
        <f t="array" ref="A47">IFERROR(INDEX('03.Muestra'!$B$8:$B$17,SMALL(IF("Página Web"='03.Muestra'!$D$8:$D$17,ROW('03.Muestra'!$B$8:$B$17)-MIN(ROW('03.Muestra'!$D$8:$D$17))+1,""),ROW()-38)),"")</f>
        <v/>
      </c>
      <c r="B47" s="169" t="str">
        <f t="array" ref="B47">IFERROR(INDEX('03.Muestra'!$C$8:$C$17,SMALL(IF("Página Web"='03.Muestra'!$D$8:$D$17,ROW('03.Muestra'!$C$8:$C$17)-MIN(ROW('03.Muestra'!$D$8:$D$17))+1,""),ROW()-38)),"")</f>
        <v/>
      </c>
      <c r="C47" s="169" t="str">
        <f t="array" ref="C47">IFERROR(INDEX('03.Muestra'!$F$8:$F$17,SMALL(IF("Página Web"='03.Muestra'!$D$8:$D$17,ROW('03.Muestra'!$F$8:$F$17)-MIN(ROW('03.Muestra'!$D$8:$D$17))+1,""),ROW()-38)),"")</f>
        <v/>
      </c>
      <c r="D47" s="143" t="str">
        <f t="shared" si="9"/>
        <v/>
      </c>
      <c r="E47" s="95" t="str">
        <f t="shared" si="8"/>
        <v/>
      </c>
      <c r="F47" s="23"/>
      <c r="G47" s="23"/>
      <c r="H47" s="23"/>
      <c r="I47" s="23"/>
      <c r="J47" s="23"/>
      <c r="K47" s="188"/>
      <c r="L47" s="29"/>
      <c r="M47" s="29"/>
      <c r="N47" s="29"/>
      <c r="O47" s="29"/>
      <c r="P47" s="29"/>
      <c r="Q47" s="29"/>
      <c r="R47" s="29"/>
      <c r="S47" s="29"/>
      <c r="T47" s="29"/>
      <c r="U47" s="29"/>
      <c r="V47" s="29"/>
      <c r="W47" s="29"/>
      <c r="X47" s="29"/>
      <c r="Y47" s="29"/>
      <c r="Z47" s="29"/>
      <c r="AA47" s="29"/>
      <c r="AB47" s="29"/>
      <c r="AC47" s="29"/>
      <c r="AD47" s="29"/>
      <c r="AE47" s="29"/>
      <c r="AF47" s="29"/>
      <c r="AG47" s="29"/>
      <c r="AH47" s="29"/>
      <c r="AI47" s="29"/>
    </row>
    <row r="48" ht="12.0" customHeight="1">
      <c r="A48" s="133" t="str">
        <f t="array" ref="A48">IFERROR(INDEX('03.Muestra'!$B$8:$B$17,SMALL(IF("Página Web"='03.Muestra'!$D$8:$D$17,ROW('03.Muestra'!$B$8:$B$17)-MIN(ROW('03.Muestra'!$D$8:$D$17))+1,""),ROW()-38)),"")</f>
        <v/>
      </c>
      <c r="B48" s="169" t="str">
        <f t="array" ref="B48">IFERROR(INDEX('03.Muestra'!$C$8:$C$17,SMALL(IF("Página Web"='03.Muestra'!$D$8:$D$17,ROW('03.Muestra'!$C$8:$C$17)-MIN(ROW('03.Muestra'!$D$8:$D$17))+1,""),ROW()-38)),"")</f>
        <v/>
      </c>
      <c r="C48" s="169" t="str">
        <f t="array" ref="C48">IFERROR(INDEX('03.Muestra'!$F$8:$F$17,SMALL(IF("Página Web"='03.Muestra'!$D$8:$D$17,ROW('03.Muestra'!$F$8:$F$17)-MIN(ROW('03.Muestra'!$D$8:$D$17))+1,""),ROW()-38)),"")</f>
        <v/>
      </c>
      <c r="D48" s="143" t="str">
        <f t="shared" si="9"/>
        <v/>
      </c>
      <c r="E48" s="95" t="str">
        <f t="shared" si="8"/>
        <v/>
      </c>
      <c r="F48" s="23"/>
      <c r="G48" s="23"/>
      <c r="H48" s="23"/>
      <c r="I48" s="23"/>
      <c r="J48" s="23"/>
      <c r="K48" s="188"/>
      <c r="L48" s="29"/>
      <c r="M48" s="29"/>
      <c r="N48" s="29"/>
      <c r="O48" s="29"/>
      <c r="P48" s="29"/>
      <c r="Q48" s="29"/>
      <c r="R48" s="29"/>
      <c r="S48" s="29"/>
      <c r="T48" s="29"/>
      <c r="U48" s="29"/>
      <c r="V48" s="29"/>
      <c r="W48" s="29"/>
      <c r="X48" s="29"/>
      <c r="Y48" s="29"/>
      <c r="Z48" s="29"/>
      <c r="AA48" s="29"/>
      <c r="AB48" s="29"/>
      <c r="AC48" s="29"/>
      <c r="AD48" s="29"/>
      <c r="AE48" s="29"/>
      <c r="AF48" s="29"/>
      <c r="AG48" s="29"/>
      <c r="AH48" s="29"/>
      <c r="AI48" s="29"/>
    </row>
    <row r="49" ht="12.0" customHeight="1">
      <c r="A49" s="92"/>
      <c r="B49" s="173"/>
      <c r="C49" s="173"/>
      <c r="D49" s="174"/>
      <c r="E49" s="95"/>
      <c r="F49" s="23"/>
      <c r="G49" s="23"/>
      <c r="H49" s="23"/>
      <c r="I49" s="23"/>
      <c r="J49" s="23"/>
      <c r="K49" s="188"/>
      <c r="L49" s="29"/>
      <c r="M49" s="29"/>
      <c r="N49" s="29"/>
      <c r="O49" s="29"/>
      <c r="P49" s="29"/>
      <c r="Q49" s="29"/>
      <c r="R49" s="29"/>
      <c r="S49" s="29"/>
      <c r="T49" s="29"/>
      <c r="U49" s="29"/>
      <c r="V49" s="29"/>
      <c r="W49" s="29"/>
      <c r="X49" s="29"/>
      <c r="Y49" s="29"/>
      <c r="Z49" s="29"/>
      <c r="AA49" s="29"/>
      <c r="AB49" s="29"/>
      <c r="AC49" s="29"/>
      <c r="AD49" s="29"/>
      <c r="AE49" s="29"/>
      <c r="AF49" s="29"/>
      <c r="AG49" s="29"/>
      <c r="AH49" s="29"/>
      <c r="AI49" s="29"/>
    </row>
    <row r="50" ht="12.0" customHeight="1">
      <c r="A50" s="92"/>
      <c r="B50" s="173"/>
      <c r="C50" s="173"/>
      <c r="D50" s="174"/>
      <c r="E50" s="95"/>
      <c r="F50" s="23"/>
      <c r="G50" s="23"/>
      <c r="H50" s="23"/>
      <c r="I50" s="23"/>
      <c r="J50" s="23"/>
      <c r="K50" s="188"/>
      <c r="L50" s="29"/>
      <c r="M50" s="29"/>
      <c r="N50" s="29"/>
      <c r="O50" s="29"/>
      <c r="P50" s="29"/>
      <c r="Q50" s="29"/>
      <c r="R50" s="29"/>
      <c r="S50" s="29"/>
      <c r="T50" s="29"/>
      <c r="U50" s="29"/>
      <c r="V50" s="29"/>
      <c r="W50" s="29"/>
      <c r="X50" s="29"/>
      <c r="Y50" s="29"/>
      <c r="Z50" s="29"/>
      <c r="AA50" s="29"/>
      <c r="AB50" s="29"/>
      <c r="AC50" s="29"/>
      <c r="AD50" s="29"/>
      <c r="AE50" s="29"/>
      <c r="AF50" s="29"/>
      <c r="AG50" s="29"/>
      <c r="AH50" s="29"/>
      <c r="AI50" s="29"/>
    </row>
    <row r="51" ht="12.75" customHeight="1">
      <c r="A51" s="151"/>
      <c r="B51" s="152"/>
      <c r="C51" s="151"/>
      <c r="D51" s="175"/>
      <c r="E51" s="95"/>
      <c r="F51" s="23"/>
      <c r="G51" s="23"/>
      <c r="H51" s="23"/>
      <c r="I51" s="23"/>
      <c r="J51" s="23"/>
      <c r="K51" s="188"/>
      <c r="L51" s="29"/>
      <c r="M51" s="29"/>
      <c r="N51" s="29"/>
      <c r="O51" s="29"/>
      <c r="P51" s="29"/>
      <c r="Q51" s="29"/>
      <c r="R51" s="29"/>
      <c r="S51" s="29"/>
      <c r="T51" s="29"/>
      <c r="U51" s="29"/>
      <c r="V51" s="29"/>
      <c r="W51" s="29"/>
      <c r="X51" s="29"/>
      <c r="Y51" s="29"/>
      <c r="Z51" s="29"/>
      <c r="AA51" s="29"/>
      <c r="AB51" s="29"/>
      <c r="AC51" s="29"/>
      <c r="AD51" s="29"/>
      <c r="AE51" s="29"/>
      <c r="AF51" s="29"/>
      <c r="AG51" s="29"/>
      <c r="AH51" s="29"/>
      <c r="AI51" s="29"/>
    </row>
    <row r="52" ht="18.0" customHeight="1">
      <c r="A52" s="149"/>
      <c r="B52" s="149"/>
      <c r="C52" s="149"/>
      <c r="D52" s="176"/>
      <c r="E52" s="95"/>
      <c r="F52" s="29"/>
      <c r="G52" s="23"/>
      <c r="H52" s="23"/>
      <c r="I52" s="23"/>
      <c r="J52" s="23"/>
      <c r="K52" s="188"/>
      <c r="L52" s="29"/>
      <c r="M52" s="29"/>
      <c r="N52" s="29"/>
      <c r="O52" s="29"/>
      <c r="P52" s="29"/>
      <c r="Q52" s="29"/>
      <c r="R52" s="29"/>
      <c r="S52" s="29"/>
      <c r="T52" s="29"/>
      <c r="U52" s="29"/>
      <c r="V52" s="29"/>
      <c r="W52" s="29"/>
      <c r="X52" s="29"/>
      <c r="Y52" s="29"/>
      <c r="Z52" s="29"/>
      <c r="AA52" s="29"/>
      <c r="AB52" s="29"/>
      <c r="AC52" s="29"/>
      <c r="AD52" s="29"/>
      <c r="AE52" s="29"/>
      <c r="AF52" s="29"/>
      <c r="AG52" s="29"/>
      <c r="AH52" s="29"/>
      <c r="AI52" s="29"/>
    </row>
    <row r="53" ht="12.0" customHeight="1">
      <c r="A53" s="29"/>
      <c r="B53" s="23"/>
      <c r="C53" s="23"/>
      <c r="D53" s="167"/>
      <c r="E53" s="95"/>
      <c r="F53" s="23"/>
      <c r="G53" s="23"/>
      <c r="H53" s="23"/>
      <c r="I53" s="23"/>
      <c r="J53" s="23"/>
      <c r="K53" s="188"/>
      <c r="L53" s="29"/>
      <c r="M53" s="29"/>
      <c r="N53" s="29"/>
      <c r="O53" s="29"/>
      <c r="P53" s="29"/>
      <c r="Q53" s="29"/>
      <c r="R53" s="29"/>
      <c r="S53" s="29"/>
      <c r="T53" s="29"/>
      <c r="U53" s="29"/>
      <c r="V53" s="29"/>
      <c r="W53" s="29"/>
      <c r="X53" s="29"/>
      <c r="Y53" s="29"/>
      <c r="Z53" s="29"/>
      <c r="AA53" s="29"/>
      <c r="AB53" s="29"/>
      <c r="AC53" s="29"/>
      <c r="AD53" s="29"/>
      <c r="AE53" s="29"/>
      <c r="AF53" s="29"/>
      <c r="AG53" s="29"/>
      <c r="AH53" s="29"/>
      <c r="AI53" s="29"/>
    </row>
    <row r="54" ht="12.0" customHeight="1">
      <c r="A54" s="29"/>
      <c r="B54" s="23"/>
      <c r="C54" s="23"/>
      <c r="D54" s="167"/>
      <c r="E54" s="137"/>
      <c r="F54" s="23"/>
      <c r="G54" s="23"/>
      <c r="H54" s="23"/>
      <c r="I54" s="23"/>
      <c r="J54" s="23"/>
      <c r="K54" s="188"/>
      <c r="L54" s="29"/>
      <c r="M54" s="29"/>
      <c r="N54" s="29"/>
      <c r="O54" s="29"/>
      <c r="P54" s="29"/>
      <c r="Q54" s="29"/>
      <c r="R54" s="29"/>
      <c r="S54" s="29"/>
      <c r="T54" s="29"/>
      <c r="U54" s="29"/>
      <c r="V54" s="29"/>
      <c r="W54" s="29"/>
      <c r="X54" s="29"/>
      <c r="Y54" s="29"/>
      <c r="Z54" s="29"/>
      <c r="AA54" s="29"/>
      <c r="AB54" s="29"/>
      <c r="AC54" s="29"/>
      <c r="AD54" s="29"/>
      <c r="AE54" s="29"/>
      <c r="AF54" s="29"/>
      <c r="AG54" s="29"/>
      <c r="AH54" s="29"/>
      <c r="AI54" s="29"/>
    </row>
    <row r="55" ht="29.25" customHeight="1">
      <c r="A55" s="126" t="s">
        <v>106</v>
      </c>
      <c r="B55" s="127" t="s">
        <v>92</v>
      </c>
      <c r="C55" s="128" t="s">
        <v>252</v>
      </c>
      <c r="D55" s="168" t="s">
        <v>112</v>
      </c>
      <c r="E55" s="154"/>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row>
    <row r="56" ht="12.0" customHeight="1">
      <c r="A56" s="133">
        <f t="array" ref="A56">IFERROR(INDEX('03.Muestra'!$B$8:$B$17,SMALL(IF("Página Web"='03.Muestra'!$D$8:$D$17,ROW('03.Muestra'!$B$8:$B$17)-MIN(ROW('03.Muestra'!$D$8:$D$17))+1,""),ROW()-55)),"")</f>
        <v>1</v>
      </c>
      <c r="B56" s="169" t="str">
        <f t="array" ref="B56">IFERROR(INDEX('03.Muestra'!$C$8:$C$17,SMALL(IF("Página Web"='03.Muestra'!$D$8:$D$17,ROW('03.Muestra'!$C$8:$C$17)-MIN(ROW('03.Muestra'!$D$8:$D$17))+1,""),ROW()-55)),"")</f>
        <v>Home</v>
      </c>
      <c r="C56" s="170" t="str">
        <f t="array" ref="C56">IFERROR(INDEX('03.Muestra'!$F$8:$F$17,SMALL(IF("Página Web"='03.Muestra'!$D$8:$D$17,ROW('03.Muestra'!$F$8:$F$17)-MIN(ROW('03.Muestra'!$D$8:$D$17))+1,""),ROW()-55)),"")</f>
        <v>https://vicengallartandres.com/</v>
      </c>
      <c r="D56" s="143" t="s">
        <v>97</v>
      </c>
      <c r="E56" s="95" t="str">
        <f t="shared" ref="E56:E65" si="10">IF(D56&lt;&gt;"",IF(AND(B56&lt;&gt;"",C56&lt;&gt;""),"","ERR"),"")</f>
        <v/>
      </c>
      <c r="F56" s="144" t="s">
        <v>95</v>
      </c>
      <c r="G56" s="121" t="s">
        <v>104</v>
      </c>
      <c r="H56" s="116" t="s">
        <v>99</v>
      </c>
      <c r="I56" s="145" t="s">
        <v>97</v>
      </c>
      <c r="J56" s="146" t="s">
        <v>93</v>
      </c>
      <c r="K56" s="171" t="s">
        <v>103</v>
      </c>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ht="12.0" customHeight="1">
      <c r="A57" s="133">
        <f t="array" ref="A57">IFERROR(INDEX('03.Muestra'!$B$8:$B$17,SMALL(IF("Página Web"='03.Muestra'!$D$8:$D$17,ROW('03.Muestra'!$B$8:$B$17)-MIN(ROW('03.Muestra'!$D$8:$D$17))+1,""),ROW()-55)),"")</f>
        <v>2</v>
      </c>
      <c r="B57" s="169" t="str">
        <f t="array" ref="B57">IFERROR(INDEX('03.Muestra'!$C$8:$C$17,SMALL(IF("Página Web"='03.Muestra'!$D$8:$D$17,ROW('03.Muestra'!$C$8:$C$17)-MIN(ROW('03.Muestra'!$D$8:$D$17))+1,""),ROW()-55)),"")</f>
        <v>Contacto</v>
      </c>
      <c r="C57" s="170" t="str">
        <f t="array" ref="C57">IFERROR(INDEX('03.Muestra'!$F$8:$F$17,SMALL(IF("Página Web"='03.Muestra'!$D$8:$D$17,ROW('03.Muestra'!$F$8:$F$17)-MIN(ROW('03.Muestra'!$D$8:$D$17))+1,""),ROW()-55)),"")</f>
        <v>https://vicengallartandres.com/contacto/</v>
      </c>
      <c r="D57" s="143" t="s">
        <v>97</v>
      </c>
      <c r="E57" s="95" t="str">
        <f t="shared" si="10"/>
        <v/>
      </c>
      <c r="F57" s="147">
        <f>COUNTIF($D56:INDIRECT("$D" &amp;  SUM(ROW()-1,'03.Muestra'!$D$20)-1),F56)</f>
        <v>0</v>
      </c>
      <c r="G57" s="147">
        <f>COUNTIF($D56:INDIRECT("$D" &amp;  SUM(ROW()-1,'03.Muestra'!$D$20)-1),G56)</f>
        <v>0</v>
      </c>
      <c r="H57" s="147">
        <f>COUNTIF($D56:INDIRECT("$D" &amp;  SUM(ROW()-1,'03.Muestra'!$D$20)-1),H56)</f>
        <v>0</v>
      </c>
      <c r="I57" s="147">
        <f>COUNTIF($D56:INDIRECT("$D" &amp;  SUM(ROW()-1,'03.Muestra'!$D$20)-1),I56)</f>
        <v>3</v>
      </c>
      <c r="J57" s="147">
        <f>COUNTIF($D56:INDIRECT("$D" &amp;  SUM(ROW()-1,'03.Muestra'!$D$20)-1),J56)</f>
        <v>0</v>
      </c>
      <c r="K57" s="172">
        <f>IF(COUNTIF('03.Muestra'!$D$8:$D$17,"Página Web")=0,0,COUNTBLANK($D56:INDIRECT("$D" &amp;  SUM(ROW()-1,COUNTIF('03.Muestra'!$D$8:$D$17,"Página Web"))-1)))</f>
        <v>0</v>
      </c>
      <c r="L57" s="29"/>
      <c r="M57" s="29"/>
      <c r="N57" s="29"/>
      <c r="O57" s="29"/>
      <c r="P57" s="29"/>
      <c r="Q57" s="29"/>
      <c r="R57" s="29"/>
      <c r="S57" s="29"/>
      <c r="T57" s="29"/>
      <c r="U57" s="29"/>
      <c r="V57" s="29"/>
      <c r="W57" s="29"/>
      <c r="X57" s="29"/>
      <c r="Y57" s="29"/>
      <c r="Z57" s="29"/>
      <c r="AA57" s="29"/>
      <c r="AB57" s="29"/>
      <c r="AC57" s="29"/>
      <c r="AD57" s="29"/>
      <c r="AE57" s="29"/>
      <c r="AF57" s="29"/>
      <c r="AG57" s="29"/>
      <c r="AH57" s="29"/>
      <c r="AI57" s="29"/>
    </row>
    <row r="58" ht="12.0" customHeight="1">
      <c r="A58" s="133">
        <f t="array" ref="A58">IFERROR(INDEX('03.Muestra'!$B$8:$B$17,SMALL(IF("Página Web"='03.Muestra'!$D$8:$D$17,ROW('03.Muestra'!$B$8:$B$17)-MIN(ROW('03.Muestra'!$D$8:$D$17))+1,""),ROW()-55)),"")</f>
        <v>3</v>
      </c>
      <c r="B58" s="169" t="str">
        <f t="array" ref="B58">IFERROR(INDEX('03.Muestra'!$C$8:$C$17,SMALL(IF("Página Web"='03.Muestra'!$D$8:$D$17,ROW('03.Muestra'!$C$8:$C$17)-MIN(ROW('03.Muestra'!$D$8:$D$17))+1,""),ROW()-55)),"")</f>
        <v>Servicios</v>
      </c>
      <c r="C58" s="170" t="str">
        <f t="array" ref="C58">IFERROR(INDEX('03.Muestra'!$F$8:$F$17,SMALL(IF("Página Web"='03.Muestra'!$D$8:$D$17,ROW('03.Muestra'!$F$8:$F$17)-MIN(ROW('03.Muestra'!$D$8:$D$17))+1,""),ROW()-55)),"")</f>
        <v>https://vicengallartandres.com/servicios/</v>
      </c>
      <c r="D58" s="143" t="s">
        <v>97</v>
      </c>
      <c r="E58" s="95" t="str">
        <f t="shared" si="10"/>
        <v/>
      </c>
      <c r="F58" s="29"/>
      <c r="G58" s="23"/>
      <c r="H58" s="23"/>
      <c r="I58" s="23"/>
      <c r="J58" s="23"/>
      <c r="K58" s="188"/>
      <c r="L58" s="29"/>
      <c r="M58" s="29"/>
      <c r="N58" s="29"/>
      <c r="O58" s="29"/>
      <c r="P58" s="29"/>
      <c r="Q58" s="29"/>
      <c r="R58" s="29"/>
      <c r="S58" s="29"/>
      <c r="T58" s="29"/>
      <c r="U58" s="29"/>
      <c r="V58" s="29"/>
      <c r="W58" s="29"/>
      <c r="X58" s="29"/>
      <c r="Y58" s="29"/>
      <c r="Z58" s="29"/>
      <c r="AA58" s="29"/>
      <c r="AB58" s="29"/>
      <c r="AC58" s="29"/>
      <c r="AD58" s="29"/>
      <c r="AE58" s="29"/>
      <c r="AF58" s="29"/>
      <c r="AG58" s="29"/>
      <c r="AH58" s="29"/>
      <c r="AI58" s="29"/>
    </row>
    <row r="59" ht="12.0" customHeight="1">
      <c r="A59" s="133" t="str">
        <f t="array" ref="A59">IFERROR(INDEX('03.Muestra'!$B$8:$B$17,SMALL(IF("Página Web"='03.Muestra'!$D$8:$D$17,ROW('03.Muestra'!$B$8:$B$17)-MIN(ROW('03.Muestra'!$D$8:$D$17))+1,""),ROW()-55)),"")</f>
        <v/>
      </c>
      <c r="B59" s="169" t="str">
        <f t="array" ref="B59">IFERROR(INDEX('03.Muestra'!$C$8:$C$17,SMALL(IF("Página Web"='03.Muestra'!$D$8:$D$17,ROW('03.Muestra'!$C$8:$C$17)-MIN(ROW('03.Muestra'!$D$8:$D$17))+1,""),ROW()-55)),"")</f>
        <v/>
      </c>
      <c r="C59" s="169" t="str">
        <f t="array" ref="C59">IFERROR(INDEX('03.Muestra'!$F$8:$F$17,SMALL(IF("Página Web"='03.Muestra'!$D$8:$D$17,ROW('03.Muestra'!$F$8:$F$17)-MIN(ROW('03.Muestra'!$D$8:$D$17))+1,""),ROW()-55)),"")</f>
        <v/>
      </c>
      <c r="D59" s="143" t="str">
        <f t="shared" ref="D59:D65" si="11">IF(C59="","",$D$18)</f>
        <v/>
      </c>
      <c r="E59" s="95" t="str">
        <f t="shared" si="10"/>
        <v/>
      </c>
      <c r="F59" s="29"/>
      <c r="G59" s="23"/>
      <c r="H59" s="23"/>
      <c r="I59" s="23"/>
      <c r="J59" s="23"/>
      <c r="K59" s="188"/>
      <c r="L59" s="29"/>
      <c r="M59" s="29"/>
      <c r="N59" s="29"/>
      <c r="O59" s="29"/>
      <c r="P59" s="29"/>
      <c r="Q59" s="29"/>
      <c r="R59" s="29"/>
      <c r="S59" s="29"/>
      <c r="T59" s="29"/>
      <c r="U59" s="29"/>
      <c r="V59" s="29"/>
      <c r="W59" s="29"/>
      <c r="X59" s="29"/>
      <c r="Y59" s="29"/>
      <c r="Z59" s="29"/>
      <c r="AA59" s="29"/>
      <c r="AB59" s="29"/>
      <c r="AC59" s="29"/>
      <c r="AD59" s="29"/>
      <c r="AE59" s="29"/>
      <c r="AF59" s="29"/>
      <c r="AG59" s="29"/>
      <c r="AH59" s="29"/>
      <c r="AI59" s="29"/>
    </row>
    <row r="60" ht="12.0" customHeight="1">
      <c r="A60" s="133" t="str">
        <f t="array" ref="A60">IFERROR(INDEX('03.Muestra'!$B$8:$B$17,SMALL(IF("Página Web"='03.Muestra'!$D$8:$D$17,ROW('03.Muestra'!$B$8:$B$17)-MIN(ROW('03.Muestra'!$D$8:$D$17))+1,""),ROW()-55)),"")</f>
        <v/>
      </c>
      <c r="B60" s="169" t="str">
        <f t="array" ref="B60">IFERROR(INDEX('03.Muestra'!$C$8:$C$17,SMALL(IF("Página Web"='03.Muestra'!$D$8:$D$17,ROW('03.Muestra'!$C$8:$C$17)-MIN(ROW('03.Muestra'!$D$8:$D$17))+1,""),ROW()-55)),"")</f>
        <v/>
      </c>
      <c r="C60" s="169" t="str">
        <f t="array" ref="C60">IFERROR(INDEX('03.Muestra'!$F$8:$F$17,SMALL(IF("Página Web"='03.Muestra'!$D$8:$D$17,ROW('03.Muestra'!$F$8:$F$17)-MIN(ROW('03.Muestra'!$D$8:$D$17))+1,""),ROW()-55)),"")</f>
        <v/>
      </c>
      <c r="D60" s="143" t="str">
        <f t="shared" si="11"/>
        <v/>
      </c>
      <c r="E60" s="95" t="str">
        <f t="shared" si="10"/>
        <v/>
      </c>
      <c r="F60" s="29"/>
      <c r="G60" s="23"/>
      <c r="H60" s="23"/>
      <c r="I60" s="23"/>
      <c r="J60" s="23"/>
      <c r="K60" s="188"/>
      <c r="L60" s="29"/>
      <c r="M60" s="29"/>
      <c r="N60" s="29"/>
      <c r="O60" s="29"/>
      <c r="P60" s="29"/>
      <c r="Q60" s="29"/>
      <c r="R60" s="29"/>
      <c r="S60" s="29"/>
      <c r="T60" s="29"/>
      <c r="U60" s="29"/>
      <c r="V60" s="29"/>
      <c r="W60" s="29"/>
      <c r="X60" s="29"/>
      <c r="Y60" s="29"/>
      <c r="Z60" s="29"/>
      <c r="AA60" s="29"/>
      <c r="AB60" s="29"/>
      <c r="AC60" s="29"/>
      <c r="AD60" s="29"/>
      <c r="AE60" s="29"/>
      <c r="AF60" s="29"/>
      <c r="AG60" s="29"/>
      <c r="AH60" s="29"/>
      <c r="AI60" s="29"/>
    </row>
    <row r="61" ht="12.0" customHeight="1">
      <c r="A61" s="133" t="str">
        <f t="array" ref="A61">IFERROR(INDEX('03.Muestra'!$B$8:$B$17,SMALL(IF("Página Web"='03.Muestra'!$D$8:$D$17,ROW('03.Muestra'!$B$8:$B$17)-MIN(ROW('03.Muestra'!$D$8:$D$17))+1,""),ROW()-55)),"")</f>
        <v/>
      </c>
      <c r="B61" s="169" t="str">
        <f t="array" ref="B61">IFERROR(INDEX('03.Muestra'!$C$8:$C$17,SMALL(IF("Página Web"='03.Muestra'!$D$8:$D$17,ROW('03.Muestra'!$C$8:$C$17)-MIN(ROW('03.Muestra'!$D$8:$D$17))+1,""),ROW()-55)),"")</f>
        <v/>
      </c>
      <c r="C61" s="169" t="str">
        <f t="array" ref="C61">IFERROR(INDEX('03.Muestra'!$F$8:$F$17,SMALL(IF("Página Web"='03.Muestra'!$D$8:$D$17,ROW('03.Muestra'!$F$8:$F$17)-MIN(ROW('03.Muestra'!$D$8:$D$17))+1,""),ROW()-55)),"")</f>
        <v/>
      </c>
      <c r="D61" s="143" t="str">
        <f t="shared" si="11"/>
        <v/>
      </c>
      <c r="E61" s="95" t="str">
        <f t="shared" si="10"/>
        <v/>
      </c>
      <c r="F61" s="29"/>
      <c r="G61" s="23"/>
      <c r="H61" s="23"/>
      <c r="I61" s="23"/>
      <c r="J61" s="23"/>
      <c r="K61" s="188"/>
      <c r="L61" s="29"/>
      <c r="M61" s="29"/>
      <c r="N61" s="29"/>
      <c r="O61" s="29"/>
      <c r="P61" s="29"/>
      <c r="Q61" s="29"/>
      <c r="R61" s="29"/>
      <c r="S61" s="29"/>
      <c r="T61" s="29"/>
      <c r="U61" s="29"/>
      <c r="V61" s="29"/>
      <c r="W61" s="29"/>
      <c r="X61" s="29"/>
      <c r="Y61" s="29"/>
      <c r="Z61" s="29"/>
      <c r="AA61" s="29"/>
      <c r="AB61" s="29"/>
      <c r="AC61" s="29"/>
      <c r="AD61" s="29"/>
      <c r="AE61" s="29"/>
      <c r="AF61" s="29"/>
      <c r="AG61" s="29"/>
      <c r="AH61" s="29"/>
      <c r="AI61" s="29"/>
    </row>
    <row r="62" ht="12.0" customHeight="1">
      <c r="A62" s="133" t="str">
        <f t="array" ref="A62">IFERROR(INDEX('03.Muestra'!$B$8:$B$17,SMALL(IF("Página Web"='03.Muestra'!$D$8:$D$17,ROW('03.Muestra'!$B$8:$B$17)-MIN(ROW('03.Muestra'!$D$8:$D$17))+1,""),ROW()-55)),"")</f>
        <v/>
      </c>
      <c r="B62" s="169" t="str">
        <f t="array" ref="B62">IFERROR(INDEX('03.Muestra'!$C$8:$C$17,SMALL(IF("Página Web"='03.Muestra'!$D$8:$D$17,ROW('03.Muestra'!$C$8:$C$17)-MIN(ROW('03.Muestra'!$D$8:$D$17))+1,""),ROW()-55)),"")</f>
        <v/>
      </c>
      <c r="C62" s="169" t="str">
        <f t="array" ref="C62">IFERROR(INDEX('03.Muestra'!$F$8:$F$17,SMALL(IF("Página Web"='03.Muestra'!$D$8:$D$17,ROW('03.Muestra'!$F$8:$F$17)-MIN(ROW('03.Muestra'!$D$8:$D$17))+1,""),ROW()-55)),"")</f>
        <v/>
      </c>
      <c r="D62" s="143" t="str">
        <f t="shared" si="11"/>
        <v/>
      </c>
      <c r="E62" s="95" t="str">
        <f t="shared" si="10"/>
        <v/>
      </c>
      <c r="F62" s="23"/>
      <c r="G62" s="23"/>
      <c r="H62" s="23"/>
      <c r="I62" s="23"/>
      <c r="J62" s="23"/>
      <c r="K62" s="188"/>
      <c r="L62" s="29"/>
      <c r="M62" s="29"/>
      <c r="N62" s="29"/>
      <c r="O62" s="29"/>
      <c r="P62" s="29"/>
      <c r="Q62" s="29"/>
      <c r="R62" s="29"/>
      <c r="S62" s="29"/>
      <c r="T62" s="29"/>
      <c r="U62" s="29"/>
      <c r="V62" s="29"/>
      <c r="W62" s="29"/>
      <c r="X62" s="29"/>
      <c r="Y62" s="29"/>
      <c r="Z62" s="29"/>
      <c r="AA62" s="29"/>
      <c r="AB62" s="29"/>
      <c r="AC62" s="29"/>
      <c r="AD62" s="29"/>
      <c r="AE62" s="29"/>
      <c r="AF62" s="29"/>
      <c r="AG62" s="29"/>
      <c r="AH62" s="29"/>
      <c r="AI62" s="29"/>
    </row>
    <row r="63" ht="12.0" customHeight="1">
      <c r="A63" s="133" t="str">
        <f t="array" ref="A63">IFERROR(INDEX('03.Muestra'!$B$8:$B$17,SMALL(IF("Página Web"='03.Muestra'!$D$8:$D$17,ROW('03.Muestra'!$B$8:$B$17)-MIN(ROW('03.Muestra'!$D$8:$D$17))+1,""),ROW()-55)),"")</f>
        <v/>
      </c>
      <c r="B63" s="169" t="str">
        <f t="array" ref="B63">IFERROR(INDEX('03.Muestra'!$C$8:$C$17,SMALL(IF("Página Web"='03.Muestra'!$D$8:$D$17,ROW('03.Muestra'!$C$8:$C$17)-MIN(ROW('03.Muestra'!$D$8:$D$17))+1,""),ROW()-55)),"")</f>
        <v/>
      </c>
      <c r="C63" s="169" t="str">
        <f t="array" ref="C63">IFERROR(INDEX('03.Muestra'!$F$8:$F$17,SMALL(IF("Página Web"='03.Muestra'!$D$8:$D$17,ROW('03.Muestra'!$F$8:$F$17)-MIN(ROW('03.Muestra'!$D$8:$D$17))+1,""),ROW()-55)),"")</f>
        <v/>
      </c>
      <c r="D63" s="143" t="str">
        <f t="shared" si="11"/>
        <v/>
      </c>
      <c r="E63" s="95" t="str">
        <f t="shared" si="10"/>
        <v/>
      </c>
      <c r="F63" s="23"/>
      <c r="G63" s="23"/>
      <c r="H63" s="23"/>
      <c r="I63" s="23"/>
      <c r="J63" s="23"/>
      <c r="K63" s="188"/>
      <c r="L63" s="29"/>
      <c r="M63" s="29"/>
      <c r="N63" s="29"/>
      <c r="O63" s="29"/>
      <c r="P63" s="29"/>
      <c r="Q63" s="29"/>
      <c r="R63" s="29"/>
      <c r="S63" s="29"/>
      <c r="T63" s="29"/>
      <c r="U63" s="29"/>
      <c r="V63" s="29"/>
      <c r="W63" s="29"/>
      <c r="X63" s="29"/>
      <c r="Y63" s="29"/>
      <c r="Z63" s="29"/>
      <c r="AA63" s="29"/>
      <c r="AB63" s="29"/>
      <c r="AC63" s="29"/>
      <c r="AD63" s="29"/>
      <c r="AE63" s="29"/>
      <c r="AF63" s="29"/>
      <c r="AG63" s="29"/>
      <c r="AH63" s="29"/>
      <c r="AI63" s="29"/>
    </row>
    <row r="64" ht="12.0" customHeight="1">
      <c r="A64" s="133" t="str">
        <f t="array" ref="A64">IFERROR(INDEX('03.Muestra'!$B$8:$B$17,SMALL(IF("Página Web"='03.Muestra'!$D$8:$D$17,ROW('03.Muestra'!$B$8:$B$17)-MIN(ROW('03.Muestra'!$D$8:$D$17))+1,""),ROW()-55)),"")</f>
        <v/>
      </c>
      <c r="B64" s="169" t="str">
        <f t="array" ref="B64">IFERROR(INDEX('03.Muestra'!$C$8:$C$17,SMALL(IF("Página Web"='03.Muestra'!$D$8:$D$17,ROW('03.Muestra'!$C$8:$C$17)-MIN(ROW('03.Muestra'!$D$8:$D$17))+1,""),ROW()-55)),"")</f>
        <v/>
      </c>
      <c r="C64" s="169" t="str">
        <f t="array" ref="C64">IFERROR(INDEX('03.Muestra'!$F$8:$F$17,SMALL(IF("Página Web"='03.Muestra'!$D$8:$D$17,ROW('03.Muestra'!$F$8:$F$17)-MIN(ROW('03.Muestra'!$D$8:$D$17))+1,""),ROW()-55)),"")</f>
        <v/>
      </c>
      <c r="D64" s="143" t="str">
        <f t="shared" si="11"/>
        <v/>
      </c>
      <c r="E64" s="95" t="str">
        <f t="shared" si="10"/>
        <v/>
      </c>
      <c r="F64" s="23"/>
      <c r="G64" s="23"/>
      <c r="H64" s="23"/>
      <c r="I64" s="23"/>
      <c r="J64" s="23"/>
      <c r="K64" s="188"/>
      <c r="L64" s="29"/>
      <c r="M64" s="29"/>
      <c r="N64" s="29"/>
      <c r="O64" s="29"/>
      <c r="P64" s="29"/>
      <c r="Q64" s="29"/>
      <c r="R64" s="29"/>
      <c r="S64" s="29"/>
      <c r="T64" s="29"/>
      <c r="U64" s="29"/>
      <c r="V64" s="29"/>
      <c r="W64" s="29"/>
      <c r="X64" s="29"/>
      <c r="Y64" s="29"/>
      <c r="Z64" s="29"/>
      <c r="AA64" s="29"/>
      <c r="AB64" s="29"/>
      <c r="AC64" s="29"/>
      <c r="AD64" s="29"/>
      <c r="AE64" s="29"/>
      <c r="AF64" s="29"/>
      <c r="AG64" s="29"/>
      <c r="AH64" s="29"/>
      <c r="AI64" s="29"/>
    </row>
    <row r="65" ht="12.0" customHeight="1">
      <c r="A65" s="133" t="str">
        <f t="array" ref="A65">IFERROR(INDEX('03.Muestra'!$B$8:$B$17,SMALL(IF("Página Web"='03.Muestra'!$D$8:$D$17,ROW('03.Muestra'!$B$8:$B$17)-MIN(ROW('03.Muestra'!$D$8:$D$17))+1,""),ROW()-55)),"")</f>
        <v/>
      </c>
      <c r="B65" s="169" t="str">
        <f t="array" ref="B65">IFERROR(INDEX('03.Muestra'!$C$8:$C$17,SMALL(IF("Página Web"='03.Muestra'!$D$8:$D$17,ROW('03.Muestra'!$C$8:$C$17)-MIN(ROW('03.Muestra'!$D$8:$D$17))+1,""),ROW()-55)),"")</f>
        <v/>
      </c>
      <c r="C65" s="169" t="str">
        <f t="array" ref="C65">IFERROR(INDEX('03.Muestra'!$F$8:$F$17,SMALL(IF("Página Web"='03.Muestra'!$D$8:$D$17,ROW('03.Muestra'!$F$8:$F$17)-MIN(ROW('03.Muestra'!$D$8:$D$17))+1,""),ROW()-55)),"")</f>
        <v/>
      </c>
      <c r="D65" s="143" t="str">
        <f t="shared" si="11"/>
        <v/>
      </c>
      <c r="E65" s="95" t="str">
        <f t="shared" si="10"/>
        <v/>
      </c>
      <c r="F65" s="23"/>
      <c r="G65" s="23"/>
      <c r="H65" s="23"/>
      <c r="I65" s="23"/>
      <c r="J65" s="23"/>
      <c r="K65" s="188"/>
      <c r="L65" s="29"/>
      <c r="M65" s="29"/>
      <c r="N65" s="29"/>
      <c r="O65" s="29"/>
      <c r="P65" s="29"/>
      <c r="Q65" s="29"/>
      <c r="R65" s="29"/>
      <c r="S65" s="29"/>
      <c r="T65" s="29"/>
      <c r="U65" s="29"/>
      <c r="V65" s="29"/>
      <c r="W65" s="29"/>
      <c r="X65" s="29"/>
      <c r="Y65" s="29"/>
      <c r="Z65" s="29"/>
      <c r="AA65" s="29"/>
      <c r="AB65" s="29"/>
      <c r="AC65" s="29"/>
      <c r="AD65" s="29"/>
      <c r="AE65" s="29"/>
      <c r="AF65" s="29"/>
      <c r="AG65" s="29"/>
      <c r="AH65" s="29"/>
      <c r="AI65" s="29"/>
    </row>
    <row r="66" ht="12.0" customHeight="1">
      <c r="A66" s="92"/>
      <c r="B66" s="173"/>
      <c r="C66" s="173"/>
      <c r="D66" s="174"/>
      <c r="E66" s="95"/>
      <c r="F66" s="23"/>
      <c r="G66" s="23"/>
      <c r="H66" s="23"/>
      <c r="I66" s="23"/>
      <c r="J66" s="23"/>
      <c r="K66" s="188"/>
      <c r="L66" s="29"/>
      <c r="M66" s="29"/>
      <c r="N66" s="29"/>
      <c r="O66" s="29"/>
      <c r="P66" s="29"/>
      <c r="Q66" s="29"/>
      <c r="R66" s="29"/>
      <c r="S66" s="29"/>
      <c r="T66" s="29"/>
      <c r="U66" s="29"/>
      <c r="V66" s="29"/>
      <c r="W66" s="29"/>
      <c r="X66" s="29"/>
      <c r="Y66" s="29"/>
      <c r="Z66" s="29"/>
      <c r="AA66" s="29"/>
      <c r="AB66" s="29"/>
      <c r="AC66" s="29"/>
      <c r="AD66" s="29"/>
      <c r="AE66" s="29"/>
      <c r="AF66" s="29"/>
      <c r="AG66" s="29"/>
      <c r="AH66" s="29"/>
      <c r="AI66" s="29"/>
    </row>
    <row r="67" ht="12.0" customHeight="1">
      <c r="A67" s="92"/>
      <c r="B67" s="173"/>
      <c r="C67" s="173"/>
      <c r="D67" s="174"/>
      <c r="E67" s="95"/>
      <c r="F67" s="23"/>
      <c r="G67" s="23"/>
      <c r="H67" s="23"/>
      <c r="I67" s="23"/>
      <c r="J67" s="23"/>
      <c r="K67" s="188"/>
      <c r="L67" s="29"/>
      <c r="M67" s="29"/>
      <c r="N67" s="29"/>
      <c r="O67" s="29"/>
      <c r="P67" s="29"/>
      <c r="Q67" s="29"/>
      <c r="R67" s="29"/>
      <c r="S67" s="29"/>
      <c r="T67" s="29"/>
      <c r="U67" s="29"/>
      <c r="V67" s="29"/>
      <c r="W67" s="29"/>
      <c r="X67" s="29"/>
      <c r="Y67" s="29"/>
      <c r="Z67" s="29"/>
      <c r="AA67" s="29"/>
      <c r="AB67" s="29"/>
      <c r="AC67" s="29"/>
      <c r="AD67" s="29"/>
      <c r="AE67" s="29"/>
      <c r="AF67" s="29"/>
      <c r="AG67" s="29"/>
      <c r="AH67" s="29"/>
      <c r="AI67" s="29"/>
    </row>
    <row r="68" ht="36.0" customHeight="1">
      <c r="A68" s="151"/>
      <c r="B68" s="152"/>
      <c r="C68" s="151"/>
      <c r="D68" s="175"/>
      <c r="E68" s="95"/>
      <c r="F68" s="23"/>
      <c r="G68" s="23"/>
      <c r="H68" s="23"/>
      <c r="I68" s="23"/>
      <c r="J68" s="23"/>
      <c r="K68" s="188"/>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ht="16.5" customHeight="1">
      <c r="A69" s="149"/>
      <c r="B69" s="149"/>
      <c r="C69" s="149"/>
      <c r="D69" s="176"/>
      <c r="E69" s="95"/>
      <c r="F69" s="29"/>
      <c r="G69" s="23"/>
      <c r="H69" s="23"/>
      <c r="I69" s="23"/>
      <c r="J69" s="23"/>
      <c r="K69" s="188"/>
      <c r="L69" s="29"/>
      <c r="M69" s="29"/>
      <c r="N69" s="29"/>
      <c r="O69" s="29"/>
      <c r="P69" s="29"/>
      <c r="Q69" s="29"/>
      <c r="R69" s="29"/>
      <c r="S69" s="29"/>
      <c r="T69" s="29"/>
      <c r="U69" s="29"/>
      <c r="V69" s="29"/>
      <c r="W69" s="29"/>
      <c r="X69" s="29"/>
      <c r="Y69" s="29"/>
      <c r="Z69" s="29"/>
      <c r="AA69" s="29"/>
      <c r="AB69" s="29"/>
      <c r="AC69" s="29"/>
      <c r="AD69" s="29"/>
      <c r="AE69" s="29"/>
      <c r="AF69" s="29"/>
      <c r="AG69" s="29"/>
      <c r="AH69" s="29"/>
      <c r="AI69" s="29"/>
    </row>
    <row r="70" ht="12.0" customHeight="1">
      <c r="A70" s="29"/>
      <c r="B70" s="23"/>
      <c r="C70" s="23"/>
      <c r="D70" s="167"/>
      <c r="E70" s="95"/>
      <c r="F70" s="23"/>
      <c r="G70" s="23"/>
      <c r="H70" s="23"/>
      <c r="I70" s="23"/>
      <c r="J70" s="23"/>
      <c r="K70" s="188"/>
      <c r="L70" s="29"/>
      <c r="M70" s="29"/>
      <c r="N70" s="29"/>
      <c r="O70" s="29"/>
      <c r="P70" s="29"/>
      <c r="Q70" s="29"/>
      <c r="R70" s="29"/>
      <c r="S70" s="29"/>
      <c r="T70" s="29"/>
      <c r="U70" s="29"/>
      <c r="V70" s="29"/>
      <c r="W70" s="29"/>
      <c r="X70" s="29"/>
      <c r="Y70" s="29"/>
      <c r="Z70" s="29"/>
      <c r="AA70" s="29"/>
      <c r="AB70" s="29"/>
      <c r="AC70" s="29"/>
      <c r="AD70" s="29"/>
      <c r="AE70" s="29"/>
      <c r="AF70" s="29"/>
      <c r="AG70" s="29"/>
      <c r="AH70" s="29"/>
      <c r="AI70" s="29"/>
    </row>
    <row r="71" ht="12.0" customHeight="1">
      <c r="A71" s="29"/>
      <c r="B71" s="23"/>
      <c r="C71" s="23"/>
      <c r="D71" s="167"/>
      <c r="E71" s="137"/>
      <c r="F71" s="23"/>
      <c r="G71" s="23"/>
      <c r="H71" s="23"/>
      <c r="I71" s="23"/>
      <c r="J71" s="23"/>
      <c r="K71" s="188"/>
      <c r="L71" s="29"/>
      <c r="M71" s="29"/>
      <c r="N71" s="29"/>
      <c r="O71" s="29"/>
      <c r="P71" s="29"/>
      <c r="Q71" s="29"/>
      <c r="R71" s="29"/>
      <c r="S71" s="29"/>
      <c r="T71" s="29"/>
      <c r="U71" s="29"/>
      <c r="V71" s="29"/>
      <c r="W71" s="29"/>
      <c r="X71" s="29"/>
      <c r="Y71" s="29"/>
      <c r="Z71" s="29"/>
      <c r="AA71" s="29"/>
      <c r="AB71" s="29"/>
      <c r="AC71" s="29"/>
      <c r="AD71" s="29"/>
      <c r="AE71" s="29"/>
      <c r="AF71" s="29"/>
      <c r="AG71" s="29"/>
      <c r="AH71" s="29"/>
      <c r="AI71" s="29"/>
    </row>
    <row r="72" ht="29.25" customHeight="1">
      <c r="A72" s="126" t="s">
        <v>106</v>
      </c>
      <c r="B72" s="127" t="s">
        <v>92</v>
      </c>
      <c r="C72" s="128" t="s">
        <v>253</v>
      </c>
      <c r="D72" s="168" t="s">
        <v>112</v>
      </c>
      <c r="E72" s="154"/>
      <c r="F72" s="29"/>
      <c r="G72" s="29"/>
      <c r="H72" s="29"/>
      <c r="I72" s="29"/>
      <c r="J72" s="29"/>
      <c r="K72" s="188"/>
      <c r="L72" s="29"/>
      <c r="M72" s="29"/>
      <c r="N72" s="29"/>
      <c r="O72" s="29"/>
      <c r="P72" s="29"/>
      <c r="Q72" s="29"/>
      <c r="R72" s="29"/>
      <c r="S72" s="29"/>
      <c r="T72" s="29"/>
      <c r="U72" s="29"/>
      <c r="V72" s="29"/>
      <c r="W72" s="29"/>
      <c r="X72" s="29"/>
      <c r="Y72" s="29"/>
      <c r="Z72" s="29"/>
      <c r="AA72" s="29"/>
      <c r="AB72" s="29"/>
      <c r="AC72" s="29"/>
      <c r="AD72" s="29"/>
      <c r="AE72" s="29"/>
      <c r="AF72" s="29"/>
      <c r="AG72" s="29"/>
      <c r="AH72" s="29"/>
      <c r="AI72" s="29"/>
    </row>
    <row r="73" ht="12.0" customHeight="1">
      <c r="A73" s="133">
        <f t="array" ref="A73">IFERROR(INDEX('03.Muestra'!$B$8:$B$17,SMALL(IF("Página Web"='03.Muestra'!$D$8:$D$17,ROW('03.Muestra'!$B$8:$B$17)-MIN(ROW('03.Muestra'!$D$8:$D$17))+1,""),ROW()-72)),"")</f>
        <v>1</v>
      </c>
      <c r="B73" s="169" t="str">
        <f t="array" ref="B73">IFERROR(INDEX('03.Muestra'!$C$8:$C$17,SMALL(IF("Página Web"='03.Muestra'!$D$8:$D$17,ROW('03.Muestra'!$C$8:$C$17)-MIN(ROW('03.Muestra'!$D$8:$D$17))+1,""),ROW()-72)),"")</f>
        <v>Home</v>
      </c>
      <c r="C73" s="170" t="str">
        <f t="array" ref="C73">IFERROR(INDEX('03.Muestra'!$F$8:$F$17,SMALL(IF("Página Web"='03.Muestra'!$D$8:$D$17,ROW('03.Muestra'!$F$8:$F$17)-MIN(ROW('03.Muestra'!$D$8:$D$17))+1,""),ROW()-72)),"")</f>
        <v>https://vicengallartandres.com/</v>
      </c>
      <c r="D73" s="143" t="str">
        <f t="shared" ref="D73:D82" si="12">IF(C73="","",$D$18)</f>
        <v>N/A</v>
      </c>
      <c r="E73" s="95" t="str">
        <f t="shared" ref="E73:E82" si="13">IF(D73&lt;&gt;"",IF(AND(B73&lt;&gt;"",C73&lt;&gt;""),"","ERR"),"")</f>
        <v/>
      </c>
      <c r="F73" s="144" t="s">
        <v>95</v>
      </c>
      <c r="G73" s="121" t="s">
        <v>104</v>
      </c>
      <c r="H73" s="116" t="s">
        <v>99</v>
      </c>
      <c r="I73" s="145" t="s">
        <v>97</v>
      </c>
      <c r="J73" s="146" t="s">
        <v>93</v>
      </c>
      <c r="K73" s="171" t="s">
        <v>103</v>
      </c>
      <c r="L73" s="29"/>
      <c r="M73" s="29"/>
      <c r="N73" s="29"/>
      <c r="O73" s="29"/>
      <c r="P73" s="29"/>
      <c r="Q73" s="29"/>
      <c r="R73" s="29"/>
      <c r="S73" s="29"/>
      <c r="T73" s="29"/>
      <c r="U73" s="29"/>
      <c r="V73" s="29"/>
      <c r="W73" s="29"/>
      <c r="X73" s="29"/>
      <c r="Y73" s="29"/>
      <c r="Z73" s="29"/>
      <c r="AA73" s="29"/>
      <c r="AB73" s="29"/>
      <c r="AC73" s="29"/>
      <c r="AD73" s="29"/>
      <c r="AE73" s="29"/>
      <c r="AF73" s="29"/>
      <c r="AG73" s="29"/>
      <c r="AH73" s="29"/>
      <c r="AI73" s="29"/>
    </row>
    <row r="74" ht="12.0" customHeight="1">
      <c r="A74" s="133">
        <f t="array" ref="A74">IFERROR(INDEX('03.Muestra'!$B$8:$B$17,SMALL(IF("Página Web"='03.Muestra'!$D$8:$D$17,ROW('03.Muestra'!$B$8:$B$17)-MIN(ROW('03.Muestra'!$D$8:$D$17))+1,""),ROW()-72)),"")</f>
        <v>2</v>
      </c>
      <c r="B74" s="169" t="str">
        <f t="array" ref="B74">IFERROR(INDEX('03.Muestra'!$C$8:$C$17,SMALL(IF("Página Web"='03.Muestra'!$D$8:$D$17,ROW('03.Muestra'!$C$8:$C$17)-MIN(ROW('03.Muestra'!$D$8:$D$17))+1,""),ROW()-72)),"")</f>
        <v>Contacto</v>
      </c>
      <c r="C74" s="170" t="str">
        <f t="array" ref="C74">IFERROR(INDEX('03.Muestra'!$F$8:$F$17,SMALL(IF("Página Web"='03.Muestra'!$D$8:$D$17,ROW('03.Muestra'!$F$8:$F$17)-MIN(ROW('03.Muestra'!$D$8:$D$17))+1,""),ROW()-72)),"")</f>
        <v>https://vicengallartandres.com/contacto/</v>
      </c>
      <c r="D74" s="143" t="str">
        <f t="shared" si="12"/>
        <v>N/A</v>
      </c>
      <c r="E74" s="95" t="str">
        <f t="shared" si="13"/>
        <v/>
      </c>
      <c r="F74" s="147">
        <f>COUNTIF($D73:INDIRECT("$D" &amp;  SUM(ROW()-1,'03.Muestra'!$D$20)-1),F73)</f>
        <v>0</v>
      </c>
      <c r="G74" s="147">
        <f>COUNTIF($D73:INDIRECT("$D" &amp;  SUM(ROW()-1,'03.Muestra'!$D$20)-1),G73)</f>
        <v>0</v>
      </c>
      <c r="H74" s="147">
        <f>COUNTIF($D73:INDIRECT("$D" &amp;  SUM(ROW()-1,'03.Muestra'!$D$20)-1),H73)</f>
        <v>3</v>
      </c>
      <c r="I74" s="147">
        <f>COUNTIF($D73:INDIRECT("$D" &amp;  SUM(ROW()-1,'03.Muestra'!$D$20)-1),I73)</f>
        <v>0</v>
      </c>
      <c r="J74" s="147">
        <f>COUNTIF($D73:INDIRECT("$D" &amp;  SUM(ROW()-1,'03.Muestra'!$D$20)-1),J73)</f>
        <v>0</v>
      </c>
      <c r="K74" s="172">
        <f>IF(COUNTIF('03.Muestra'!$D$8:$D$17,"Página Web")=0,0,COUNTBLANK($D73:INDIRECT("$D" &amp;  SUM(ROW()-1,COUNTIF('03.Muestra'!$D$8:$D$17,"Página Web"))-1)))</f>
        <v>0</v>
      </c>
      <c r="L74" s="29"/>
      <c r="M74" s="29"/>
      <c r="N74" s="29"/>
      <c r="O74" s="29"/>
      <c r="P74" s="29"/>
      <c r="Q74" s="29"/>
      <c r="R74" s="29"/>
      <c r="S74" s="29"/>
      <c r="T74" s="29"/>
      <c r="U74" s="29"/>
      <c r="V74" s="29"/>
      <c r="W74" s="29"/>
      <c r="X74" s="29"/>
      <c r="Y74" s="29"/>
      <c r="Z74" s="29"/>
      <c r="AA74" s="29"/>
      <c r="AB74" s="29"/>
      <c r="AC74" s="29"/>
      <c r="AD74" s="29"/>
      <c r="AE74" s="29"/>
      <c r="AF74" s="29"/>
      <c r="AG74" s="29"/>
      <c r="AH74" s="29"/>
      <c r="AI74" s="29"/>
    </row>
    <row r="75" ht="12.0" customHeight="1">
      <c r="A75" s="133">
        <f t="array" ref="A75">IFERROR(INDEX('03.Muestra'!$B$8:$B$17,SMALL(IF("Página Web"='03.Muestra'!$D$8:$D$17,ROW('03.Muestra'!$B$8:$B$17)-MIN(ROW('03.Muestra'!$D$8:$D$17))+1,""),ROW()-72)),"")</f>
        <v>3</v>
      </c>
      <c r="B75" s="169" t="str">
        <f t="array" ref="B75">IFERROR(INDEX('03.Muestra'!$C$8:$C$17,SMALL(IF("Página Web"='03.Muestra'!$D$8:$D$17,ROW('03.Muestra'!$C$8:$C$17)-MIN(ROW('03.Muestra'!$D$8:$D$17))+1,""),ROW()-72)),"")</f>
        <v>Servicios</v>
      </c>
      <c r="C75" s="170" t="str">
        <f t="array" ref="C75">IFERROR(INDEX('03.Muestra'!$F$8:$F$17,SMALL(IF("Página Web"='03.Muestra'!$D$8:$D$17,ROW('03.Muestra'!$F$8:$F$17)-MIN(ROW('03.Muestra'!$D$8:$D$17))+1,""),ROW()-72)),"")</f>
        <v>https://vicengallartandres.com/servicios/</v>
      </c>
      <c r="D75" s="143" t="str">
        <f t="shared" si="12"/>
        <v>N/A</v>
      </c>
      <c r="E75" s="95" t="str">
        <f t="shared" si="13"/>
        <v/>
      </c>
      <c r="F75" s="29"/>
      <c r="G75" s="23"/>
      <c r="H75" s="23"/>
      <c r="I75" s="23"/>
      <c r="J75" s="23"/>
      <c r="K75" s="188"/>
      <c r="L75" s="29"/>
      <c r="M75" s="29"/>
      <c r="N75" s="29"/>
      <c r="O75" s="29"/>
      <c r="P75" s="29"/>
      <c r="Q75" s="29"/>
      <c r="R75" s="29"/>
      <c r="S75" s="29"/>
      <c r="T75" s="29"/>
      <c r="U75" s="29"/>
      <c r="V75" s="29"/>
      <c r="W75" s="29"/>
      <c r="X75" s="29"/>
      <c r="Y75" s="29"/>
      <c r="Z75" s="29"/>
      <c r="AA75" s="29"/>
      <c r="AB75" s="29"/>
      <c r="AC75" s="29"/>
      <c r="AD75" s="29"/>
      <c r="AE75" s="29"/>
      <c r="AF75" s="29"/>
      <c r="AG75" s="29"/>
      <c r="AH75" s="29"/>
      <c r="AI75" s="29"/>
    </row>
    <row r="76" ht="12.0" customHeight="1">
      <c r="A76" s="133" t="str">
        <f t="array" ref="A76">IFERROR(INDEX('03.Muestra'!$B$8:$B$17,SMALL(IF("Página Web"='03.Muestra'!$D$8:$D$17,ROW('03.Muestra'!$B$8:$B$17)-MIN(ROW('03.Muestra'!$D$8:$D$17))+1,""),ROW()-72)),"")</f>
        <v/>
      </c>
      <c r="B76" s="169" t="str">
        <f t="array" ref="B76">IFERROR(INDEX('03.Muestra'!$C$8:$C$17,SMALL(IF("Página Web"='03.Muestra'!$D$8:$D$17,ROW('03.Muestra'!$C$8:$C$17)-MIN(ROW('03.Muestra'!$D$8:$D$17))+1,""),ROW()-72)),"")</f>
        <v/>
      </c>
      <c r="C76" s="169" t="str">
        <f t="array" ref="C76">IFERROR(INDEX('03.Muestra'!$F$8:$F$17,SMALL(IF("Página Web"='03.Muestra'!$D$8:$D$17,ROW('03.Muestra'!$F$8:$F$17)-MIN(ROW('03.Muestra'!$D$8:$D$17))+1,""),ROW()-72)),"")</f>
        <v/>
      </c>
      <c r="D76" s="143" t="str">
        <f t="shared" si="12"/>
        <v/>
      </c>
      <c r="E76" s="95" t="str">
        <f t="shared" si="13"/>
        <v/>
      </c>
      <c r="F76" s="29"/>
      <c r="G76" s="23"/>
      <c r="H76" s="23"/>
      <c r="I76" s="23"/>
      <c r="J76" s="23"/>
      <c r="K76" s="188"/>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ht="12.0" customHeight="1">
      <c r="A77" s="133" t="str">
        <f t="array" ref="A77">IFERROR(INDEX('03.Muestra'!$B$8:$B$17,SMALL(IF("Página Web"='03.Muestra'!$D$8:$D$17,ROW('03.Muestra'!$B$8:$B$17)-MIN(ROW('03.Muestra'!$D$8:$D$17))+1,""),ROW()-72)),"")</f>
        <v/>
      </c>
      <c r="B77" s="169" t="str">
        <f t="array" ref="B77">IFERROR(INDEX('03.Muestra'!$C$8:$C$17,SMALL(IF("Página Web"='03.Muestra'!$D$8:$D$17,ROW('03.Muestra'!$C$8:$C$17)-MIN(ROW('03.Muestra'!$D$8:$D$17))+1,""),ROW()-72)),"")</f>
        <v/>
      </c>
      <c r="C77" s="169" t="str">
        <f t="array" ref="C77">IFERROR(INDEX('03.Muestra'!$F$8:$F$17,SMALL(IF("Página Web"='03.Muestra'!$D$8:$D$17,ROW('03.Muestra'!$F$8:$F$17)-MIN(ROW('03.Muestra'!$D$8:$D$17))+1,""),ROW()-72)),"")</f>
        <v/>
      </c>
      <c r="D77" s="143" t="str">
        <f t="shared" si="12"/>
        <v/>
      </c>
      <c r="E77" s="95" t="str">
        <f t="shared" si="13"/>
        <v/>
      </c>
      <c r="F77" s="29"/>
      <c r="G77" s="23"/>
      <c r="H77" s="23"/>
      <c r="I77" s="23"/>
      <c r="J77" s="23"/>
      <c r="K77" s="188"/>
      <c r="L77" s="29"/>
      <c r="M77" s="29"/>
      <c r="N77" s="29"/>
      <c r="O77" s="29"/>
      <c r="P77" s="29"/>
      <c r="Q77" s="29"/>
      <c r="R77" s="29"/>
      <c r="S77" s="29"/>
      <c r="T77" s="29"/>
      <c r="U77" s="29"/>
      <c r="V77" s="29"/>
      <c r="W77" s="29"/>
      <c r="X77" s="29"/>
      <c r="Y77" s="29"/>
      <c r="Z77" s="29"/>
      <c r="AA77" s="29"/>
      <c r="AB77" s="29"/>
      <c r="AC77" s="29"/>
      <c r="AD77" s="29"/>
      <c r="AE77" s="29"/>
      <c r="AF77" s="29"/>
      <c r="AG77" s="29"/>
      <c r="AH77" s="29"/>
      <c r="AI77" s="29"/>
    </row>
    <row r="78" ht="12.0" customHeight="1">
      <c r="A78" s="133" t="str">
        <f t="array" ref="A78">IFERROR(INDEX('03.Muestra'!$B$8:$B$17,SMALL(IF("Página Web"='03.Muestra'!$D$8:$D$17,ROW('03.Muestra'!$B$8:$B$17)-MIN(ROW('03.Muestra'!$D$8:$D$17))+1,""),ROW()-72)),"")</f>
        <v/>
      </c>
      <c r="B78" s="169" t="str">
        <f t="array" ref="B78">IFERROR(INDEX('03.Muestra'!$C$8:$C$17,SMALL(IF("Página Web"='03.Muestra'!$D$8:$D$17,ROW('03.Muestra'!$C$8:$C$17)-MIN(ROW('03.Muestra'!$D$8:$D$17))+1,""),ROW()-72)),"")</f>
        <v/>
      </c>
      <c r="C78" s="169" t="str">
        <f t="array" ref="C78">IFERROR(INDEX('03.Muestra'!$F$8:$F$17,SMALL(IF("Página Web"='03.Muestra'!$D$8:$D$17,ROW('03.Muestra'!$F$8:$F$17)-MIN(ROW('03.Muestra'!$D$8:$D$17))+1,""),ROW()-72)),"")</f>
        <v/>
      </c>
      <c r="D78" s="143" t="str">
        <f t="shared" si="12"/>
        <v/>
      </c>
      <c r="E78" s="95" t="str">
        <f t="shared" si="13"/>
        <v/>
      </c>
      <c r="F78" s="29"/>
      <c r="G78" s="23"/>
      <c r="H78" s="23"/>
      <c r="I78" s="23"/>
      <c r="J78" s="23"/>
      <c r="K78" s="188"/>
      <c r="L78" s="29"/>
      <c r="M78" s="29"/>
      <c r="N78" s="29"/>
      <c r="O78" s="29"/>
      <c r="P78" s="29"/>
      <c r="Q78" s="29"/>
      <c r="R78" s="29"/>
      <c r="S78" s="29"/>
      <c r="T78" s="29"/>
      <c r="U78" s="29"/>
      <c r="V78" s="29"/>
      <c r="W78" s="29"/>
      <c r="X78" s="29"/>
      <c r="Y78" s="29"/>
      <c r="Z78" s="29"/>
      <c r="AA78" s="29"/>
      <c r="AB78" s="29"/>
      <c r="AC78" s="29"/>
      <c r="AD78" s="29"/>
      <c r="AE78" s="29"/>
      <c r="AF78" s="29"/>
      <c r="AG78" s="29"/>
      <c r="AH78" s="29"/>
      <c r="AI78" s="29"/>
    </row>
    <row r="79" ht="12.0" customHeight="1">
      <c r="A79" s="133" t="str">
        <f t="array" ref="A79">IFERROR(INDEX('03.Muestra'!$B$8:$B$17,SMALL(IF("Página Web"='03.Muestra'!$D$8:$D$17,ROW('03.Muestra'!$B$8:$B$17)-MIN(ROW('03.Muestra'!$D$8:$D$17))+1,""),ROW()-72)),"")</f>
        <v/>
      </c>
      <c r="B79" s="169" t="str">
        <f t="array" ref="B79">IFERROR(INDEX('03.Muestra'!$C$8:$C$17,SMALL(IF("Página Web"='03.Muestra'!$D$8:$D$17,ROW('03.Muestra'!$C$8:$C$17)-MIN(ROW('03.Muestra'!$D$8:$D$17))+1,""),ROW()-72)),"")</f>
        <v/>
      </c>
      <c r="C79" s="169" t="str">
        <f t="array" ref="C79">IFERROR(INDEX('03.Muestra'!$F$8:$F$17,SMALL(IF("Página Web"='03.Muestra'!$D$8:$D$17,ROW('03.Muestra'!$F$8:$F$17)-MIN(ROW('03.Muestra'!$D$8:$D$17))+1,""),ROW()-72)),"")</f>
        <v/>
      </c>
      <c r="D79" s="143" t="str">
        <f t="shared" si="12"/>
        <v/>
      </c>
      <c r="E79" s="95" t="str">
        <f t="shared" si="13"/>
        <v/>
      </c>
      <c r="F79" s="23"/>
      <c r="G79" s="23"/>
      <c r="H79" s="23"/>
      <c r="I79" s="23"/>
      <c r="J79" s="23"/>
      <c r="K79" s="188"/>
      <c r="L79" s="29"/>
      <c r="M79" s="29"/>
      <c r="N79" s="29"/>
      <c r="O79" s="29"/>
      <c r="P79" s="29"/>
      <c r="Q79" s="29"/>
      <c r="R79" s="29"/>
      <c r="S79" s="29"/>
      <c r="T79" s="29"/>
      <c r="U79" s="29"/>
      <c r="V79" s="29"/>
      <c r="W79" s="29"/>
      <c r="X79" s="29"/>
      <c r="Y79" s="29"/>
      <c r="Z79" s="29"/>
      <c r="AA79" s="29"/>
      <c r="AB79" s="29"/>
      <c r="AC79" s="29"/>
      <c r="AD79" s="29"/>
      <c r="AE79" s="29"/>
      <c r="AF79" s="29"/>
      <c r="AG79" s="29"/>
      <c r="AH79" s="29"/>
      <c r="AI79" s="29"/>
    </row>
    <row r="80" ht="12.0" customHeight="1">
      <c r="A80" s="133" t="str">
        <f t="array" ref="A80">IFERROR(INDEX('03.Muestra'!$B$8:$B$17,SMALL(IF("Página Web"='03.Muestra'!$D$8:$D$17,ROW('03.Muestra'!$B$8:$B$17)-MIN(ROW('03.Muestra'!$D$8:$D$17))+1,""),ROW()-72)),"")</f>
        <v/>
      </c>
      <c r="B80" s="169" t="str">
        <f t="array" ref="B80">IFERROR(INDEX('03.Muestra'!$C$8:$C$17,SMALL(IF("Página Web"='03.Muestra'!$D$8:$D$17,ROW('03.Muestra'!$C$8:$C$17)-MIN(ROW('03.Muestra'!$D$8:$D$17))+1,""),ROW()-72)),"")</f>
        <v/>
      </c>
      <c r="C80" s="169" t="str">
        <f t="array" ref="C80">IFERROR(INDEX('03.Muestra'!$F$8:$F$17,SMALL(IF("Página Web"='03.Muestra'!$D$8:$D$17,ROW('03.Muestra'!$F$8:$F$17)-MIN(ROW('03.Muestra'!$D$8:$D$17))+1,""),ROW()-72)),"")</f>
        <v/>
      </c>
      <c r="D80" s="143" t="str">
        <f t="shared" si="12"/>
        <v/>
      </c>
      <c r="E80" s="95" t="str">
        <f t="shared" si="13"/>
        <v/>
      </c>
      <c r="F80" s="23"/>
      <c r="G80" s="23"/>
      <c r="H80" s="23"/>
      <c r="I80" s="23"/>
      <c r="J80" s="23"/>
      <c r="K80" s="188"/>
      <c r="L80" s="29"/>
      <c r="M80" s="29"/>
      <c r="N80" s="29"/>
      <c r="O80" s="29"/>
      <c r="P80" s="29"/>
      <c r="Q80" s="29"/>
      <c r="R80" s="29"/>
      <c r="S80" s="29"/>
      <c r="T80" s="29"/>
      <c r="U80" s="29"/>
      <c r="V80" s="29"/>
      <c r="W80" s="29"/>
      <c r="X80" s="29"/>
      <c r="Y80" s="29"/>
      <c r="Z80" s="29"/>
      <c r="AA80" s="29"/>
      <c r="AB80" s="29"/>
      <c r="AC80" s="29"/>
      <c r="AD80" s="29"/>
      <c r="AE80" s="29"/>
      <c r="AF80" s="29"/>
      <c r="AG80" s="29"/>
      <c r="AH80" s="29"/>
      <c r="AI80" s="29"/>
    </row>
    <row r="81" ht="12.0" customHeight="1">
      <c r="A81" s="133" t="str">
        <f t="array" ref="A81">IFERROR(INDEX('03.Muestra'!$B$8:$B$17,SMALL(IF("Página Web"='03.Muestra'!$D$8:$D$17,ROW('03.Muestra'!$B$8:$B$17)-MIN(ROW('03.Muestra'!$D$8:$D$17))+1,""),ROW()-72)),"")</f>
        <v/>
      </c>
      <c r="B81" s="169" t="str">
        <f t="array" ref="B81">IFERROR(INDEX('03.Muestra'!$C$8:$C$17,SMALL(IF("Página Web"='03.Muestra'!$D$8:$D$17,ROW('03.Muestra'!$C$8:$C$17)-MIN(ROW('03.Muestra'!$D$8:$D$17))+1,""),ROW()-72)),"")</f>
        <v/>
      </c>
      <c r="C81" s="169" t="str">
        <f t="array" ref="C81">IFERROR(INDEX('03.Muestra'!$F$8:$F$17,SMALL(IF("Página Web"='03.Muestra'!$D$8:$D$17,ROW('03.Muestra'!$F$8:$F$17)-MIN(ROW('03.Muestra'!$D$8:$D$17))+1,""),ROW()-72)),"")</f>
        <v/>
      </c>
      <c r="D81" s="143" t="str">
        <f t="shared" si="12"/>
        <v/>
      </c>
      <c r="E81" s="95" t="str">
        <f t="shared" si="13"/>
        <v/>
      </c>
      <c r="F81" s="23"/>
      <c r="G81" s="23"/>
      <c r="H81" s="23"/>
      <c r="I81" s="23"/>
      <c r="J81" s="23"/>
      <c r="K81" s="188"/>
      <c r="L81" s="29"/>
      <c r="M81" s="29"/>
      <c r="N81" s="29"/>
      <c r="O81" s="29"/>
      <c r="P81" s="29"/>
      <c r="Q81" s="29"/>
      <c r="R81" s="29"/>
      <c r="S81" s="29"/>
      <c r="T81" s="29"/>
      <c r="U81" s="29"/>
      <c r="V81" s="29"/>
      <c r="W81" s="29"/>
      <c r="X81" s="29"/>
      <c r="Y81" s="29"/>
      <c r="Z81" s="29"/>
      <c r="AA81" s="29"/>
      <c r="AB81" s="29"/>
      <c r="AC81" s="29"/>
      <c r="AD81" s="29"/>
      <c r="AE81" s="29"/>
      <c r="AF81" s="29"/>
      <c r="AG81" s="29"/>
      <c r="AH81" s="29"/>
      <c r="AI81" s="29"/>
    </row>
    <row r="82" ht="12.0" customHeight="1">
      <c r="A82" s="133" t="str">
        <f t="array" ref="A82">IFERROR(INDEX('03.Muestra'!$B$8:$B$17,SMALL(IF("Página Web"='03.Muestra'!$D$8:$D$17,ROW('03.Muestra'!$B$8:$B$17)-MIN(ROW('03.Muestra'!$D$8:$D$17))+1,""),ROW()-72)),"")</f>
        <v/>
      </c>
      <c r="B82" s="169" t="str">
        <f t="array" ref="B82">IFERROR(INDEX('03.Muestra'!$C$8:$C$17,SMALL(IF("Página Web"='03.Muestra'!$D$8:$D$17,ROW('03.Muestra'!$C$8:$C$17)-MIN(ROW('03.Muestra'!$D$8:$D$17))+1,""),ROW()-72)),"")</f>
        <v/>
      </c>
      <c r="C82" s="169" t="str">
        <f t="array" ref="C82">IFERROR(INDEX('03.Muestra'!$F$8:$F$17,SMALL(IF("Página Web"='03.Muestra'!$D$8:$D$17,ROW('03.Muestra'!$F$8:$F$17)-MIN(ROW('03.Muestra'!$D$8:$D$17))+1,""),ROW()-72)),"")</f>
        <v/>
      </c>
      <c r="D82" s="143" t="str">
        <f t="shared" si="12"/>
        <v/>
      </c>
      <c r="E82" s="95" t="str">
        <f t="shared" si="13"/>
        <v/>
      </c>
      <c r="F82" s="23"/>
      <c r="G82" s="23"/>
      <c r="H82" s="23"/>
      <c r="I82" s="23"/>
      <c r="J82" s="23"/>
      <c r="K82" s="188"/>
      <c r="L82" s="29"/>
      <c r="M82" s="29"/>
      <c r="N82" s="29"/>
      <c r="O82" s="29"/>
      <c r="P82" s="29"/>
      <c r="Q82" s="29"/>
      <c r="R82" s="29"/>
      <c r="S82" s="29"/>
      <c r="T82" s="29"/>
      <c r="U82" s="29"/>
      <c r="V82" s="29"/>
      <c r="W82" s="29"/>
      <c r="X82" s="29"/>
      <c r="Y82" s="29"/>
      <c r="Z82" s="29"/>
      <c r="AA82" s="29"/>
      <c r="AB82" s="29"/>
      <c r="AC82" s="29"/>
      <c r="AD82" s="29"/>
      <c r="AE82" s="29"/>
      <c r="AF82" s="29"/>
      <c r="AG82" s="29"/>
      <c r="AH82" s="29"/>
      <c r="AI82" s="29"/>
    </row>
    <row r="83" ht="12.0" customHeight="1">
      <c r="A83" s="92"/>
      <c r="B83" s="173"/>
      <c r="C83" s="173"/>
      <c r="D83" s="174"/>
      <c r="E83" s="95"/>
      <c r="F83" s="23"/>
      <c r="G83" s="23"/>
      <c r="H83" s="23"/>
      <c r="I83" s="23"/>
      <c r="J83" s="23"/>
      <c r="K83" s="188"/>
      <c r="L83" s="29"/>
      <c r="M83" s="29"/>
      <c r="N83" s="29"/>
      <c r="O83" s="29"/>
      <c r="P83" s="29"/>
      <c r="Q83" s="29"/>
      <c r="R83" s="29"/>
      <c r="S83" s="29"/>
      <c r="T83" s="29"/>
      <c r="U83" s="29"/>
      <c r="V83" s="29"/>
      <c r="W83" s="29"/>
      <c r="X83" s="29"/>
      <c r="Y83" s="29"/>
      <c r="Z83" s="29"/>
      <c r="AA83" s="29"/>
      <c r="AB83" s="29"/>
      <c r="AC83" s="29"/>
      <c r="AD83" s="29"/>
      <c r="AE83" s="29"/>
      <c r="AF83" s="29"/>
      <c r="AG83" s="29"/>
      <c r="AH83" s="29"/>
      <c r="AI83" s="29"/>
    </row>
    <row r="84" ht="12.0" customHeight="1">
      <c r="A84" s="92"/>
      <c r="B84" s="173"/>
      <c r="C84" s="173"/>
      <c r="D84" s="174"/>
      <c r="E84" s="95"/>
      <c r="F84" s="23"/>
      <c r="G84" s="23"/>
      <c r="H84" s="23"/>
      <c r="I84" s="23"/>
      <c r="J84" s="23"/>
      <c r="K84" s="188"/>
      <c r="L84" s="29"/>
      <c r="M84" s="29"/>
      <c r="N84" s="29"/>
      <c r="O84" s="29"/>
      <c r="P84" s="29"/>
      <c r="Q84" s="29"/>
      <c r="R84" s="29"/>
      <c r="S84" s="29"/>
      <c r="T84" s="29"/>
      <c r="U84" s="29"/>
      <c r="V84" s="29"/>
      <c r="W84" s="29"/>
      <c r="X84" s="29"/>
      <c r="Y84" s="29"/>
      <c r="Z84" s="29"/>
      <c r="AA84" s="29"/>
      <c r="AB84" s="29"/>
      <c r="AC84" s="29"/>
      <c r="AD84" s="29"/>
      <c r="AE84" s="29"/>
      <c r="AF84" s="29"/>
      <c r="AG84" s="29"/>
      <c r="AH84" s="29"/>
      <c r="AI84" s="29"/>
    </row>
    <row r="85" ht="12.75" customHeight="1">
      <c r="A85" s="151"/>
      <c r="B85" s="152"/>
      <c r="C85" s="151"/>
      <c r="D85" s="175"/>
      <c r="E85" s="95"/>
      <c r="F85" s="23"/>
      <c r="G85" s="23"/>
      <c r="H85" s="23"/>
      <c r="I85" s="23"/>
      <c r="J85" s="23"/>
      <c r="K85" s="188"/>
      <c r="L85" s="29"/>
      <c r="M85" s="29"/>
      <c r="N85" s="29"/>
      <c r="O85" s="29"/>
      <c r="P85" s="29"/>
      <c r="Q85" s="29"/>
      <c r="R85" s="29"/>
      <c r="S85" s="29"/>
      <c r="T85" s="29"/>
      <c r="U85" s="29"/>
      <c r="V85" s="29"/>
      <c r="W85" s="29"/>
      <c r="X85" s="29"/>
      <c r="Y85" s="29"/>
      <c r="Z85" s="29"/>
      <c r="AA85" s="29"/>
      <c r="AB85" s="29"/>
      <c r="AC85" s="29"/>
      <c r="AD85" s="29"/>
      <c r="AE85" s="29"/>
      <c r="AF85" s="29"/>
      <c r="AG85" s="29"/>
      <c r="AH85" s="29"/>
      <c r="AI85" s="29"/>
    </row>
    <row r="86" ht="18.0" customHeight="1">
      <c r="A86" s="149"/>
      <c r="B86" s="149"/>
      <c r="C86" s="149"/>
      <c r="D86" s="176"/>
      <c r="E86" s="95"/>
      <c r="F86" s="29"/>
      <c r="G86" s="23"/>
      <c r="H86" s="23"/>
      <c r="I86" s="23"/>
      <c r="J86" s="23"/>
      <c r="K86" s="188"/>
      <c r="L86" s="29"/>
      <c r="M86" s="29"/>
      <c r="N86" s="29"/>
      <c r="O86" s="29"/>
      <c r="P86" s="29"/>
      <c r="Q86" s="29"/>
      <c r="R86" s="29"/>
      <c r="S86" s="29"/>
      <c r="T86" s="29"/>
      <c r="U86" s="29"/>
      <c r="V86" s="29"/>
      <c r="W86" s="29"/>
      <c r="X86" s="29"/>
      <c r="Y86" s="29"/>
      <c r="Z86" s="29"/>
      <c r="AA86" s="29"/>
      <c r="AB86" s="29"/>
      <c r="AC86" s="29"/>
      <c r="AD86" s="29"/>
      <c r="AE86" s="29"/>
      <c r="AF86" s="29"/>
      <c r="AG86" s="29"/>
      <c r="AH86" s="29"/>
      <c r="AI86" s="29"/>
    </row>
    <row r="87" ht="12.0" customHeight="1">
      <c r="A87" s="29"/>
      <c r="B87" s="23"/>
      <c r="C87" s="23"/>
      <c r="D87" s="167"/>
      <c r="E87" s="95"/>
      <c r="F87" s="23"/>
      <c r="G87" s="23"/>
      <c r="H87" s="23"/>
      <c r="I87" s="23"/>
      <c r="J87" s="23"/>
      <c r="K87" s="188"/>
      <c r="L87" s="29"/>
      <c r="M87" s="29"/>
      <c r="N87" s="29"/>
      <c r="O87" s="29"/>
      <c r="P87" s="29"/>
      <c r="Q87" s="29"/>
      <c r="R87" s="29"/>
      <c r="S87" s="29"/>
      <c r="T87" s="29"/>
      <c r="U87" s="29"/>
      <c r="V87" s="29"/>
      <c r="W87" s="29"/>
      <c r="X87" s="29"/>
      <c r="Y87" s="29"/>
      <c r="Z87" s="29"/>
      <c r="AA87" s="29"/>
      <c r="AB87" s="29"/>
      <c r="AC87" s="29"/>
      <c r="AD87" s="29"/>
      <c r="AE87" s="29"/>
      <c r="AF87" s="29"/>
      <c r="AG87" s="29"/>
      <c r="AH87" s="29"/>
      <c r="AI87" s="29"/>
    </row>
    <row r="88" ht="12.0" customHeight="1">
      <c r="A88" s="29"/>
      <c r="B88" s="23"/>
      <c r="C88" s="23"/>
      <c r="D88" s="167"/>
      <c r="E88" s="137"/>
      <c r="F88" s="23"/>
      <c r="G88" s="23"/>
      <c r="H88" s="23"/>
      <c r="I88" s="23"/>
      <c r="J88" s="23"/>
      <c r="K88" s="188"/>
      <c r="L88" s="29"/>
      <c r="M88" s="29"/>
      <c r="N88" s="29"/>
      <c r="O88" s="29"/>
      <c r="P88" s="29"/>
      <c r="Q88" s="29"/>
      <c r="R88" s="29"/>
      <c r="S88" s="29"/>
      <c r="T88" s="29"/>
      <c r="U88" s="29"/>
      <c r="V88" s="29"/>
      <c r="W88" s="29"/>
      <c r="X88" s="29"/>
      <c r="Y88" s="29"/>
      <c r="Z88" s="29"/>
      <c r="AA88" s="29"/>
      <c r="AB88" s="29"/>
      <c r="AC88" s="29"/>
      <c r="AD88" s="29"/>
      <c r="AE88" s="29"/>
      <c r="AF88" s="29"/>
      <c r="AG88" s="29"/>
      <c r="AH88" s="29"/>
      <c r="AI88" s="29"/>
    </row>
    <row r="89" ht="29.25" customHeight="1">
      <c r="A89" s="126" t="s">
        <v>106</v>
      </c>
      <c r="B89" s="127" t="s">
        <v>92</v>
      </c>
      <c r="C89" s="128" t="s">
        <v>254</v>
      </c>
      <c r="D89" s="168" t="s">
        <v>112</v>
      </c>
      <c r="E89" s="154"/>
      <c r="F89" s="29"/>
      <c r="G89" s="29"/>
      <c r="H89" s="29"/>
      <c r="I89" s="29"/>
      <c r="J89" s="29"/>
      <c r="K89" s="188"/>
      <c r="L89" s="29"/>
      <c r="M89" s="29"/>
      <c r="N89" s="29"/>
      <c r="O89" s="29"/>
      <c r="P89" s="29"/>
      <c r="Q89" s="29"/>
      <c r="R89" s="29"/>
      <c r="S89" s="29"/>
      <c r="T89" s="29"/>
      <c r="U89" s="29"/>
      <c r="V89" s="29"/>
      <c r="W89" s="29"/>
      <c r="X89" s="29"/>
      <c r="Y89" s="29"/>
      <c r="Z89" s="29"/>
      <c r="AA89" s="29"/>
      <c r="AB89" s="29"/>
      <c r="AC89" s="29"/>
      <c r="AD89" s="29"/>
      <c r="AE89" s="29"/>
      <c r="AF89" s="29"/>
      <c r="AG89" s="29"/>
      <c r="AH89" s="29"/>
      <c r="AI89" s="29"/>
    </row>
    <row r="90" ht="12.0" customHeight="1">
      <c r="A90" s="133">
        <f t="array" ref="A90">IFERROR(INDEX('03.Muestra'!$B$8:$B$17,SMALL(IF("Página Web"='03.Muestra'!$D$8:$D$17,ROW('03.Muestra'!$B$8:$B$17)-MIN(ROW('03.Muestra'!$D$8:$D$17))+1,""),ROW()-89)),"")</f>
        <v>1</v>
      </c>
      <c r="B90" s="169" t="str">
        <f t="array" ref="B90">IFERROR(INDEX('03.Muestra'!$C$8:$C$17,SMALL(IF("Página Web"='03.Muestra'!$D$8:$D$17,ROW('03.Muestra'!$C$8:$C$17)-MIN(ROW('03.Muestra'!$D$8:$D$17))+1,""),ROW()-89)),"")</f>
        <v>Home</v>
      </c>
      <c r="C90" s="170" t="str">
        <f t="array" ref="C90">IFERROR(INDEX('03.Muestra'!$F$8:$F$17,SMALL(IF("Página Web"='03.Muestra'!$D$8:$D$17,ROW('03.Muestra'!$F$8:$F$17)-MIN(ROW('03.Muestra'!$D$8:$D$17))+1,""),ROW()-89)),"")</f>
        <v>https://vicengallartandres.com/</v>
      </c>
      <c r="D90" s="143" t="str">
        <f t="shared" ref="D90:D99" si="14">IF(C90="","",$D$18)</f>
        <v>N/A</v>
      </c>
      <c r="E90" s="95" t="str">
        <f t="shared" ref="E90:E99" si="15">IF(D90&lt;&gt;"",IF(AND(B90&lt;&gt;"",C90&lt;&gt;""),"","ERR"),"")</f>
        <v/>
      </c>
      <c r="F90" s="144" t="s">
        <v>95</v>
      </c>
      <c r="G90" s="121" t="s">
        <v>104</v>
      </c>
      <c r="H90" s="116" t="s">
        <v>99</v>
      </c>
      <c r="I90" s="145" t="s">
        <v>97</v>
      </c>
      <c r="J90" s="146" t="s">
        <v>93</v>
      </c>
      <c r="K90" s="171" t="s">
        <v>103</v>
      </c>
      <c r="L90" s="29"/>
      <c r="M90" s="29"/>
      <c r="N90" s="29"/>
      <c r="O90" s="29"/>
      <c r="P90" s="29"/>
      <c r="Q90" s="29"/>
      <c r="R90" s="29"/>
      <c r="S90" s="29"/>
      <c r="T90" s="29"/>
      <c r="U90" s="29"/>
      <c r="V90" s="29"/>
      <c r="W90" s="29"/>
      <c r="X90" s="29"/>
      <c r="Y90" s="29"/>
      <c r="Z90" s="29"/>
      <c r="AA90" s="29"/>
      <c r="AB90" s="29"/>
      <c r="AC90" s="29"/>
      <c r="AD90" s="29"/>
      <c r="AE90" s="29"/>
      <c r="AF90" s="29"/>
      <c r="AG90" s="29"/>
      <c r="AH90" s="29"/>
      <c r="AI90" s="29"/>
    </row>
    <row r="91" ht="12.0" customHeight="1">
      <c r="A91" s="133">
        <f t="array" ref="A91">IFERROR(INDEX('03.Muestra'!$B$8:$B$17,SMALL(IF("Página Web"='03.Muestra'!$D$8:$D$17,ROW('03.Muestra'!$B$8:$B$17)-MIN(ROW('03.Muestra'!$D$8:$D$17))+1,""),ROW()-89)),"")</f>
        <v>2</v>
      </c>
      <c r="B91" s="169" t="str">
        <f t="array" ref="B91">IFERROR(INDEX('03.Muestra'!$C$8:$C$17,SMALL(IF("Página Web"='03.Muestra'!$D$8:$D$17,ROW('03.Muestra'!$C$8:$C$17)-MIN(ROW('03.Muestra'!$D$8:$D$17))+1,""),ROW()-89)),"")</f>
        <v>Contacto</v>
      </c>
      <c r="C91" s="170" t="str">
        <f t="array" ref="C91">IFERROR(INDEX('03.Muestra'!$F$8:$F$17,SMALL(IF("Página Web"='03.Muestra'!$D$8:$D$17,ROW('03.Muestra'!$F$8:$F$17)-MIN(ROW('03.Muestra'!$D$8:$D$17))+1,""),ROW()-89)),"")</f>
        <v>https://vicengallartandres.com/contacto/</v>
      </c>
      <c r="D91" s="143" t="str">
        <f t="shared" si="14"/>
        <v>N/A</v>
      </c>
      <c r="E91" s="95" t="str">
        <f t="shared" si="15"/>
        <v/>
      </c>
      <c r="F91" s="147">
        <f>COUNTIF($D90:INDIRECT("$D" &amp;  SUM(ROW()-1,'03.Muestra'!$D$20)-1),F90)</f>
        <v>0</v>
      </c>
      <c r="G91" s="147">
        <f>COUNTIF($D90:INDIRECT("$D" &amp;  SUM(ROW()-1,'03.Muestra'!$D$20)-1),G90)</f>
        <v>0</v>
      </c>
      <c r="H91" s="147">
        <f>COUNTIF($D90:INDIRECT("$D" &amp;  SUM(ROW()-1,'03.Muestra'!$D$20)-1),H90)</f>
        <v>3</v>
      </c>
      <c r="I91" s="147">
        <f>COUNTIF($D90:INDIRECT("$D" &amp;  SUM(ROW()-1,'03.Muestra'!$D$20)-1),I90)</f>
        <v>0</v>
      </c>
      <c r="J91" s="147">
        <f>COUNTIF($D90:INDIRECT("$D" &amp;  SUM(ROW()-1,'03.Muestra'!$D$20)-1),J90)</f>
        <v>0</v>
      </c>
      <c r="K91" s="172">
        <f>IF(COUNTIF('03.Muestra'!$D$8:$D$17,"Página Web")=0,0,COUNTBLANK($D90:INDIRECT("$D" &amp;  SUM(ROW()-1,COUNTIF('03.Muestra'!$D$8:$D$17,"Página Web"))-1)))</f>
        <v>0</v>
      </c>
      <c r="L91" s="29"/>
      <c r="M91" s="29"/>
      <c r="N91" s="29"/>
      <c r="O91" s="29"/>
      <c r="P91" s="29"/>
      <c r="Q91" s="29"/>
      <c r="R91" s="29"/>
      <c r="S91" s="29"/>
      <c r="T91" s="29"/>
      <c r="U91" s="29"/>
      <c r="V91" s="29"/>
      <c r="W91" s="29"/>
      <c r="X91" s="29"/>
      <c r="Y91" s="29"/>
      <c r="Z91" s="29"/>
      <c r="AA91" s="29"/>
      <c r="AB91" s="29"/>
      <c r="AC91" s="29"/>
      <c r="AD91" s="29"/>
      <c r="AE91" s="29"/>
      <c r="AF91" s="29"/>
      <c r="AG91" s="29"/>
      <c r="AH91" s="29"/>
      <c r="AI91" s="29"/>
    </row>
    <row r="92" ht="12.0" customHeight="1">
      <c r="A92" s="133">
        <f t="array" ref="A92">IFERROR(INDEX('03.Muestra'!$B$8:$B$17,SMALL(IF("Página Web"='03.Muestra'!$D$8:$D$17,ROW('03.Muestra'!$B$8:$B$17)-MIN(ROW('03.Muestra'!$D$8:$D$17))+1,""),ROW()-89)),"")</f>
        <v>3</v>
      </c>
      <c r="B92" s="169" t="str">
        <f t="array" ref="B92">IFERROR(INDEX('03.Muestra'!$C$8:$C$17,SMALL(IF("Página Web"='03.Muestra'!$D$8:$D$17,ROW('03.Muestra'!$C$8:$C$17)-MIN(ROW('03.Muestra'!$D$8:$D$17))+1,""),ROW()-89)),"")</f>
        <v>Servicios</v>
      </c>
      <c r="C92" s="170" t="str">
        <f t="array" ref="C92">IFERROR(INDEX('03.Muestra'!$F$8:$F$17,SMALL(IF("Página Web"='03.Muestra'!$D$8:$D$17,ROW('03.Muestra'!$F$8:$F$17)-MIN(ROW('03.Muestra'!$D$8:$D$17))+1,""),ROW()-89)),"")</f>
        <v>https://vicengallartandres.com/servicios/</v>
      </c>
      <c r="D92" s="143" t="str">
        <f t="shared" si="14"/>
        <v>N/A</v>
      </c>
      <c r="E92" s="95" t="str">
        <f t="shared" si="15"/>
        <v/>
      </c>
      <c r="F92" s="29"/>
      <c r="G92" s="29"/>
      <c r="H92" s="29"/>
      <c r="I92" s="29"/>
      <c r="J92" s="29"/>
      <c r="K92" s="188"/>
      <c r="L92" s="29"/>
      <c r="M92" s="29"/>
      <c r="N92" s="29"/>
      <c r="O92" s="29"/>
      <c r="P92" s="29"/>
      <c r="Q92" s="29"/>
      <c r="R92" s="29"/>
      <c r="S92" s="29"/>
      <c r="T92" s="29"/>
      <c r="U92" s="29"/>
      <c r="V92" s="29"/>
      <c r="W92" s="29"/>
      <c r="X92" s="29"/>
      <c r="Y92" s="29"/>
      <c r="Z92" s="29"/>
      <c r="AA92" s="29"/>
      <c r="AB92" s="29"/>
      <c r="AC92" s="29"/>
      <c r="AD92" s="29"/>
      <c r="AE92" s="29"/>
      <c r="AF92" s="29"/>
      <c r="AG92" s="29"/>
      <c r="AH92" s="29"/>
      <c r="AI92" s="29"/>
    </row>
    <row r="93" ht="12.0" customHeight="1">
      <c r="A93" s="133" t="str">
        <f t="array" ref="A93">IFERROR(INDEX('03.Muestra'!$B$8:$B$17,SMALL(IF("Página Web"='03.Muestra'!$D$8:$D$17,ROW('03.Muestra'!$B$8:$B$17)-MIN(ROW('03.Muestra'!$D$8:$D$17))+1,""),ROW()-89)),"")</f>
        <v/>
      </c>
      <c r="B93" s="169" t="str">
        <f t="array" ref="B93">IFERROR(INDEX('03.Muestra'!$C$8:$C$17,SMALL(IF("Página Web"='03.Muestra'!$D$8:$D$17,ROW('03.Muestra'!$C$8:$C$17)-MIN(ROW('03.Muestra'!$D$8:$D$17))+1,""),ROW()-89)),"")</f>
        <v/>
      </c>
      <c r="C93" s="169" t="str">
        <f t="array" ref="C93">IFERROR(INDEX('03.Muestra'!$F$8:$F$17,SMALL(IF("Página Web"='03.Muestra'!$D$8:$D$17,ROW('03.Muestra'!$F$8:$F$17)-MIN(ROW('03.Muestra'!$D$8:$D$17))+1,""),ROW()-89)),"")</f>
        <v/>
      </c>
      <c r="D93" s="143" t="str">
        <f t="shared" si="14"/>
        <v/>
      </c>
      <c r="E93" s="95" t="str">
        <f t="shared" si="15"/>
        <v/>
      </c>
      <c r="F93" s="29"/>
      <c r="G93" s="23"/>
      <c r="H93" s="23"/>
      <c r="I93" s="23"/>
      <c r="J93" s="23"/>
      <c r="K93" s="188"/>
      <c r="L93" s="29"/>
      <c r="M93" s="29"/>
      <c r="N93" s="29"/>
      <c r="O93" s="29"/>
      <c r="P93" s="29"/>
      <c r="Q93" s="29"/>
      <c r="R93" s="29"/>
      <c r="S93" s="29"/>
      <c r="T93" s="29"/>
      <c r="U93" s="29"/>
      <c r="V93" s="29"/>
      <c r="W93" s="29"/>
      <c r="X93" s="29"/>
      <c r="Y93" s="29"/>
      <c r="Z93" s="29"/>
      <c r="AA93" s="29"/>
      <c r="AB93" s="29"/>
      <c r="AC93" s="29"/>
      <c r="AD93" s="29"/>
      <c r="AE93" s="29"/>
      <c r="AF93" s="29"/>
      <c r="AG93" s="29"/>
      <c r="AH93" s="29"/>
      <c r="AI93" s="29"/>
    </row>
    <row r="94" ht="12.0" customHeight="1">
      <c r="A94" s="133" t="str">
        <f t="array" ref="A94">IFERROR(INDEX('03.Muestra'!$B$8:$B$17,SMALL(IF("Página Web"='03.Muestra'!$D$8:$D$17,ROW('03.Muestra'!$B$8:$B$17)-MIN(ROW('03.Muestra'!$D$8:$D$17))+1,""),ROW()-89)),"")</f>
        <v/>
      </c>
      <c r="B94" s="169" t="str">
        <f t="array" ref="B94">IFERROR(INDEX('03.Muestra'!$C$8:$C$17,SMALL(IF("Página Web"='03.Muestra'!$D$8:$D$17,ROW('03.Muestra'!$C$8:$C$17)-MIN(ROW('03.Muestra'!$D$8:$D$17))+1,""),ROW()-89)),"")</f>
        <v/>
      </c>
      <c r="C94" s="169" t="str">
        <f t="array" ref="C94">IFERROR(INDEX('03.Muestra'!$F$8:$F$17,SMALL(IF("Página Web"='03.Muestra'!$D$8:$D$17,ROW('03.Muestra'!$F$8:$F$17)-MIN(ROW('03.Muestra'!$D$8:$D$17))+1,""),ROW()-89)),"")</f>
        <v/>
      </c>
      <c r="D94" s="143" t="str">
        <f t="shared" si="14"/>
        <v/>
      </c>
      <c r="E94" s="95" t="str">
        <f t="shared" si="15"/>
        <v/>
      </c>
      <c r="F94" s="29"/>
      <c r="G94" s="23"/>
      <c r="H94" s="23"/>
      <c r="I94" s="23"/>
      <c r="J94" s="23"/>
      <c r="K94" s="188"/>
      <c r="L94" s="29"/>
      <c r="M94" s="29"/>
      <c r="N94" s="29"/>
      <c r="O94" s="29"/>
      <c r="P94" s="29"/>
      <c r="Q94" s="29"/>
      <c r="R94" s="29"/>
      <c r="S94" s="29"/>
      <c r="T94" s="29"/>
      <c r="U94" s="29"/>
      <c r="V94" s="29"/>
      <c r="W94" s="29"/>
      <c r="X94" s="29"/>
      <c r="Y94" s="29"/>
      <c r="Z94" s="29"/>
      <c r="AA94" s="29"/>
      <c r="AB94" s="29"/>
      <c r="AC94" s="29"/>
      <c r="AD94" s="29"/>
      <c r="AE94" s="29"/>
      <c r="AF94" s="29"/>
      <c r="AG94" s="29"/>
      <c r="AH94" s="29"/>
      <c r="AI94" s="29"/>
    </row>
    <row r="95" ht="12.0" customHeight="1">
      <c r="A95" s="133" t="str">
        <f t="array" ref="A95">IFERROR(INDEX('03.Muestra'!$B$8:$B$17,SMALL(IF("Página Web"='03.Muestra'!$D$8:$D$17,ROW('03.Muestra'!$B$8:$B$17)-MIN(ROW('03.Muestra'!$D$8:$D$17))+1,""),ROW()-89)),"")</f>
        <v/>
      </c>
      <c r="B95" s="169" t="str">
        <f t="array" ref="B95">IFERROR(INDEX('03.Muestra'!$C$8:$C$17,SMALL(IF("Página Web"='03.Muestra'!$D$8:$D$17,ROW('03.Muestra'!$C$8:$C$17)-MIN(ROW('03.Muestra'!$D$8:$D$17))+1,""),ROW()-89)),"")</f>
        <v/>
      </c>
      <c r="C95" s="169" t="str">
        <f t="array" ref="C95">IFERROR(INDEX('03.Muestra'!$F$8:$F$17,SMALL(IF("Página Web"='03.Muestra'!$D$8:$D$17,ROW('03.Muestra'!$F$8:$F$17)-MIN(ROW('03.Muestra'!$D$8:$D$17))+1,""),ROW()-89)),"")</f>
        <v/>
      </c>
      <c r="D95" s="143" t="str">
        <f t="shared" si="14"/>
        <v/>
      </c>
      <c r="E95" s="95" t="str">
        <f t="shared" si="15"/>
        <v/>
      </c>
      <c r="F95" s="29"/>
      <c r="G95" s="23"/>
      <c r="H95" s="23"/>
      <c r="I95" s="23"/>
      <c r="J95" s="23"/>
      <c r="K95" s="188"/>
      <c r="L95" s="29"/>
      <c r="M95" s="29"/>
      <c r="N95" s="29"/>
      <c r="O95" s="29"/>
      <c r="P95" s="29"/>
      <c r="Q95" s="29"/>
      <c r="R95" s="29"/>
      <c r="S95" s="29"/>
      <c r="T95" s="29"/>
      <c r="U95" s="29"/>
      <c r="V95" s="29"/>
      <c r="W95" s="29"/>
      <c r="X95" s="29"/>
      <c r="Y95" s="29"/>
      <c r="Z95" s="29"/>
      <c r="AA95" s="29"/>
      <c r="AB95" s="29"/>
      <c r="AC95" s="29"/>
      <c r="AD95" s="29"/>
      <c r="AE95" s="29"/>
      <c r="AF95" s="29"/>
      <c r="AG95" s="29"/>
      <c r="AH95" s="29"/>
      <c r="AI95" s="29"/>
    </row>
    <row r="96" ht="12.0" customHeight="1">
      <c r="A96" s="133" t="str">
        <f t="array" ref="A96">IFERROR(INDEX('03.Muestra'!$B$8:$B$17,SMALL(IF("Página Web"='03.Muestra'!$D$8:$D$17,ROW('03.Muestra'!$B$8:$B$17)-MIN(ROW('03.Muestra'!$D$8:$D$17))+1,""),ROW()-89)),"")</f>
        <v/>
      </c>
      <c r="B96" s="169" t="str">
        <f t="array" ref="B96">IFERROR(INDEX('03.Muestra'!$C$8:$C$17,SMALL(IF("Página Web"='03.Muestra'!$D$8:$D$17,ROW('03.Muestra'!$C$8:$C$17)-MIN(ROW('03.Muestra'!$D$8:$D$17))+1,""),ROW()-89)),"")</f>
        <v/>
      </c>
      <c r="C96" s="169" t="str">
        <f t="array" ref="C96">IFERROR(INDEX('03.Muestra'!$F$8:$F$17,SMALL(IF("Página Web"='03.Muestra'!$D$8:$D$17,ROW('03.Muestra'!$F$8:$F$17)-MIN(ROW('03.Muestra'!$D$8:$D$17))+1,""),ROW()-89)),"")</f>
        <v/>
      </c>
      <c r="D96" s="143" t="str">
        <f t="shared" si="14"/>
        <v/>
      </c>
      <c r="E96" s="95" t="str">
        <f t="shared" si="15"/>
        <v/>
      </c>
      <c r="F96" s="23"/>
      <c r="G96" s="23"/>
      <c r="H96" s="23"/>
      <c r="I96" s="23"/>
      <c r="J96" s="23"/>
      <c r="K96" s="188"/>
      <c r="L96" s="29"/>
      <c r="M96" s="29"/>
      <c r="N96" s="29"/>
      <c r="O96" s="29"/>
      <c r="P96" s="29"/>
      <c r="Q96" s="29"/>
      <c r="R96" s="29"/>
      <c r="S96" s="29"/>
      <c r="T96" s="29"/>
      <c r="U96" s="29"/>
      <c r="V96" s="29"/>
      <c r="W96" s="29"/>
      <c r="X96" s="29"/>
      <c r="Y96" s="29"/>
      <c r="Z96" s="29"/>
      <c r="AA96" s="29"/>
      <c r="AB96" s="29"/>
      <c r="AC96" s="29"/>
      <c r="AD96" s="29"/>
      <c r="AE96" s="29"/>
      <c r="AF96" s="29"/>
      <c r="AG96" s="29"/>
      <c r="AH96" s="29"/>
      <c r="AI96" s="29"/>
    </row>
    <row r="97" ht="12.0" customHeight="1">
      <c r="A97" s="133" t="str">
        <f t="array" ref="A97">IFERROR(INDEX('03.Muestra'!$B$8:$B$17,SMALL(IF("Página Web"='03.Muestra'!$D$8:$D$17,ROW('03.Muestra'!$B$8:$B$17)-MIN(ROW('03.Muestra'!$D$8:$D$17))+1,""),ROW()-89)),"")</f>
        <v/>
      </c>
      <c r="B97" s="169" t="str">
        <f t="array" ref="B97">IFERROR(INDEX('03.Muestra'!$C$8:$C$17,SMALL(IF("Página Web"='03.Muestra'!$D$8:$D$17,ROW('03.Muestra'!$C$8:$C$17)-MIN(ROW('03.Muestra'!$D$8:$D$17))+1,""),ROW()-89)),"")</f>
        <v/>
      </c>
      <c r="C97" s="169" t="str">
        <f t="array" ref="C97">IFERROR(INDEX('03.Muestra'!$F$8:$F$17,SMALL(IF("Página Web"='03.Muestra'!$D$8:$D$17,ROW('03.Muestra'!$F$8:$F$17)-MIN(ROW('03.Muestra'!$D$8:$D$17))+1,""),ROW()-89)),"")</f>
        <v/>
      </c>
      <c r="D97" s="143" t="str">
        <f t="shared" si="14"/>
        <v/>
      </c>
      <c r="E97" s="95" t="str">
        <f t="shared" si="15"/>
        <v/>
      </c>
      <c r="F97" s="23"/>
      <c r="G97" s="23"/>
      <c r="H97" s="23"/>
      <c r="I97" s="23"/>
      <c r="J97" s="23"/>
      <c r="K97" s="188"/>
      <c r="L97" s="29"/>
      <c r="M97" s="29"/>
      <c r="N97" s="29"/>
      <c r="O97" s="29"/>
      <c r="P97" s="29"/>
      <c r="Q97" s="29"/>
      <c r="R97" s="29"/>
      <c r="S97" s="29"/>
      <c r="T97" s="29"/>
      <c r="U97" s="29"/>
      <c r="V97" s="29"/>
      <c r="W97" s="29"/>
      <c r="X97" s="29"/>
      <c r="Y97" s="29"/>
      <c r="Z97" s="29"/>
      <c r="AA97" s="29"/>
      <c r="AB97" s="29"/>
      <c r="AC97" s="29"/>
      <c r="AD97" s="29"/>
      <c r="AE97" s="29"/>
      <c r="AF97" s="29"/>
      <c r="AG97" s="29"/>
      <c r="AH97" s="29"/>
      <c r="AI97" s="29"/>
    </row>
    <row r="98" ht="12.0" customHeight="1">
      <c r="A98" s="133" t="str">
        <f t="array" ref="A98">IFERROR(INDEX('03.Muestra'!$B$8:$B$17,SMALL(IF("Página Web"='03.Muestra'!$D$8:$D$17,ROW('03.Muestra'!$B$8:$B$17)-MIN(ROW('03.Muestra'!$D$8:$D$17))+1,""),ROW()-89)),"")</f>
        <v/>
      </c>
      <c r="B98" s="169" t="str">
        <f t="array" ref="B98">IFERROR(INDEX('03.Muestra'!$C$8:$C$17,SMALL(IF("Página Web"='03.Muestra'!$D$8:$D$17,ROW('03.Muestra'!$C$8:$C$17)-MIN(ROW('03.Muestra'!$D$8:$D$17))+1,""),ROW()-89)),"")</f>
        <v/>
      </c>
      <c r="C98" s="169" t="str">
        <f t="array" ref="C98">IFERROR(INDEX('03.Muestra'!$F$8:$F$17,SMALL(IF("Página Web"='03.Muestra'!$D$8:$D$17,ROW('03.Muestra'!$F$8:$F$17)-MIN(ROW('03.Muestra'!$D$8:$D$17))+1,""),ROW()-89)),"")</f>
        <v/>
      </c>
      <c r="D98" s="143" t="str">
        <f t="shared" si="14"/>
        <v/>
      </c>
      <c r="E98" s="95" t="str">
        <f t="shared" si="15"/>
        <v/>
      </c>
      <c r="F98" s="23"/>
      <c r="G98" s="23"/>
      <c r="H98" s="23"/>
      <c r="I98" s="23"/>
      <c r="J98" s="23"/>
      <c r="K98" s="188"/>
      <c r="L98" s="29"/>
      <c r="M98" s="29"/>
      <c r="N98" s="29"/>
      <c r="O98" s="29"/>
      <c r="P98" s="29"/>
      <c r="Q98" s="29"/>
      <c r="R98" s="29"/>
      <c r="S98" s="29"/>
      <c r="T98" s="29"/>
      <c r="U98" s="29"/>
      <c r="V98" s="29"/>
      <c r="W98" s="29"/>
      <c r="X98" s="29"/>
      <c r="Y98" s="29"/>
      <c r="Z98" s="29"/>
      <c r="AA98" s="29"/>
      <c r="AB98" s="29"/>
      <c r="AC98" s="29"/>
      <c r="AD98" s="29"/>
      <c r="AE98" s="29"/>
      <c r="AF98" s="29"/>
      <c r="AG98" s="29"/>
      <c r="AH98" s="29"/>
      <c r="AI98" s="29"/>
    </row>
    <row r="99" ht="12.0" customHeight="1">
      <c r="A99" s="133" t="str">
        <f t="array" ref="A99">IFERROR(INDEX('03.Muestra'!$B$8:$B$17,SMALL(IF("Página Web"='03.Muestra'!$D$8:$D$17,ROW('03.Muestra'!$B$8:$B$17)-MIN(ROW('03.Muestra'!$D$8:$D$17))+1,""),ROW()-89)),"")</f>
        <v/>
      </c>
      <c r="B99" s="169" t="str">
        <f t="array" ref="B99">IFERROR(INDEX('03.Muestra'!$C$8:$C$17,SMALL(IF("Página Web"='03.Muestra'!$D$8:$D$17,ROW('03.Muestra'!$C$8:$C$17)-MIN(ROW('03.Muestra'!$D$8:$D$17))+1,""),ROW()-89)),"")</f>
        <v/>
      </c>
      <c r="C99" s="169" t="str">
        <f t="array" ref="C99">IFERROR(INDEX('03.Muestra'!$F$8:$F$17,SMALL(IF("Página Web"='03.Muestra'!$D$8:$D$17,ROW('03.Muestra'!$F$8:$F$17)-MIN(ROW('03.Muestra'!$D$8:$D$17))+1,""),ROW()-89)),"")</f>
        <v/>
      </c>
      <c r="D99" s="143" t="str">
        <f t="shared" si="14"/>
        <v/>
      </c>
      <c r="E99" s="95" t="str">
        <f t="shared" si="15"/>
        <v/>
      </c>
      <c r="F99" s="23"/>
      <c r="G99" s="23"/>
      <c r="H99" s="23"/>
      <c r="I99" s="23"/>
      <c r="J99" s="23"/>
      <c r="K99" s="188"/>
      <c r="L99" s="29"/>
      <c r="M99" s="29"/>
      <c r="N99" s="29"/>
      <c r="O99" s="29"/>
      <c r="P99" s="29"/>
      <c r="Q99" s="29"/>
      <c r="R99" s="29"/>
      <c r="S99" s="29"/>
      <c r="T99" s="29"/>
      <c r="U99" s="29"/>
      <c r="V99" s="29"/>
      <c r="W99" s="29"/>
      <c r="X99" s="29"/>
      <c r="Y99" s="29"/>
      <c r="Z99" s="29"/>
      <c r="AA99" s="29"/>
      <c r="AB99" s="29"/>
      <c r="AC99" s="29"/>
      <c r="AD99" s="29"/>
      <c r="AE99" s="29"/>
      <c r="AF99" s="29"/>
      <c r="AG99" s="29"/>
      <c r="AH99" s="29"/>
      <c r="AI99" s="29"/>
    </row>
    <row r="100" ht="12.0" customHeight="1">
      <c r="A100" s="92"/>
      <c r="B100" s="173"/>
      <c r="C100" s="173"/>
      <c r="D100" s="174"/>
      <c r="E100" s="95"/>
      <c r="F100" s="23"/>
      <c r="G100" s="23"/>
      <c r="H100" s="23"/>
      <c r="I100" s="23"/>
      <c r="J100" s="23"/>
      <c r="K100" s="188"/>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row>
    <row r="101" ht="12.0" customHeight="1">
      <c r="A101" s="92"/>
      <c r="B101" s="173"/>
      <c r="C101" s="173"/>
      <c r="D101" s="174"/>
      <c r="E101" s="95"/>
      <c r="F101" s="23"/>
      <c r="G101" s="23"/>
      <c r="H101" s="23"/>
      <c r="I101" s="23"/>
      <c r="J101" s="23"/>
      <c r="K101" s="188"/>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row>
    <row r="102" ht="12.75" customHeight="1">
      <c r="A102" s="151"/>
      <c r="B102" s="152"/>
      <c r="C102" s="151"/>
      <c r="D102" s="175"/>
      <c r="E102" s="95"/>
      <c r="F102" s="23"/>
      <c r="G102" s="23"/>
      <c r="H102" s="23"/>
      <c r="I102" s="23"/>
      <c r="J102" s="23"/>
      <c r="K102" s="188"/>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row>
    <row r="103" ht="16.5" customHeight="1">
      <c r="A103" s="149"/>
      <c r="B103" s="149"/>
      <c r="C103" s="149"/>
      <c r="D103" s="176"/>
      <c r="E103" s="95"/>
      <c r="F103" s="29"/>
      <c r="G103" s="23"/>
      <c r="H103" s="23"/>
      <c r="I103" s="23"/>
      <c r="J103" s="23"/>
      <c r="K103" s="188"/>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row>
    <row r="104" ht="12.0" customHeight="1">
      <c r="A104" s="29"/>
      <c r="B104" s="23"/>
      <c r="C104" s="23"/>
      <c r="D104" s="167"/>
      <c r="E104" s="95"/>
      <c r="F104" s="23"/>
      <c r="G104" s="23"/>
      <c r="H104" s="23"/>
      <c r="I104" s="23"/>
      <c r="J104" s="23"/>
      <c r="K104" s="188"/>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row>
    <row r="105" ht="12.0" customHeight="1">
      <c r="A105" s="29"/>
      <c r="B105" s="23"/>
      <c r="C105" s="23"/>
      <c r="D105" s="167"/>
      <c r="E105" s="137"/>
      <c r="F105" s="23"/>
      <c r="G105" s="23"/>
      <c r="H105" s="23"/>
      <c r="I105" s="23"/>
      <c r="J105" s="23"/>
      <c r="K105" s="188"/>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row>
    <row r="106" ht="29.25" customHeight="1">
      <c r="A106" s="126" t="s">
        <v>106</v>
      </c>
      <c r="B106" s="127" t="s">
        <v>92</v>
      </c>
      <c r="C106" s="128" t="s">
        <v>255</v>
      </c>
      <c r="D106" s="168" t="s">
        <v>112</v>
      </c>
      <c r="E106" s="154"/>
      <c r="F106" s="29"/>
      <c r="G106" s="29"/>
      <c r="H106" s="29"/>
      <c r="I106" s="29"/>
      <c r="J106" s="29"/>
      <c r="K106" s="188"/>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row>
    <row r="107" ht="12.0" customHeight="1">
      <c r="A107" s="133">
        <f t="array" ref="A107">IFERROR(INDEX('03.Muestra'!$B$8:$B$17,SMALL(IF("Página Web"='03.Muestra'!$D$8:$D$17,ROW('03.Muestra'!$B$8:$B$17)-MIN(ROW('03.Muestra'!$D$8:$D$17))+1,""),ROW()-106)),"")</f>
        <v>1</v>
      </c>
      <c r="B107" s="169" t="str">
        <f t="array" ref="B107">IFERROR(INDEX('03.Muestra'!$C$8:$C$17,SMALL(IF("Página Web"='03.Muestra'!$D$8:$D$17,ROW('03.Muestra'!$C$8:$C$17)-MIN(ROW('03.Muestra'!$D$8:$D$17))+1,""),ROW()-106)),"")</f>
        <v>Home</v>
      </c>
      <c r="C107" s="170" t="str">
        <f t="array" ref="C107">IFERROR(INDEX('03.Muestra'!$F$8:$F$17,SMALL(IF("Página Web"='03.Muestra'!$D$8:$D$17,ROW('03.Muestra'!$F$8:$F$17)-MIN(ROW('03.Muestra'!$D$8:$D$17))+1,""),ROW()-106)),"")</f>
        <v>https://vicengallartandres.com/</v>
      </c>
      <c r="D107" s="143" t="str">
        <f t="shared" ref="D107:D116" si="16">IF(C107="","",$D$18)</f>
        <v>N/A</v>
      </c>
      <c r="E107" s="95" t="str">
        <f t="shared" ref="E107:E116" si="17">IF(D107&lt;&gt;"",IF(AND(B107&lt;&gt;"",C107&lt;&gt;""),"","ERR"),"")</f>
        <v/>
      </c>
      <c r="F107" s="144" t="s">
        <v>95</v>
      </c>
      <c r="G107" s="121" t="s">
        <v>104</v>
      </c>
      <c r="H107" s="116" t="s">
        <v>99</v>
      </c>
      <c r="I107" s="145" t="s">
        <v>97</v>
      </c>
      <c r="J107" s="146" t="s">
        <v>93</v>
      </c>
      <c r="K107" s="171" t="s">
        <v>103</v>
      </c>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row>
    <row r="108" ht="12.0" customHeight="1">
      <c r="A108" s="133">
        <f t="array" ref="A108">IFERROR(INDEX('03.Muestra'!$B$8:$B$17,SMALL(IF("Página Web"='03.Muestra'!$D$8:$D$17,ROW('03.Muestra'!$B$8:$B$17)-MIN(ROW('03.Muestra'!$D$8:$D$17))+1,""),ROW()-106)),"")</f>
        <v>2</v>
      </c>
      <c r="B108" s="169" t="str">
        <f t="array" ref="B108">IFERROR(INDEX('03.Muestra'!$C$8:$C$17,SMALL(IF("Página Web"='03.Muestra'!$D$8:$D$17,ROW('03.Muestra'!$C$8:$C$17)-MIN(ROW('03.Muestra'!$D$8:$D$17))+1,""),ROW()-106)),"")</f>
        <v>Contacto</v>
      </c>
      <c r="C108" s="170" t="str">
        <f t="array" ref="C108">IFERROR(INDEX('03.Muestra'!$F$8:$F$17,SMALL(IF("Página Web"='03.Muestra'!$D$8:$D$17,ROW('03.Muestra'!$F$8:$F$17)-MIN(ROW('03.Muestra'!$D$8:$D$17))+1,""),ROW()-106)),"")</f>
        <v>https://vicengallartandres.com/contacto/</v>
      </c>
      <c r="D108" s="143" t="str">
        <f t="shared" si="16"/>
        <v>N/A</v>
      </c>
      <c r="E108" s="95" t="str">
        <f t="shared" si="17"/>
        <v/>
      </c>
      <c r="F108" s="147">
        <f>COUNTIF($D107:INDIRECT("$D" &amp;  SUM(ROW()-1,'03.Muestra'!$D$20)-1),F107)</f>
        <v>0</v>
      </c>
      <c r="G108" s="147">
        <f>COUNTIF($D107:INDIRECT("$D" &amp;  SUM(ROW()-1,'03.Muestra'!$D$20)-1),G107)</f>
        <v>0</v>
      </c>
      <c r="H108" s="147">
        <f>COUNTIF($D107:INDIRECT("$D" &amp;  SUM(ROW()-1,'03.Muestra'!$D$20)-1),H107)</f>
        <v>3</v>
      </c>
      <c r="I108" s="147">
        <f>COUNTIF($D107:INDIRECT("$D" &amp;  SUM(ROW()-1,'03.Muestra'!$D$20)-1),I107)</f>
        <v>0</v>
      </c>
      <c r="J108" s="147">
        <f>COUNTIF($D107:INDIRECT("$D" &amp;  SUM(ROW()-1,'03.Muestra'!$D$20)-1),J107)</f>
        <v>0</v>
      </c>
      <c r="K108" s="172">
        <f>IF(COUNTIF('03.Muestra'!$D$8:$D$17,"Página Web")=0,0,COUNTBLANK($D107:INDIRECT("$D" &amp;  SUM(ROW()-1,COUNTIF('03.Muestra'!$D$8:$D$17,"Página Web"))-1)))</f>
        <v>0</v>
      </c>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row>
    <row r="109" ht="12.0" customHeight="1">
      <c r="A109" s="133">
        <f t="array" ref="A109">IFERROR(INDEX('03.Muestra'!$B$8:$B$17,SMALL(IF("Página Web"='03.Muestra'!$D$8:$D$17,ROW('03.Muestra'!$B$8:$B$17)-MIN(ROW('03.Muestra'!$D$8:$D$17))+1,""),ROW()-106)),"")</f>
        <v>3</v>
      </c>
      <c r="B109" s="169" t="str">
        <f t="array" ref="B109">IFERROR(INDEX('03.Muestra'!$C$8:$C$17,SMALL(IF("Página Web"='03.Muestra'!$D$8:$D$17,ROW('03.Muestra'!$C$8:$C$17)-MIN(ROW('03.Muestra'!$D$8:$D$17))+1,""),ROW()-106)),"")</f>
        <v>Servicios</v>
      </c>
      <c r="C109" s="170" t="str">
        <f t="array" ref="C109">IFERROR(INDEX('03.Muestra'!$F$8:$F$17,SMALL(IF("Página Web"='03.Muestra'!$D$8:$D$17,ROW('03.Muestra'!$F$8:$F$17)-MIN(ROW('03.Muestra'!$D$8:$D$17))+1,""),ROW()-106)),"")</f>
        <v>https://vicengallartandres.com/servicios/</v>
      </c>
      <c r="D109" s="143" t="str">
        <f t="shared" si="16"/>
        <v>N/A</v>
      </c>
      <c r="E109" s="95" t="str">
        <f t="shared" si="17"/>
        <v/>
      </c>
      <c r="F109" s="29"/>
      <c r="G109" s="23"/>
      <c r="H109" s="23"/>
      <c r="I109" s="23"/>
      <c r="J109" s="23"/>
      <c r="K109" s="188"/>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row>
    <row r="110" ht="12.0" customHeight="1">
      <c r="A110" s="133" t="str">
        <f t="array" ref="A110">IFERROR(INDEX('03.Muestra'!$B$8:$B$17,SMALL(IF("Página Web"='03.Muestra'!$D$8:$D$17,ROW('03.Muestra'!$B$8:$B$17)-MIN(ROW('03.Muestra'!$D$8:$D$17))+1,""),ROW()-106)),"")</f>
        <v/>
      </c>
      <c r="B110" s="169" t="str">
        <f t="array" ref="B110">IFERROR(INDEX('03.Muestra'!$C$8:$C$17,SMALL(IF("Página Web"='03.Muestra'!$D$8:$D$17,ROW('03.Muestra'!$C$8:$C$17)-MIN(ROW('03.Muestra'!$D$8:$D$17))+1,""),ROW()-106)),"")</f>
        <v/>
      </c>
      <c r="C110" s="169" t="str">
        <f t="array" ref="C110">IFERROR(INDEX('03.Muestra'!$F$8:$F$17,SMALL(IF("Página Web"='03.Muestra'!$D$8:$D$17,ROW('03.Muestra'!$F$8:$F$17)-MIN(ROW('03.Muestra'!$D$8:$D$17))+1,""),ROW()-106)),"")</f>
        <v/>
      </c>
      <c r="D110" s="143" t="str">
        <f t="shared" si="16"/>
        <v/>
      </c>
      <c r="E110" s="95" t="str">
        <f t="shared" si="17"/>
        <v/>
      </c>
      <c r="F110" s="29"/>
      <c r="G110" s="23"/>
      <c r="H110" s="23"/>
      <c r="I110" s="23"/>
      <c r="J110" s="23"/>
      <c r="K110" s="188"/>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row>
    <row r="111" ht="12.0" customHeight="1">
      <c r="A111" s="133" t="str">
        <f t="array" ref="A111">IFERROR(INDEX('03.Muestra'!$B$8:$B$17,SMALL(IF("Página Web"='03.Muestra'!$D$8:$D$17,ROW('03.Muestra'!$B$8:$B$17)-MIN(ROW('03.Muestra'!$D$8:$D$17))+1,""),ROW()-106)),"")</f>
        <v/>
      </c>
      <c r="B111" s="169" t="str">
        <f t="array" ref="B111">IFERROR(INDEX('03.Muestra'!$C$8:$C$17,SMALL(IF("Página Web"='03.Muestra'!$D$8:$D$17,ROW('03.Muestra'!$C$8:$C$17)-MIN(ROW('03.Muestra'!$D$8:$D$17))+1,""),ROW()-106)),"")</f>
        <v/>
      </c>
      <c r="C111" s="169" t="str">
        <f t="array" ref="C111">IFERROR(INDEX('03.Muestra'!$F$8:$F$17,SMALL(IF("Página Web"='03.Muestra'!$D$8:$D$17,ROW('03.Muestra'!$F$8:$F$17)-MIN(ROW('03.Muestra'!$D$8:$D$17))+1,""),ROW()-106)),"")</f>
        <v/>
      </c>
      <c r="D111" s="143" t="str">
        <f t="shared" si="16"/>
        <v/>
      </c>
      <c r="E111" s="95" t="str">
        <f t="shared" si="17"/>
        <v/>
      </c>
      <c r="F111" s="29"/>
      <c r="G111" s="23"/>
      <c r="H111" s="23"/>
      <c r="I111" s="23"/>
      <c r="J111" s="23"/>
      <c r="K111" s="188"/>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row>
    <row r="112" ht="12.0" customHeight="1">
      <c r="A112" s="133" t="str">
        <f t="array" ref="A112">IFERROR(INDEX('03.Muestra'!$B$8:$B$17,SMALL(IF("Página Web"='03.Muestra'!$D$8:$D$17,ROW('03.Muestra'!$B$8:$B$17)-MIN(ROW('03.Muestra'!$D$8:$D$17))+1,""),ROW()-106)),"")</f>
        <v/>
      </c>
      <c r="B112" s="169" t="str">
        <f t="array" ref="B112">IFERROR(INDEX('03.Muestra'!$C$8:$C$17,SMALL(IF("Página Web"='03.Muestra'!$D$8:$D$17,ROW('03.Muestra'!$C$8:$C$17)-MIN(ROW('03.Muestra'!$D$8:$D$17))+1,""),ROW()-106)),"")</f>
        <v/>
      </c>
      <c r="C112" s="169" t="str">
        <f t="array" ref="C112">IFERROR(INDEX('03.Muestra'!$F$8:$F$17,SMALL(IF("Página Web"='03.Muestra'!$D$8:$D$17,ROW('03.Muestra'!$F$8:$F$17)-MIN(ROW('03.Muestra'!$D$8:$D$17))+1,""),ROW()-106)),"")</f>
        <v/>
      </c>
      <c r="D112" s="143" t="str">
        <f t="shared" si="16"/>
        <v/>
      </c>
      <c r="E112" s="95" t="str">
        <f t="shared" si="17"/>
        <v/>
      </c>
      <c r="F112" s="29"/>
      <c r="G112" s="23"/>
      <c r="H112" s="23"/>
      <c r="I112" s="23"/>
      <c r="J112" s="23"/>
      <c r="K112" s="188"/>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row>
    <row r="113" ht="12.0" customHeight="1">
      <c r="A113" s="133" t="str">
        <f t="array" ref="A113">IFERROR(INDEX('03.Muestra'!$B$8:$B$17,SMALL(IF("Página Web"='03.Muestra'!$D$8:$D$17,ROW('03.Muestra'!$B$8:$B$17)-MIN(ROW('03.Muestra'!$D$8:$D$17))+1,""),ROW()-106)),"")</f>
        <v/>
      </c>
      <c r="B113" s="169" t="str">
        <f t="array" ref="B113">IFERROR(INDEX('03.Muestra'!$C$8:$C$17,SMALL(IF("Página Web"='03.Muestra'!$D$8:$D$17,ROW('03.Muestra'!$C$8:$C$17)-MIN(ROW('03.Muestra'!$D$8:$D$17))+1,""),ROW()-106)),"")</f>
        <v/>
      </c>
      <c r="C113" s="169" t="str">
        <f t="array" ref="C113">IFERROR(INDEX('03.Muestra'!$F$8:$F$17,SMALL(IF("Página Web"='03.Muestra'!$D$8:$D$17,ROW('03.Muestra'!$F$8:$F$17)-MIN(ROW('03.Muestra'!$D$8:$D$17))+1,""),ROW()-106)),"")</f>
        <v/>
      </c>
      <c r="D113" s="143" t="str">
        <f t="shared" si="16"/>
        <v/>
      </c>
      <c r="E113" s="95" t="str">
        <f t="shared" si="17"/>
        <v/>
      </c>
      <c r="F113" s="23"/>
      <c r="G113" s="23"/>
      <c r="H113" s="23"/>
      <c r="I113" s="23"/>
      <c r="J113" s="23"/>
      <c r="K113" s="188"/>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row>
    <row r="114" ht="12.0" customHeight="1">
      <c r="A114" s="133" t="str">
        <f t="array" ref="A114">IFERROR(INDEX('03.Muestra'!$B$8:$B$17,SMALL(IF("Página Web"='03.Muestra'!$D$8:$D$17,ROW('03.Muestra'!$B$8:$B$17)-MIN(ROW('03.Muestra'!$D$8:$D$17))+1,""),ROW()-106)),"")</f>
        <v/>
      </c>
      <c r="B114" s="169" t="str">
        <f t="array" ref="B114">IFERROR(INDEX('03.Muestra'!$C$8:$C$17,SMALL(IF("Página Web"='03.Muestra'!$D$8:$D$17,ROW('03.Muestra'!$C$8:$C$17)-MIN(ROW('03.Muestra'!$D$8:$D$17))+1,""),ROW()-106)),"")</f>
        <v/>
      </c>
      <c r="C114" s="169" t="str">
        <f t="array" ref="C114">IFERROR(INDEX('03.Muestra'!$F$8:$F$17,SMALL(IF("Página Web"='03.Muestra'!$D$8:$D$17,ROW('03.Muestra'!$F$8:$F$17)-MIN(ROW('03.Muestra'!$D$8:$D$17))+1,""),ROW()-106)),"")</f>
        <v/>
      </c>
      <c r="D114" s="143" t="str">
        <f t="shared" si="16"/>
        <v/>
      </c>
      <c r="E114" s="95" t="str">
        <f t="shared" si="17"/>
        <v/>
      </c>
      <c r="F114" s="23"/>
      <c r="G114" s="23"/>
      <c r="H114" s="23"/>
      <c r="I114" s="23"/>
      <c r="J114" s="23"/>
      <c r="K114" s="188"/>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row>
    <row r="115" ht="12.0" customHeight="1">
      <c r="A115" s="133" t="str">
        <f t="array" ref="A115">IFERROR(INDEX('03.Muestra'!$B$8:$B$17,SMALL(IF("Página Web"='03.Muestra'!$D$8:$D$17,ROW('03.Muestra'!$B$8:$B$17)-MIN(ROW('03.Muestra'!$D$8:$D$17))+1,""),ROW()-106)),"")</f>
        <v/>
      </c>
      <c r="B115" s="169" t="str">
        <f t="array" ref="B115">IFERROR(INDEX('03.Muestra'!$C$8:$C$17,SMALL(IF("Página Web"='03.Muestra'!$D$8:$D$17,ROW('03.Muestra'!$C$8:$C$17)-MIN(ROW('03.Muestra'!$D$8:$D$17))+1,""),ROW()-106)),"")</f>
        <v/>
      </c>
      <c r="C115" s="169" t="str">
        <f t="array" ref="C115">IFERROR(INDEX('03.Muestra'!$F$8:$F$17,SMALL(IF("Página Web"='03.Muestra'!$D$8:$D$17,ROW('03.Muestra'!$F$8:$F$17)-MIN(ROW('03.Muestra'!$D$8:$D$17))+1,""),ROW()-106)),"")</f>
        <v/>
      </c>
      <c r="D115" s="143" t="str">
        <f t="shared" si="16"/>
        <v/>
      </c>
      <c r="E115" s="95" t="str">
        <f t="shared" si="17"/>
        <v/>
      </c>
      <c r="F115" s="23"/>
      <c r="G115" s="23"/>
      <c r="H115" s="23"/>
      <c r="I115" s="23"/>
      <c r="J115" s="23"/>
      <c r="K115" s="188"/>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row>
    <row r="116" ht="12.0" customHeight="1">
      <c r="A116" s="133" t="str">
        <f t="array" ref="A116">IFERROR(INDEX('03.Muestra'!$B$8:$B$17,SMALL(IF("Página Web"='03.Muestra'!$D$8:$D$17,ROW('03.Muestra'!$B$8:$B$17)-MIN(ROW('03.Muestra'!$D$8:$D$17))+1,""),ROW()-106)),"")</f>
        <v/>
      </c>
      <c r="B116" s="169" t="str">
        <f t="array" ref="B116">IFERROR(INDEX('03.Muestra'!$C$8:$C$17,SMALL(IF("Página Web"='03.Muestra'!$D$8:$D$17,ROW('03.Muestra'!$C$8:$C$17)-MIN(ROW('03.Muestra'!$D$8:$D$17))+1,""),ROW()-106)),"")</f>
        <v/>
      </c>
      <c r="C116" s="169" t="str">
        <f t="array" ref="C116">IFERROR(INDEX('03.Muestra'!$F$8:$F$17,SMALL(IF("Página Web"='03.Muestra'!$D$8:$D$17,ROW('03.Muestra'!$F$8:$F$17)-MIN(ROW('03.Muestra'!$D$8:$D$17))+1,""),ROW()-106)),"")</f>
        <v/>
      </c>
      <c r="D116" s="143" t="str">
        <f t="shared" si="16"/>
        <v/>
      </c>
      <c r="E116" s="95" t="str">
        <f t="shared" si="17"/>
        <v/>
      </c>
      <c r="F116" s="23"/>
      <c r="G116" s="23"/>
      <c r="H116" s="23"/>
      <c r="I116" s="23"/>
      <c r="J116" s="23"/>
      <c r="K116" s="188"/>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row>
    <row r="117" ht="12.75" customHeight="1">
      <c r="A117" s="29"/>
      <c r="B117" s="29"/>
      <c r="C117" s="29"/>
      <c r="D117" s="174"/>
      <c r="E117" s="92"/>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row>
    <row r="118" ht="12.75" customHeight="1">
      <c r="A118" s="29"/>
      <c r="B118" s="29"/>
      <c r="C118" s="29"/>
      <c r="D118" s="174"/>
      <c r="E118" s="92"/>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row>
    <row r="119" ht="12.75" customHeight="1">
      <c r="A119" s="29"/>
      <c r="B119" s="29"/>
      <c r="C119" s="29"/>
      <c r="D119" s="174"/>
      <c r="E119" s="92"/>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row>
    <row r="120" ht="12.75" customHeight="1">
      <c r="A120" s="29"/>
      <c r="B120" s="29"/>
      <c r="C120" s="29"/>
      <c r="D120" s="174"/>
      <c r="E120" s="92"/>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row>
    <row r="121" ht="12.75" customHeight="1">
      <c r="A121" s="29"/>
      <c r="B121" s="29"/>
      <c r="C121" s="29"/>
      <c r="D121" s="174"/>
      <c r="E121" s="92"/>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row>
    <row r="122" ht="12.75" customHeight="1">
      <c r="A122" s="29"/>
      <c r="B122" s="29"/>
      <c r="C122" s="29"/>
      <c r="D122" s="174"/>
      <c r="E122" s="92"/>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row>
    <row r="123" ht="12.75" customHeight="1">
      <c r="A123" s="29"/>
      <c r="B123" s="29"/>
      <c r="C123" s="29"/>
      <c r="D123" s="174"/>
      <c r="E123" s="92"/>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row>
    <row r="124" ht="12.75" customHeight="1">
      <c r="A124" s="29"/>
      <c r="B124" s="29"/>
      <c r="C124" s="29"/>
      <c r="D124" s="174"/>
      <c r="E124" s="92"/>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row>
    <row r="125" ht="12.75" customHeight="1">
      <c r="A125" s="29"/>
      <c r="B125" s="29"/>
      <c r="C125" s="29"/>
      <c r="D125" s="174"/>
      <c r="E125" s="92"/>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row>
    <row r="126" ht="12.75" customHeight="1">
      <c r="A126" s="29"/>
      <c r="B126" s="29"/>
      <c r="C126" s="29"/>
      <c r="D126" s="174"/>
      <c r="E126" s="92"/>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row>
    <row r="127" ht="12.75" customHeight="1">
      <c r="A127" s="29"/>
      <c r="B127" s="29"/>
      <c r="C127" s="29"/>
      <c r="D127" s="174"/>
      <c r="E127" s="92"/>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row>
    <row r="128" ht="12.75" customHeight="1">
      <c r="A128" s="29"/>
      <c r="B128" s="29"/>
      <c r="C128" s="29"/>
      <c r="D128" s="174"/>
      <c r="E128" s="92"/>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row>
    <row r="129" ht="12.75" customHeight="1">
      <c r="A129" s="29"/>
      <c r="B129" s="29"/>
      <c r="C129" s="29"/>
      <c r="D129" s="174"/>
      <c r="E129" s="92"/>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row>
    <row r="130" ht="12.75" customHeight="1">
      <c r="A130" s="29"/>
      <c r="B130" s="29"/>
      <c r="C130" s="29"/>
      <c r="D130" s="174"/>
      <c r="E130" s="92"/>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row>
    <row r="131" ht="12.75" customHeight="1">
      <c r="A131" s="29"/>
      <c r="B131" s="29"/>
      <c r="C131" s="29"/>
      <c r="D131" s="174"/>
      <c r="E131" s="92"/>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row>
    <row r="132" ht="12.75" customHeight="1">
      <c r="A132" s="29"/>
      <c r="B132" s="29"/>
      <c r="C132" s="29"/>
      <c r="D132" s="174"/>
      <c r="E132" s="92"/>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row>
    <row r="133" ht="12.75" customHeight="1">
      <c r="A133" s="29"/>
      <c r="B133" s="29"/>
      <c r="C133" s="29"/>
      <c r="D133" s="174"/>
      <c r="E133" s="92"/>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row>
    <row r="134" ht="12.75" customHeight="1">
      <c r="A134" s="29"/>
      <c r="B134" s="29"/>
      <c r="C134" s="29"/>
      <c r="D134" s="174"/>
      <c r="E134" s="92"/>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row>
    <row r="135" ht="12.75" customHeight="1">
      <c r="A135" s="29"/>
      <c r="B135" s="29"/>
      <c r="C135" s="29"/>
      <c r="D135" s="174"/>
      <c r="E135" s="92"/>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row>
    <row r="136" ht="12.75" customHeight="1">
      <c r="A136" s="29"/>
      <c r="B136" s="29"/>
      <c r="C136" s="29"/>
      <c r="D136" s="174"/>
      <c r="E136" s="92"/>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row>
    <row r="137" ht="12.75" customHeight="1">
      <c r="A137" s="29"/>
      <c r="B137" s="29"/>
      <c r="C137" s="29"/>
      <c r="D137" s="174"/>
      <c r="E137" s="92"/>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row>
    <row r="138" ht="12.75" customHeight="1">
      <c r="A138" s="29"/>
      <c r="B138" s="29"/>
      <c r="C138" s="29"/>
      <c r="D138" s="174"/>
      <c r="E138" s="92"/>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row>
    <row r="139" ht="12.75" customHeight="1">
      <c r="A139" s="29"/>
      <c r="B139" s="29"/>
      <c r="C139" s="29"/>
      <c r="D139" s="174"/>
      <c r="E139" s="92"/>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row>
    <row r="140" ht="12.75" customHeight="1">
      <c r="A140" s="29"/>
      <c r="B140" s="29"/>
      <c r="C140" s="29"/>
      <c r="D140" s="174"/>
      <c r="E140" s="92"/>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row>
    <row r="141" ht="12.75" customHeight="1">
      <c r="A141" s="29"/>
      <c r="B141" s="29"/>
      <c r="C141" s="29"/>
      <c r="D141" s="174"/>
      <c r="E141" s="92"/>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row>
    <row r="142" ht="12.75" customHeight="1">
      <c r="A142" s="29"/>
      <c r="B142" s="29"/>
      <c r="C142" s="29"/>
      <c r="D142" s="174"/>
      <c r="E142" s="92"/>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row>
    <row r="143" ht="12.75" customHeight="1">
      <c r="A143" s="29"/>
      <c r="B143" s="29"/>
      <c r="C143" s="29"/>
      <c r="D143" s="174"/>
      <c r="E143" s="92"/>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row>
    <row r="144" ht="12.75" customHeight="1">
      <c r="A144" s="29"/>
      <c r="B144" s="29"/>
      <c r="C144" s="29"/>
      <c r="D144" s="174"/>
      <c r="E144" s="92"/>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row>
    <row r="145" ht="12.75" customHeight="1">
      <c r="A145" s="29"/>
      <c r="B145" s="29"/>
      <c r="C145" s="29"/>
      <c r="D145" s="174"/>
      <c r="E145" s="92"/>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row>
    <row r="146" ht="12.75" customHeight="1">
      <c r="A146" s="29"/>
      <c r="B146" s="29"/>
      <c r="C146" s="29"/>
      <c r="D146" s="174"/>
      <c r="E146" s="92"/>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row>
    <row r="147" ht="12.75" customHeight="1">
      <c r="A147" s="29"/>
      <c r="B147" s="29"/>
      <c r="C147" s="29"/>
      <c r="D147" s="174"/>
      <c r="E147" s="92"/>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row>
    <row r="148" ht="12.75" customHeight="1">
      <c r="A148" s="29"/>
      <c r="B148" s="29"/>
      <c r="C148" s="29"/>
      <c r="D148" s="174"/>
      <c r="E148" s="92"/>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row>
    <row r="149" ht="12.75" customHeight="1">
      <c r="A149" s="29"/>
      <c r="B149" s="29"/>
      <c r="C149" s="29"/>
      <c r="D149" s="174"/>
      <c r="E149" s="92"/>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ht="12.75" customHeight="1">
      <c r="A150" s="29"/>
      <c r="B150" s="29"/>
      <c r="C150" s="29"/>
      <c r="D150" s="174"/>
      <c r="E150" s="92"/>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row>
    <row r="151" ht="12.75" customHeight="1">
      <c r="A151" s="29"/>
      <c r="B151" s="29"/>
      <c r="C151" s="29"/>
      <c r="D151" s="174"/>
      <c r="E151" s="92"/>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row>
    <row r="152" ht="12.75" customHeight="1">
      <c r="A152" s="29"/>
      <c r="B152" s="29"/>
      <c r="C152" s="29"/>
      <c r="D152" s="174"/>
      <c r="E152" s="92"/>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row>
    <row r="153" ht="12.75" customHeight="1">
      <c r="A153" s="29"/>
      <c r="B153" s="29"/>
      <c r="C153" s="29"/>
      <c r="D153" s="174"/>
      <c r="E153" s="92"/>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row>
    <row r="154" ht="12.75" customHeight="1">
      <c r="A154" s="29"/>
      <c r="B154" s="29"/>
      <c r="C154" s="29"/>
      <c r="D154" s="174"/>
      <c r="E154" s="92"/>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row>
    <row r="155" ht="12.75" customHeight="1">
      <c r="A155" s="29"/>
      <c r="B155" s="29"/>
      <c r="C155" s="29"/>
      <c r="D155" s="174"/>
      <c r="E155" s="92"/>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row>
    <row r="156" ht="12.75" customHeight="1">
      <c r="A156" s="29"/>
      <c r="B156" s="29"/>
      <c r="C156" s="29"/>
      <c r="D156" s="174"/>
      <c r="E156" s="92"/>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row>
    <row r="157" ht="12.75" customHeight="1">
      <c r="A157" s="29"/>
      <c r="B157" s="29"/>
      <c r="C157" s="29"/>
      <c r="D157" s="174"/>
      <c r="E157" s="92"/>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row>
    <row r="158" ht="12.75" customHeight="1">
      <c r="A158" s="29"/>
      <c r="B158" s="29"/>
      <c r="C158" s="29"/>
      <c r="D158" s="174"/>
      <c r="E158" s="92"/>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row>
    <row r="159" ht="12.75" customHeight="1">
      <c r="A159" s="29"/>
      <c r="B159" s="29"/>
      <c r="C159" s="29"/>
      <c r="D159" s="174"/>
      <c r="E159" s="92"/>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row>
    <row r="160" ht="12.75" customHeight="1">
      <c r="A160" s="29"/>
      <c r="B160" s="29"/>
      <c r="C160" s="29"/>
      <c r="D160" s="174"/>
      <c r="E160" s="92"/>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ht="12.75" customHeight="1">
      <c r="A161" s="29"/>
      <c r="B161" s="29"/>
      <c r="C161" s="29"/>
      <c r="D161" s="174"/>
      <c r="E161" s="92"/>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row>
    <row r="162" ht="12.75" customHeight="1">
      <c r="A162" s="29"/>
      <c r="B162" s="29"/>
      <c r="C162" s="29"/>
      <c r="D162" s="174"/>
      <c r="E162" s="92"/>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row>
    <row r="163" ht="12.75" customHeight="1">
      <c r="A163" s="29"/>
      <c r="B163" s="29"/>
      <c r="C163" s="29"/>
      <c r="D163" s="174"/>
      <c r="E163" s="92"/>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row>
    <row r="164" ht="12.75" customHeight="1">
      <c r="A164" s="29"/>
      <c r="B164" s="29"/>
      <c r="C164" s="29"/>
      <c r="D164" s="174"/>
      <c r="E164" s="92"/>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row>
    <row r="165" ht="12.75" customHeight="1">
      <c r="A165" s="29"/>
      <c r="B165" s="29"/>
      <c r="C165" s="29"/>
      <c r="D165" s="174"/>
      <c r="E165" s="92"/>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row>
    <row r="166" ht="12.75" customHeight="1">
      <c r="A166" s="29"/>
      <c r="B166" s="29"/>
      <c r="C166" s="29"/>
      <c r="D166" s="174"/>
      <c r="E166" s="92"/>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row>
    <row r="167" ht="12.75" customHeight="1">
      <c r="A167" s="29"/>
      <c r="B167" s="29"/>
      <c r="C167" s="29"/>
      <c r="D167" s="174"/>
      <c r="E167" s="92"/>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row>
    <row r="168" ht="12.75" customHeight="1">
      <c r="A168" s="29"/>
      <c r="B168" s="29"/>
      <c r="C168" s="29"/>
      <c r="D168" s="174"/>
      <c r="E168" s="92"/>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row>
    <row r="169" ht="12.75" customHeight="1">
      <c r="A169" s="29"/>
      <c r="B169" s="29"/>
      <c r="C169" s="29"/>
      <c r="D169" s="174"/>
      <c r="E169" s="92"/>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row>
    <row r="170" ht="12.75" customHeight="1">
      <c r="A170" s="29"/>
      <c r="B170" s="29"/>
      <c r="C170" s="29"/>
      <c r="D170" s="174"/>
      <c r="E170" s="92"/>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row>
    <row r="171" ht="12.75" customHeight="1">
      <c r="A171" s="29"/>
      <c r="B171" s="29"/>
      <c r="C171" s="29"/>
      <c r="D171" s="174"/>
      <c r="E171" s="92"/>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row>
    <row r="172" ht="12.75" customHeight="1">
      <c r="A172" s="29"/>
      <c r="B172" s="29"/>
      <c r="C172" s="29"/>
      <c r="D172" s="174"/>
      <c r="E172" s="92"/>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row>
    <row r="173" ht="12.75" customHeight="1">
      <c r="A173" s="29"/>
      <c r="B173" s="29"/>
      <c r="C173" s="29"/>
      <c r="D173" s="174"/>
      <c r="E173" s="92"/>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row>
    <row r="174" ht="12.75" customHeight="1">
      <c r="A174" s="29"/>
      <c r="B174" s="29"/>
      <c r="C174" s="29"/>
      <c r="D174" s="174"/>
      <c r="E174" s="92"/>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row>
    <row r="175" ht="12.75" customHeight="1">
      <c r="A175" s="29"/>
      <c r="B175" s="29"/>
      <c r="C175" s="29"/>
      <c r="D175" s="174"/>
      <c r="E175" s="92"/>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row>
    <row r="176" ht="12.75" customHeight="1">
      <c r="A176" s="29"/>
      <c r="B176" s="29"/>
      <c r="C176" s="29"/>
      <c r="D176" s="174"/>
      <c r="E176" s="92"/>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row>
    <row r="177" ht="12.75" customHeight="1">
      <c r="A177" s="29"/>
      <c r="B177" s="29"/>
      <c r="C177" s="29"/>
      <c r="D177" s="174"/>
      <c r="E177" s="92"/>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row>
    <row r="178" ht="12.75" customHeight="1">
      <c r="A178" s="29"/>
      <c r="B178" s="29"/>
      <c r="C178" s="29"/>
      <c r="D178" s="174"/>
      <c r="E178" s="92"/>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row>
    <row r="179" ht="12.75" customHeight="1">
      <c r="A179" s="29"/>
      <c r="B179" s="29"/>
      <c r="C179" s="29"/>
      <c r="D179" s="174"/>
      <c r="E179" s="92"/>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row>
    <row r="180" ht="12.75" customHeight="1">
      <c r="A180" s="29"/>
      <c r="B180" s="29"/>
      <c r="C180" s="29"/>
      <c r="D180" s="174"/>
      <c r="E180" s="92"/>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row>
    <row r="181" ht="12.75" customHeight="1">
      <c r="A181" s="29"/>
      <c r="B181" s="29"/>
      <c r="C181" s="29"/>
      <c r="D181" s="174"/>
      <c r="E181" s="92"/>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row>
    <row r="182" ht="12.75" customHeight="1">
      <c r="A182" s="29"/>
      <c r="B182" s="29"/>
      <c r="C182" s="29"/>
      <c r="D182" s="174"/>
      <c r="E182" s="92"/>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row>
    <row r="183" ht="12.75" customHeight="1">
      <c r="A183" s="29"/>
      <c r="B183" s="29"/>
      <c r="C183" s="29"/>
      <c r="D183" s="174"/>
      <c r="E183" s="92"/>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row>
    <row r="184" ht="12.75" customHeight="1">
      <c r="A184" s="29"/>
      <c r="B184" s="29"/>
      <c r="C184" s="29"/>
      <c r="D184" s="174"/>
      <c r="E184" s="92"/>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row>
    <row r="185" ht="12.75" customHeight="1">
      <c r="A185" s="29"/>
      <c r="B185" s="29"/>
      <c r="C185" s="29"/>
      <c r="D185" s="174"/>
      <c r="E185" s="92"/>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row>
    <row r="186" ht="12.75" customHeight="1">
      <c r="A186" s="29"/>
      <c r="B186" s="29"/>
      <c r="C186" s="29"/>
      <c r="D186" s="174"/>
      <c r="E186" s="92"/>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row>
    <row r="187" ht="12.75" customHeight="1">
      <c r="A187" s="29"/>
      <c r="B187" s="29"/>
      <c r="C187" s="29"/>
      <c r="D187" s="174"/>
      <c r="E187" s="92"/>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row>
    <row r="188" ht="12.75" customHeight="1">
      <c r="A188" s="29"/>
      <c r="B188" s="29"/>
      <c r="C188" s="29"/>
      <c r="D188" s="174"/>
      <c r="E188" s="92"/>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row>
    <row r="189" ht="12.75" customHeight="1">
      <c r="A189" s="29"/>
      <c r="B189" s="29"/>
      <c r="C189" s="29"/>
      <c r="D189" s="174"/>
      <c r="E189" s="92"/>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row>
    <row r="190" ht="12.75" customHeight="1">
      <c r="A190" s="29"/>
      <c r="B190" s="29"/>
      <c r="C190" s="29"/>
      <c r="D190" s="174"/>
      <c r="E190" s="92"/>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row>
    <row r="191" ht="12.75" customHeight="1">
      <c r="A191" s="29"/>
      <c r="B191" s="29"/>
      <c r="C191" s="29"/>
      <c r="D191" s="174"/>
      <c r="E191" s="92"/>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row>
    <row r="192" ht="12.75" customHeight="1">
      <c r="A192" s="29"/>
      <c r="B192" s="29"/>
      <c r="C192" s="29"/>
      <c r="D192" s="174"/>
      <c r="E192" s="92"/>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row>
    <row r="193" ht="12.75" customHeight="1">
      <c r="A193" s="29"/>
      <c r="B193" s="29"/>
      <c r="C193" s="29"/>
      <c r="D193" s="174"/>
      <c r="E193" s="92"/>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row>
    <row r="194" ht="12.75" customHeight="1">
      <c r="A194" s="29"/>
      <c r="B194" s="29"/>
      <c r="C194" s="29"/>
      <c r="D194" s="174"/>
      <c r="E194" s="92"/>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row>
    <row r="195" ht="12.75" customHeight="1">
      <c r="A195" s="29"/>
      <c r="B195" s="29"/>
      <c r="C195" s="29"/>
      <c r="D195" s="174"/>
      <c r="E195" s="92"/>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row>
    <row r="196" ht="12.75" customHeight="1">
      <c r="A196" s="29"/>
      <c r="B196" s="29"/>
      <c r="C196" s="29"/>
      <c r="D196" s="174"/>
      <c r="E196" s="92"/>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row>
    <row r="197" ht="12.75" customHeight="1">
      <c r="A197" s="29"/>
      <c r="B197" s="29"/>
      <c r="C197" s="29"/>
      <c r="D197" s="174"/>
      <c r="E197" s="92"/>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row>
    <row r="198" ht="12.75" customHeight="1">
      <c r="A198" s="29"/>
      <c r="B198" s="29"/>
      <c r="C198" s="29"/>
      <c r="D198" s="174"/>
      <c r="E198" s="92"/>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row>
    <row r="199" ht="12.75" customHeight="1">
      <c r="A199" s="29"/>
      <c r="B199" s="29"/>
      <c r="C199" s="29"/>
      <c r="D199" s="174"/>
      <c r="E199" s="92"/>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row>
    <row r="200" ht="12.75" customHeight="1">
      <c r="A200" s="29"/>
      <c r="B200" s="29"/>
      <c r="C200" s="29"/>
      <c r="D200" s="174"/>
      <c r="E200" s="92"/>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row>
    <row r="201" ht="12.75" customHeight="1">
      <c r="A201" s="29"/>
      <c r="B201" s="29"/>
      <c r="C201" s="29"/>
      <c r="D201" s="174"/>
      <c r="E201" s="92"/>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row>
    <row r="202" ht="12.75" customHeight="1">
      <c r="A202" s="29"/>
      <c r="B202" s="29"/>
      <c r="C202" s="29"/>
      <c r="D202" s="174"/>
      <c r="E202" s="92"/>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row>
    <row r="203" ht="12.75" customHeight="1">
      <c r="A203" s="29"/>
      <c r="B203" s="29"/>
      <c r="C203" s="29"/>
      <c r="D203" s="174"/>
      <c r="E203" s="92"/>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row>
    <row r="204" ht="12.75" customHeight="1">
      <c r="A204" s="29"/>
      <c r="B204" s="29"/>
      <c r="C204" s="29"/>
      <c r="D204" s="174"/>
      <c r="E204" s="92"/>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row>
    <row r="205" ht="12.75" customHeight="1">
      <c r="A205" s="29"/>
      <c r="B205" s="29"/>
      <c r="C205" s="29"/>
      <c r="D205" s="174"/>
      <c r="E205" s="92"/>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row>
    <row r="206" ht="12.75" customHeight="1">
      <c r="A206" s="29"/>
      <c r="B206" s="29"/>
      <c r="C206" s="29"/>
      <c r="D206" s="174"/>
      <c r="E206" s="92"/>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row>
    <row r="207" ht="12.75" customHeight="1">
      <c r="A207" s="29"/>
      <c r="B207" s="29"/>
      <c r="C207" s="29"/>
      <c r="D207" s="174"/>
      <c r="E207" s="92"/>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row>
    <row r="208" ht="12.75" customHeight="1">
      <c r="A208" s="29"/>
      <c r="B208" s="29"/>
      <c r="C208" s="29"/>
      <c r="D208" s="174"/>
      <c r="E208" s="92"/>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row>
    <row r="209" ht="12.75" customHeight="1">
      <c r="A209" s="29"/>
      <c r="B209" s="29"/>
      <c r="C209" s="29"/>
      <c r="D209" s="174"/>
      <c r="E209" s="92"/>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row>
    <row r="210" ht="12.75" customHeight="1">
      <c r="A210" s="29"/>
      <c r="B210" s="29"/>
      <c r="C210" s="29"/>
      <c r="D210" s="174"/>
      <c r="E210" s="92"/>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row>
    <row r="211" ht="12.75" customHeight="1">
      <c r="A211" s="29"/>
      <c r="B211" s="29"/>
      <c r="C211" s="29"/>
      <c r="D211" s="174"/>
      <c r="E211" s="92"/>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row>
    <row r="212" ht="12.75" customHeight="1">
      <c r="A212" s="29"/>
      <c r="B212" s="29"/>
      <c r="C212" s="29"/>
      <c r="D212" s="174"/>
      <c r="E212" s="92"/>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row>
    <row r="213" ht="12.75" customHeight="1">
      <c r="A213" s="29"/>
      <c r="B213" s="29"/>
      <c r="C213" s="29"/>
      <c r="D213" s="174"/>
      <c r="E213" s="92"/>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row>
    <row r="214" ht="12.75" customHeight="1">
      <c r="A214" s="29"/>
      <c r="B214" s="29"/>
      <c r="C214" s="29"/>
      <c r="D214" s="174"/>
      <c r="E214" s="92"/>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row>
    <row r="215" ht="12.75" customHeight="1">
      <c r="A215" s="29"/>
      <c r="B215" s="29"/>
      <c r="C215" s="29"/>
      <c r="D215" s="174"/>
      <c r="E215" s="92"/>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row>
    <row r="216" ht="12.75" customHeight="1">
      <c r="A216" s="29"/>
      <c r="B216" s="29"/>
      <c r="C216" s="29"/>
      <c r="D216" s="174"/>
      <c r="E216" s="92"/>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row>
    <row r="217" ht="12.75" customHeight="1">
      <c r="A217" s="29"/>
      <c r="B217" s="29"/>
      <c r="C217" s="29"/>
      <c r="D217" s="174"/>
      <c r="E217" s="92"/>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row>
    <row r="218" ht="12.75" customHeight="1">
      <c r="A218" s="29"/>
      <c r="B218" s="29"/>
      <c r="C218" s="29"/>
      <c r="D218" s="174"/>
      <c r="E218" s="92"/>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row>
    <row r="219" ht="12.75" customHeight="1">
      <c r="A219" s="29"/>
      <c r="B219" s="29"/>
      <c r="C219" s="29"/>
      <c r="D219" s="174"/>
      <c r="E219" s="92"/>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row>
    <row r="220" ht="12.75" customHeight="1">
      <c r="A220" s="29"/>
      <c r="B220" s="29"/>
      <c r="C220" s="29"/>
      <c r="D220" s="174"/>
      <c r="E220" s="92"/>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row>
    <row r="221" ht="12.75" customHeight="1">
      <c r="A221" s="29"/>
      <c r="B221" s="29"/>
      <c r="C221" s="29"/>
      <c r="D221" s="174"/>
      <c r="E221" s="92"/>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row>
    <row r="222" ht="12.75" customHeight="1">
      <c r="A222" s="29"/>
      <c r="B222" s="29"/>
      <c r="C222" s="29"/>
      <c r="D222" s="174"/>
      <c r="E222" s="92"/>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row>
    <row r="223" ht="12.75" customHeight="1">
      <c r="A223" s="29"/>
      <c r="B223" s="29"/>
      <c r="C223" s="29"/>
      <c r="D223" s="174"/>
      <c r="E223" s="92"/>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row>
    <row r="224" ht="12.75" customHeight="1">
      <c r="A224" s="29"/>
      <c r="B224" s="29"/>
      <c r="C224" s="29"/>
      <c r="D224" s="174"/>
      <c r="E224" s="92"/>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row>
    <row r="225" ht="12.75" customHeight="1">
      <c r="A225" s="29"/>
      <c r="B225" s="29"/>
      <c r="C225" s="29"/>
      <c r="D225" s="174"/>
      <c r="E225" s="92"/>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row>
    <row r="226" ht="12.75" customHeight="1">
      <c r="A226" s="29"/>
      <c r="B226" s="29"/>
      <c r="C226" s="29"/>
      <c r="D226" s="174"/>
      <c r="E226" s="92"/>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ht="12.75" customHeight="1">
      <c r="A227" s="29"/>
      <c r="B227" s="29"/>
      <c r="C227" s="29"/>
      <c r="D227" s="174"/>
      <c r="E227" s="92"/>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row r="228" ht="12.75" customHeight="1">
      <c r="A228" s="29"/>
      <c r="B228" s="29"/>
      <c r="C228" s="29"/>
      <c r="D228" s="174"/>
      <c r="E228" s="92"/>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row>
    <row r="229" ht="12.75" customHeight="1">
      <c r="A229" s="29"/>
      <c r="B229" s="29"/>
      <c r="C229" s="29"/>
      <c r="D229" s="174"/>
      <c r="E229" s="92"/>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row>
    <row r="230" ht="12.75" customHeight="1">
      <c r="A230" s="29"/>
      <c r="B230" s="29"/>
      <c r="C230" s="29"/>
      <c r="D230" s="174"/>
      <c r="E230" s="92"/>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row>
    <row r="231" ht="12.75" customHeight="1">
      <c r="A231" s="29"/>
      <c r="B231" s="29"/>
      <c r="C231" s="29"/>
      <c r="D231" s="174"/>
      <c r="E231" s="92"/>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ht="12.75" customHeight="1">
      <c r="A232" s="29"/>
      <c r="B232" s="29"/>
      <c r="C232" s="29"/>
      <c r="D232" s="174"/>
      <c r="E232" s="92"/>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row>
    <row r="233" ht="12.75" customHeight="1">
      <c r="A233" s="29"/>
      <c r="B233" s="29"/>
      <c r="C233" s="29"/>
      <c r="D233" s="174"/>
      <c r="E233" s="92"/>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row r="234" ht="12.75" customHeight="1">
      <c r="A234" s="29"/>
      <c r="B234" s="29"/>
      <c r="C234" s="29"/>
      <c r="D234" s="174"/>
      <c r="E234" s="92"/>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row>
    <row r="235" ht="12.75" customHeight="1">
      <c r="A235" s="29"/>
      <c r="B235" s="29"/>
      <c r="C235" s="29"/>
      <c r="D235" s="174"/>
      <c r="E235" s="92"/>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row>
    <row r="236" ht="12.75" customHeight="1">
      <c r="A236" s="29"/>
      <c r="B236" s="29"/>
      <c r="C236" s="29"/>
      <c r="D236" s="174"/>
      <c r="E236" s="92"/>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row>
    <row r="237" ht="12.75" customHeight="1">
      <c r="A237" s="29"/>
      <c r="B237" s="29"/>
      <c r="C237" s="29"/>
      <c r="D237" s="174"/>
      <c r="E237" s="92"/>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row>
    <row r="238" ht="12.75" customHeight="1">
      <c r="A238" s="29"/>
      <c r="B238" s="29"/>
      <c r="C238" s="29"/>
      <c r="D238" s="174"/>
      <c r="E238" s="92"/>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row>
    <row r="239" ht="12.75" customHeight="1">
      <c r="A239" s="29"/>
      <c r="B239" s="29"/>
      <c r="C239" s="29"/>
      <c r="D239" s="174"/>
      <c r="E239" s="92"/>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row>
    <row r="240" ht="12.75" customHeight="1">
      <c r="A240" s="29"/>
      <c r="B240" s="29"/>
      <c r="C240" s="29"/>
      <c r="D240" s="174"/>
      <c r="E240" s="92"/>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row>
    <row r="241" ht="12.75" customHeight="1">
      <c r="A241" s="29"/>
      <c r="B241" s="29"/>
      <c r="C241" s="29"/>
      <c r="D241" s="174"/>
      <c r="E241" s="92"/>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row>
    <row r="242" ht="12.75" customHeight="1">
      <c r="A242" s="29"/>
      <c r="B242" s="29"/>
      <c r="C242" s="29"/>
      <c r="D242" s="174"/>
      <c r="E242" s="92"/>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row>
    <row r="243" ht="12.75" customHeight="1">
      <c r="A243" s="29"/>
      <c r="B243" s="29"/>
      <c r="C243" s="29"/>
      <c r="D243" s="174"/>
      <c r="E243" s="92"/>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row>
    <row r="244" ht="12.75" customHeight="1">
      <c r="A244" s="29"/>
      <c r="B244" s="29"/>
      <c r="C244" s="29"/>
      <c r="D244" s="174"/>
      <c r="E244" s="92"/>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row>
    <row r="245" ht="12.75" customHeight="1">
      <c r="A245" s="29"/>
      <c r="B245" s="29"/>
      <c r="C245" s="29"/>
      <c r="D245" s="174"/>
      <c r="E245" s="92"/>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row>
    <row r="246" ht="12.75" customHeight="1">
      <c r="A246" s="29"/>
      <c r="B246" s="29"/>
      <c r="C246" s="29"/>
      <c r="D246" s="174"/>
      <c r="E246" s="92"/>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row>
    <row r="247" ht="12.75" customHeight="1">
      <c r="A247" s="29"/>
      <c r="B247" s="29"/>
      <c r="C247" s="29"/>
      <c r="D247" s="174"/>
      <c r="E247" s="92"/>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row>
    <row r="248" ht="12.75" customHeight="1">
      <c r="A248" s="29"/>
      <c r="B248" s="29"/>
      <c r="C248" s="29"/>
      <c r="D248" s="174"/>
      <c r="E248" s="92"/>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row>
    <row r="249" ht="12.75" customHeight="1">
      <c r="A249" s="29"/>
      <c r="B249" s="29"/>
      <c r="C249" s="29"/>
      <c r="D249" s="174"/>
      <c r="E249" s="92"/>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row>
    <row r="250" ht="12.75" customHeight="1">
      <c r="A250" s="29"/>
      <c r="B250" s="29"/>
      <c r="C250" s="29"/>
      <c r="D250" s="174"/>
      <c r="E250" s="92"/>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row>
    <row r="251" ht="12.75" customHeight="1">
      <c r="A251" s="29"/>
      <c r="B251" s="29"/>
      <c r="C251" s="29"/>
      <c r="D251" s="174"/>
      <c r="E251" s="92"/>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row>
    <row r="252" ht="12.75" customHeight="1">
      <c r="A252" s="29"/>
      <c r="B252" s="29"/>
      <c r="C252" s="29"/>
      <c r="D252" s="174"/>
      <c r="E252" s="92"/>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row>
    <row r="253" ht="12.75" customHeight="1">
      <c r="A253" s="29"/>
      <c r="B253" s="29"/>
      <c r="C253" s="29"/>
      <c r="D253" s="174"/>
      <c r="E253" s="92"/>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row>
    <row r="254" ht="12.75" customHeight="1">
      <c r="A254" s="29"/>
      <c r="B254" s="29"/>
      <c r="C254" s="29"/>
      <c r="D254" s="174"/>
      <c r="E254" s="92"/>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row>
    <row r="255" ht="12.75" customHeight="1">
      <c r="A255" s="29"/>
      <c r="B255" s="29"/>
      <c r="C255" s="29"/>
      <c r="D255" s="174"/>
      <c r="E255" s="92"/>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row>
    <row r="256" ht="12.75" customHeight="1">
      <c r="A256" s="29"/>
      <c r="B256" s="29"/>
      <c r="C256" s="29"/>
      <c r="D256" s="174"/>
      <c r="E256" s="92"/>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row>
    <row r="257" ht="12.75" customHeight="1">
      <c r="A257" s="29"/>
      <c r="B257" s="29"/>
      <c r="C257" s="29"/>
      <c r="D257" s="174"/>
      <c r="E257" s="92"/>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row>
    <row r="258" ht="12.75" customHeight="1">
      <c r="A258" s="29"/>
      <c r="B258" s="29"/>
      <c r="C258" s="29"/>
      <c r="D258" s="174"/>
      <c r="E258" s="92"/>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row>
    <row r="259" ht="12.75" customHeight="1">
      <c r="A259" s="29"/>
      <c r="B259" s="29"/>
      <c r="C259" s="29"/>
      <c r="D259" s="174"/>
      <c r="E259" s="92"/>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row>
    <row r="260" ht="12.75" customHeight="1">
      <c r="A260" s="29"/>
      <c r="B260" s="29"/>
      <c r="C260" s="29"/>
      <c r="D260" s="174"/>
      <c r="E260" s="92"/>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row>
    <row r="261" ht="12.75" customHeight="1">
      <c r="A261" s="29"/>
      <c r="B261" s="29"/>
      <c r="C261" s="29"/>
      <c r="D261" s="174"/>
      <c r="E261" s="92"/>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row>
    <row r="262" ht="12.75" customHeight="1">
      <c r="A262" s="29"/>
      <c r="B262" s="29"/>
      <c r="C262" s="29"/>
      <c r="D262" s="174"/>
      <c r="E262" s="92"/>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row>
    <row r="263" ht="12.75" customHeight="1">
      <c r="A263" s="29"/>
      <c r="B263" s="29"/>
      <c r="C263" s="29"/>
      <c r="D263" s="174"/>
      <c r="E263" s="92"/>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row>
    <row r="264" ht="12.75" customHeight="1">
      <c r="A264" s="29"/>
      <c r="B264" s="29"/>
      <c r="C264" s="29"/>
      <c r="D264" s="174"/>
      <c r="E264" s="92"/>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row>
    <row r="265" ht="12.75" customHeight="1">
      <c r="A265" s="29"/>
      <c r="B265" s="29"/>
      <c r="C265" s="29"/>
      <c r="D265" s="174"/>
      <c r="E265" s="92"/>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row>
    <row r="266" ht="12.75" customHeight="1">
      <c r="A266" s="29"/>
      <c r="B266" s="29"/>
      <c r="C266" s="29"/>
      <c r="D266" s="174"/>
      <c r="E266" s="92"/>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row>
    <row r="267" ht="12.75" customHeight="1">
      <c r="A267" s="29"/>
      <c r="B267" s="29"/>
      <c r="C267" s="29"/>
      <c r="D267" s="174"/>
      <c r="E267" s="92"/>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row>
    <row r="268" ht="12.75" customHeight="1">
      <c r="A268" s="29"/>
      <c r="B268" s="29"/>
      <c r="C268" s="29"/>
      <c r="D268" s="174"/>
      <c r="E268" s="92"/>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row>
    <row r="269" ht="12.75" customHeight="1">
      <c r="A269" s="29"/>
      <c r="B269" s="29"/>
      <c r="C269" s="29"/>
      <c r="D269" s="174"/>
      <c r="E269" s="92"/>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row>
    <row r="270" ht="12.75" customHeight="1">
      <c r="A270" s="29"/>
      <c r="B270" s="29"/>
      <c r="C270" s="29"/>
      <c r="D270" s="174"/>
      <c r="E270" s="92"/>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row>
    <row r="271" ht="12.75" customHeight="1">
      <c r="A271" s="29"/>
      <c r="B271" s="29"/>
      <c r="C271" s="29"/>
      <c r="D271" s="174"/>
      <c r="E271" s="92"/>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row>
    <row r="272" ht="12.75" customHeight="1">
      <c r="A272" s="29"/>
      <c r="B272" s="29"/>
      <c r="C272" s="29"/>
      <c r="D272" s="174"/>
      <c r="E272" s="92"/>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row>
    <row r="273" ht="12.75" customHeight="1">
      <c r="A273" s="29"/>
      <c r="B273" s="29"/>
      <c r="C273" s="29"/>
      <c r="D273" s="174"/>
      <c r="E273" s="92"/>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row>
    <row r="274" ht="12.75" customHeight="1">
      <c r="A274" s="29"/>
      <c r="B274" s="29"/>
      <c r="C274" s="29"/>
      <c r="D274" s="174"/>
      <c r="E274" s="92"/>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row>
    <row r="275" ht="12.75" customHeight="1">
      <c r="A275" s="29"/>
      <c r="B275" s="29"/>
      <c r="C275" s="29"/>
      <c r="D275" s="174"/>
      <c r="E275" s="92"/>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row>
    <row r="276" ht="12.75" customHeight="1">
      <c r="A276" s="29"/>
      <c r="B276" s="29"/>
      <c r="C276" s="29"/>
      <c r="D276" s="174"/>
      <c r="E276" s="92"/>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row>
    <row r="277" ht="12.75" customHeight="1">
      <c r="A277" s="29"/>
      <c r="B277" s="29"/>
      <c r="C277" s="29"/>
      <c r="D277" s="174"/>
      <c r="E277" s="92"/>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row>
    <row r="278" ht="12.75" customHeight="1">
      <c r="A278" s="29"/>
      <c r="B278" s="29"/>
      <c r="C278" s="29"/>
      <c r="D278" s="174"/>
      <c r="E278" s="92"/>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row>
    <row r="279" ht="12.75" customHeight="1">
      <c r="A279" s="29"/>
      <c r="B279" s="29"/>
      <c r="C279" s="29"/>
      <c r="D279" s="174"/>
      <c r="E279" s="92"/>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row>
    <row r="280" ht="12.75" customHeight="1">
      <c r="A280" s="29"/>
      <c r="B280" s="29"/>
      <c r="C280" s="29"/>
      <c r="D280" s="174"/>
      <c r="E280" s="92"/>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row>
    <row r="281" ht="12.75" customHeight="1">
      <c r="A281" s="29"/>
      <c r="B281" s="29"/>
      <c r="C281" s="29"/>
      <c r="D281" s="174"/>
      <c r="E281" s="92"/>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row>
    <row r="282" ht="12.75" customHeight="1">
      <c r="A282" s="29"/>
      <c r="B282" s="29"/>
      <c r="C282" s="29"/>
      <c r="D282" s="174"/>
      <c r="E282" s="92"/>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row>
    <row r="283" ht="12.75" customHeight="1">
      <c r="A283" s="29"/>
      <c r="B283" s="29"/>
      <c r="C283" s="29"/>
      <c r="D283" s="174"/>
      <c r="E283" s="92"/>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row>
    <row r="284" ht="12.75" customHeight="1">
      <c r="A284" s="29"/>
      <c r="B284" s="29"/>
      <c r="C284" s="29"/>
      <c r="D284" s="174"/>
      <c r="E284" s="92"/>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row>
    <row r="285" ht="12.75" customHeight="1">
      <c r="A285" s="29"/>
      <c r="B285" s="29"/>
      <c r="C285" s="29"/>
      <c r="D285" s="174"/>
      <c r="E285" s="92"/>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row>
    <row r="286" ht="12.75" customHeight="1">
      <c r="A286" s="29"/>
      <c r="B286" s="29"/>
      <c r="C286" s="29"/>
      <c r="D286" s="174"/>
      <c r="E286" s="92"/>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row>
    <row r="287" ht="12.75" customHeight="1">
      <c r="A287" s="29"/>
      <c r="B287" s="29"/>
      <c r="C287" s="29"/>
      <c r="D287" s="174"/>
      <c r="E287" s="92"/>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row>
    <row r="288" ht="12.75" customHeight="1">
      <c r="A288" s="29"/>
      <c r="B288" s="29"/>
      <c r="C288" s="29"/>
      <c r="D288" s="174"/>
      <c r="E288" s="92"/>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row>
    <row r="289" ht="12.75" customHeight="1">
      <c r="A289" s="29"/>
      <c r="B289" s="29"/>
      <c r="C289" s="29"/>
      <c r="D289" s="174"/>
      <c r="E289" s="92"/>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row>
    <row r="290" ht="12.75" customHeight="1">
      <c r="A290" s="29"/>
      <c r="B290" s="29"/>
      <c r="C290" s="29"/>
      <c r="D290" s="174"/>
      <c r="E290" s="92"/>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row>
    <row r="291" ht="12.75" customHeight="1">
      <c r="A291" s="29"/>
      <c r="B291" s="29"/>
      <c r="C291" s="29"/>
      <c r="D291" s="174"/>
      <c r="E291" s="92"/>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row>
    <row r="292" ht="12.75" customHeight="1">
      <c r="A292" s="29"/>
      <c r="B292" s="29"/>
      <c r="C292" s="29"/>
      <c r="D292" s="174"/>
      <c r="E292" s="92"/>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row>
    <row r="293" ht="12.75" customHeight="1">
      <c r="A293" s="29"/>
      <c r="B293" s="29"/>
      <c r="C293" s="29"/>
      <c r="D293" s="174"/>
      <c r="E293" s="92"/>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row>
    <row r="294" ht="12.75" customHeight="1">
      <c r="A294" s="29"/>
      <c r="B294" s="29"/>
      <c r="C294" s="29"/>
      <c r="D294" s="174"/>
      <c r="E294" s="92"/>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row>
    <row r="295" ht="12.75" customHeight="1">
      <c r="A295" s="29"/>
      <c r="B295" s="29"/>
      <c r="C295" s="29"/>
      <c r="D295" s="174"/>
      <c r="E295" s="92"/>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row>
    <row r="296" ht="12.75" customHeight="1">
      <c r="A296" s="29"/>
      <c r="B296" s="29"/>
      <c r="C296" s="29"/>
      <c r="D296" s="174"/>
      <c r="E296" s="92"/>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row>
    <row r="297" ht="12.75" customHeight="1">
      <c r="A297" s="29"/>
      <c r="B297" s="29"/>
      <c r="C297" s="29"/>
      <c r="D297" s="174"/>
      <c r="E297" s="92"/>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row>
    <row r="298" ht="12.75" customHeight="1">
      <c r="A298" s="29"/>
      <c r="B298" s="29"/>
      <c r="C298" s="29"/>
      <c r="D298" s="174"/>
      <c r="E298" s="92"/>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row>
    <row r="299" ht="12.75" customHeight="1">
      <c r="A299" s="29"/>
      <c r="B299" s="29"/>
      <c r="C299" s="29"/>
      <c r="D299" s="174"/>
      <c r="E299" s="92"/>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row>
    <row r="300" ht="12.75" customHeight="1">
      <c r="A300" s="29"/>
      <c r="B300" s="29"/>
      <c r="C300" s="29"/>
      <c r="D300" s="174"/>
      <c r="E300" s="92"/>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row>
    <row r="301" ht="12.75" customHeight="1">
      <c r="A301" s="29"/>
      <c r="B301" s="29"/>
      <c r="C301" s="29"/>
      <c r="D301" s="174"/>
      <c r="E301" s="92"/>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row>
    <row r="302" ht="12.75" customHeight="1">
      <c r="A302" s="29"/>
      <c r="B302" s="29"/>
      <c r="C302" s="29"/>
      <c r="D302" s="174"/>
      <c r="E302" s="92"/>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row>
    <row r="303" ht="12.75" customHeight="1">
      <c r="A303" s="29"/>
      <c r="B303" s="29"/>
      <c r="C303" s="29"/>
      <c r="D303" s="174"/>
      <c r="E303" s="92"/>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row>
    <row r="304" ht="12.75" customHeight="1">
      <c r="A304" s="29"/>
      <c r="B304" s="29"/>
      <c r="C304" s="29"/>
      <c r="D304" s="174"/>
      <c r="E304" s="92"/>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row>
    <row r="305" ht="12.75" customHeight="1">
      <c r="A305" s="29"/>
      <c r="B305" s="29"/>
      <c r="C305" s="29"/>
      <c r="D305" s="174"/>
      <c r="E305" s="92"/>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row>
    <row r="306" ht="12.75" customHeight="1">
      <c r="A306" s="29"/>
      <c r="B306" s="29"/>
      <c r="C306" s="29"/>
      <c r="D306" s="174"/>
      <c r="E306" s="92"/>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row>
    <row r="307" ht="12.75" customHeight="1">
      <c r="A307" s="29"/>
      <c r="B307" s="29"/>
      <c r="C307" s="29"/>
      <c r="D307" s="174"/>
      <c r="E307" s="92"/>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row>
    <row r="308" ht="12.75" customHeight="1">
      <c r="A308" s="29"/>
      <c r="B308" s="29"/>
      <c r="C308" s="29"/>
      <c r="D308" s="174"/>
      <c r="E308" s="92"/>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row>
    <row r="309" ht="12.75" customHeight="1">
      <c r="A309" s="29"/>
      <c r="B309" s="29"/>
      <c r="C309" s="29"/>
      <c r="D309" s="174"/>
      <c r="E309" s="92"/>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row>
    <row r="310" ht="12.75" customHeight="1">
      <c r="A310" s="29"/>
      <c r="B310" s="29"/>
      <c r="C310" s="29"/>
      <c r="D310" s="174"/>
      <c r="E310" s="92"/>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row>
    <row r="311" ht="12.75" customHeight="1">
      <c r="A311" s="29"/>
      <c r="B311" s="29"/>
      <c r="C311" s="29"/>
      <c r="D311" s="174"/>
      <c r="E311" s="92"/>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row>
    <row r="312" ht="12.75" customHeight="1">
      <c r="A312" s="29"/>
      <c r="B312" s="29"/>
      <c r="C312" s="29"/>
      <c r="D312" s="174"/>
      <c r="E312" s="92"/>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row>
    <row r="313" ht="12.75" customHeight="1">
      <c r="A313" s="29"/>
      <c r="B313" s="29"/>
      <c r="C313" s="29"/>
      <c r="D313" s="174"/>
      <c r="E313" s="92"/>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row>
    <row r="314" ht="12.75" customHeight="1">
      <c r="A314" s="29"/>
      <c r="B314" s="29"/>
      <c r="C314" s="29"/>
      <c r="D314" s="174"/>
      <c r="E314" s="92"/>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row>
    <row r="315" ht="12.75" customHeight="1">
      <c r="A315" s="29"/>
      <c r="B315" s="29"/>
      <c r="C315" s="29"/>
      <c r="D315" s="174"/>
      <c r="E315" s="92"/>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row>
    <row r="316" ht="12.75" customHeight="1">
      <c r="A316" s="29"/>
      <c r="B316" s="29"/>
      <c r="C316" s="29"/>
      <c r="D316" s="174"/>
      <c r="E316" s="92"/>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row>
    <row r="317" ht="12.75" customHeight="1">
      <c r="A317" s="29"/>
      <c r="B317" s="29"/>
      <c r="C317" s="29"/>
      <c r="D317" s="174"/>
      <c r="E317" s="92"/>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row>
    <row r="318" ht="12.75" customHeight="1">
      <c r="A318" s="29"/>
      <c r="B318" s="29"/>
      <c r="C318" s="29"/>
      <c r="D318" s="174"/>
      <c r="E318" s="92"/>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row>
    <row r="319" ht="12.75" customHeight="1">
      <c r="A319" s="29"/>
      <c r="B319" s="29"/>
      <c r="C319" s="29"/>
      <c r="D319" s="174"/>
      <c r="E319" s="92"/>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row>
    <row r="320" ht="12.75" customHeight="1">
      <c r="A320" s="29"/>
      <c r="B320" s="29"/>
      <c r="C320" s="29"/>
      <c r="D320" s="174"/>
      <c r="E320" s="92"/>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row>
    <row r="321" ht="12.75" customHeight="1">
      <c r="A321" s="29"/>
      <c r="B321" s="29"/>
      <c r="C321" s="29"/>
      <c r="D321" s="174"/>
      <c r="E321" s="92"/>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row>
    <row r="322" ht="12.75" customHeight="1">
      <c r="A322" s="29"/>
      <c r="B322" s="29"/>
      <c r="C322" s="29"/>
      <c r="D322" s="174"/>
      <c r="E322" s="92"/>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row>
    <row r="323" ht="12.75" customHeight="1">
      <c r="A323" s="29"/>
      <c r="B323" s="29"/>
      <c r="C323" s="29"/>
      <c r="D323" s="174"/>
      <c r="E323" s="92"/>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row>
    <row r="324" ht="12.75" customHeight="1">
      <c r="A324" s="29"/>
      <c r="B324" s="29"/>
      <c r="C324" s="29"/>
      <c r="D324" s="174"/>
      <c r="E324" s="92"/>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row>
    <row r="325" ht="12.75" customHeight="1">
      <c r="A325" s="29"/>
      <c r="B325" s="29"/>
      <c r="C325" s="29"/>
      <c r="D325" s="174"/>
      <c r="E325" s="92"/>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row>
    <row r="326" ht="12.75" customHeight="1">
      <c r="A326" s="29"/>
      <c r="B326" s="29"/>
      <c r="C326" s="29"/>
      <c r="D326" s="174"/>
      <c r="E326" s="92"/>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row>
    <row r="327" ht="12.75" customHeight="1">
      <c r="A327" s="29"/>
      <c r="B327" s="29"/>
      <c r="C327" s="29"/>
      <c r="D327" s="174"/>
      <c r="E327" s="92"/>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row>
    <row r="328" ht="12.75" customHeight="1">
      <c r="A328" s="29"/>
      <c r="B328" s="29"/>
      <c r="C328" s="29"/>
      <c r="D328" s="174"/>
      <c r="E328" s="92"/>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row>
    <row r="329" ht="12.75" customHeight="1">
      <c r="A329" s="29"/>
      <c r="B329" s="29"/>
      <c r="C329" s="29"/>
      <c r="D329" s="174"/>
      <c r="E329" s="92"/>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row>
    <row r="330" ht="12.75" customHeight="1">
      <c r="A330" s="29"/>
      <c r="B330" s="29"/>
      <c r="C330" s="29"/>
      <c r="D330" s="174"/>
      <c r="E330" s="92"/>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row>
    <row r="331" ht="12.75" customHeight="1">
      <c r="A331" s="29"/>
      <c r="B331" s="29"/>
      <c r="C331" s="29"/>
      <c r="D331" s="174"/>
      <c r="E331" s="92"/>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row>
    <row r="332" ht="12.75" customHeight="1">
      <c r="A332" s="29"/>
      <c r="B332" s="29"/>
      <c r="C332" s="29"/>
      <c r="D332" s="174"/>
      <c r="E332" s="92"/>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row>
    <row r="333" ht="12.75" customHeight="1">
      <c r="A333" s="29"/>
      <c r="B333" s="29"/>
      <c r="C333" s="29"/>
      <c r="D333" s="174"/>
      <c r="E333" s="92"/>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row>
    <row r="334" ht="12.75" customHeight="1">
      <c r="A334" s="29"/>
      <c r="B334" s="29"/>
      <c r="C334" s="29"/>
      <c r="D334" s="174"/>
      <c r="E334" s="92"/>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row>
    <row r="335" ht="12.75" customHeight="1">
      <c r="A335" s="29"/>
      <c r="B335" s="29"/>
      <c r="C335" s="29"/>
      <c r="D335" s="174"/>
      <c r="E335" s="92"/>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row>
    <row r="336" ht="12.75" customHeight="1">
      <c r="A336" s="29"/>
      <c r="B336" s="29"/>
      <c r="C336" s="29"/>
      <c r="D336" s="174"/>
      <c r="E336" s="92"/>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row>
    <row r="337" ht="12.75" customHeight="1">
      <c r="A337" s="29"/>
      <c r="B337" s="29"/>
      <c r="C337" s="29"/>
      <c r="D337" s="174"/>
      <c r="E337" s="92"/>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row>
    <row r="338" ht="12.75" customHeight="1">
      <c r="A338" s="29"/>
      <c r="B338" s="29"/>
      <c r="C338" s="29"/>
      <c r="D338" s="174"/>
      <c r="E338" s="92"/>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row>
    <row r="339" ht="12.75" customHeight="1">
      <c r="A339" s="29"/>
      <c r="B339" s="29"/>
      <c r="C339" s="29"/>
      <c r="D339" s="174"/>
      <c r="E339" s="92"/>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row>
    <row r="340" ht="12.75" customHeight="1">
      <c r="A340" s="29"/>
      <c r="B340" s="29"/>
      <c r="C340" s="29"/>
      <c r="D340" s="174"/>
      <c r="E340" s="92"/>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row>
    <row r="341" ht="12.75" customHeight="1">
      <c r="A341" s="29"/>
      <c r="B341" s="29"/>
      <c r="C341" s="29"/>
      <c r="D341" s="174"/>
      <c r="E341" s="92"/>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row>
    <row r="342" ht="12.75" customHeight="1">
      <c r="A342" s="29"/>
      <c r="B342" s="29"/>
      <c r="C342" s="29"/>
      <c r="D342" s="174"/>
      <c r="E342" s="92"/>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row>
    <row r="343" ht="12.75" customHeight="1">
      <c r="A343" s="29"/>
      <c r="B343" s="29"/>
      <c r="C343" s="29"/>
      <c r="D343" s="174"/>
      <c r="E343" s="92"/>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row>
    <row r="344" ht="12.75" customHeight="1">
      <c r="A344" s="29"/>
      <c r="B344" s="29"/>
      <c r="C344" s="29"/>
      <c r="D344" s="174"/>
      <c r="E344" s="92"/>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row>
    <row r="345" ht="12.75" customHeight="1">
      <c r="A345" s="29"/>
      <c r="B345" s="29"/>
      <c r="C345" s="29"/>
      <c r="D345" s="174"/>
      <c r="E345" s="92"/>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row>
    <row r="346" ht="12.75" customHeight="1">
      <c r="A346" s="29"/>
      <c r="B346" s="29"/>
      <c r="C346" s="29"/>
      <c r="D346" s="174"/>
      <c r="E346" s="92"/>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row>
    <row r="347" ht="12.75" customHeight="1">
      <c r="A347" s="29"/>
      <c r="B347" s="29"/>
      <c r="C347" s="29"/>
      <c r="D347" s="174"/>
      <c r="E347" s="92"/>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row>
    <row r="348" ht="12.75" customHeight="1">
      <c r="A348" s="29"/>
      <c r="B348" s="29"/>
      <c r="C348" s="29"/>
      <c r="D348" s="174"/>
      <c r="E348" s="92"/>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row>
    <row r="349" ht="12.75" customHeight="1">
      <c r="A349" s="29"/>
      <c r="B349" s="29"/>
      <c r="C349" s="29"/>
      <c r="D349" s="174"/>
      <c r="E349" s="92"/>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row>
    <row r="350" ht="12.75" customHeight="1">
      <c r="A350" s="29"/>
      <c r="B350" s="29"/>
      <c r="C350" s="29"/>
      <c r="D350" s="174"/>
      <c r="E350" s="92"/>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row>
    <row r="351" ht="12.75" customHeight="1">
      <c r="A351" s="29"/>
      <c r="B351" s="29"/>
      <c r="C351" s="29"/>
      <c r="D351" s="174"/>
      <c r="E351" s="92"/>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row>
    <row r="352" ht="12.75" customHeight="1">
      <c r="A352" s="29"/>
      <c r="B352" s="29"/>
      <c r="C352" s="29"/>
      <c r="D352" s="174"/>
      <c r="E352" s="92"/>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row>
    <row r="353" ht="12.75" customHeight="1">
      <c r="A353" s="29"/>
      <c r="B353" s="29"/>
      <c r="C353" s="29"/>
      <c r="D353" s="174"/>
      <c r="E353" s="92"/>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row>
    <row r="354" ht="12.75" customHeight="1">
      <c r="A354" s="29"/>
      <c r="B354" s="29"/>
      <c r="C354" s="29"/>
      <c r="D354" s="174"/>
      <c r="E354" s="92"/>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row>
    <row r="355" ht="12.75" customHeight="1">
      <c r="A355" s="29"/>
      <c r="B355" s="29"/>
      <c r="C355" s="29"/>
      <c r="D355" s="174"/>
      <c r="E355" s="92"/>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row>
    <row r="356" ht="12.75" customHeight="1">
      <c r="A356" s="29"/>
      <c r="B356" s="29"/>
      <c r="C356" s="29"/>
      <c r="D356" s="174"/>
      <c r="E356" s="92"/>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row>
    <row r="357" ht="12.75" customHeight="1">
      <c r="A357" s="29"/>
      <c r="B357" s="29"/>
      <c r="C357" s="29"/>
      <c r="D357" s="174"/>
      <c r="E357" s="92"/>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row>
    <row r="358" ht="12.75" customHeight="1">
      <c r="A358" s="29"/>
      <c r="B358" s="29"/>
      <c r="C358" s="29"/>
      <c r="D358" s="174"/>
      <c r="E358" s="92"/>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row>
    <row r="359" ht="12.75" customHeight="1">
      <c r="A359" s="29"/>
      <c r="B359" s="29"/>
      <c r="C359" s="29"/>
      <c r="D359" s="174"/>
      <c r="E359" s="92"/>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row>
    <row r="360" ht="12.75" customHeight="1">
      <c r="A360" s="29"/>
      <c r="B360" s="29"/>
      <c r="C360" s="29"/>
      <c r="D360" s="174"/>
      <c r="E360" s="92"/>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row>
    <row r="361" ht="12.75" customHeight="1">
      <c r="A361" s="29"/>
      <c r="B361" s="29"/>
      <c r="C361" s="29"/>
      <c r="D361" s="174"/>
      <c r="E361" s="92"/>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row>
    <row r="362" ht="12.75" customHeight="1">
      <c r="A362" s="29"/>
      <c r="B362" s="29"/>
      <c r="C362" s="29"/>
      <c r="D362" s="174"/>
      <c r="E362" s="92"/>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ht="12.75" customHeight="1">
      <c r="A363" s="29"/>
      <c r="B363" s="29"/>
      <c r="C363" s="29"/>
      <c r="D363" s="174"/>
      <c r="E363" s="92"/>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ht="12.75" customHeight="1">
      <c r="A364" s="29"/>
      <c r="B364" s="29"/>
      <c r="C364" s="29"/>
      <c r="D364" s="174"/>
      <c r="E364" s="92"/>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row>
    <row r="365" ht="12.75" customHeight="1">
      <c r="A365" s="29"/>
      <c r="B365" s="29"/>
      <c r="C365" s="29"/>
      <c r="D365" s="174"/>
      <c r="E365" s="92"/>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row>
    <row r="366" ht="12.75" customHeight="1">
      <c r="A366" s="29"/>
      <c r="B366" s="29"/>
      <c r="C366" s="29"/>
      <c r="D366" s="174"/>
      <c r="E366" s="92"/>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row>
    <row r="367" ht="12.75" customHeight="1">
      <c r="A367" s="29"/>
      <c r="B367" s="29"/>
      <c r="C367" s="29"/>
      <c r="D367" s="174"/>
      <c r="E367" s="92"/>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row>
    <row r="368" ht="12.75" customHeight="1">
      <c r="A368" s="29"/>
      <c r="B368" s="29"/>
      <c r="C368" s="29"/>
      <c r="D368" s="174"/>
      <c r="E368" s="92"/>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row>
    <row r="369" ht="12.75" customHeight="1">
      <c r="A369" s="29"/>
      <c r="B369" s="29"/>
      <c r="C369" s="29"/>
      <c r="D369" s="174"/>
      <c r="E369" s="92"/>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row>
    <row r="370" ht="12.75" customHeight="1">
      <c r="A370" s="29"/>
      <c r="B370" s="29"/>
      <c r="C370" s="29"/>
      <c r="D370" s="174"/>
      <c r="E370" s="92"/>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row>
    <row r="371" ht="12.75" customHeight="1">
      <c r="A371" s="29"/>
      <c r="B371" s="29"/>
      <c r="C371" s="29"/>
      <c r="D371" s="174"/>
      <c r="E371" s="92"/>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row>
    <row r="372" ht="12.75" customHeight="1">
      <c r="A372" s="29"/>
      <c r="B372" s="29"/>
      <c r="C372" s="29"/>
      <c r="D372" s="174"/>
      <c r="E372" s="92"/>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row>
    <row r="373" ht="12.75" customHeight="1">
      <c r="A373" s="29"/>
      <c r="B373" s="29"/>
      <c r="C373" s="29"/>
      <c r="D373" s="174"/>
      <c r="E373" s="92"/>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row>
    <row r="374" ht="12.75" customHeight="1">
      <c r="A374" s="29"/>
      <c r="B374" s="29"/>
      <c r="C374" s="29"/>
      <c r="D374" s="174"/>
      <c r="E374" s="92"/>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row>
    <row r="375" ht="12.75" customHeight="1">
      <c r="A375" s="29"/>
      <c r="B375" s="29"/>
      <c r="C375" s="29"/>
      <c r="D375" s="174"/>
      <c r="E375" s="92"/>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row>
    <row r="376" ht="12.75" customHeight="1">
      <c r="A376" s="29"/>
      <c r="B376" s="29"/>
      <c r="C376" s="29"/>
      <c r="D376" s="174"/>
      <c r="E376" s="92"/>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row>
    <row r="377" ht="12.75" customHeight="1">
      <c r="A377" s="29"/>
      <c r="B377" s="29"/>
      <c r="C377" s="29"/>
      <c r="D377" s="174"/>
      <c r="E377" s="92"/>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row>
    <row r="378" ht="12.75" customHeight="1">
      <c r="A378" s="29"/>
      <c r="B378" s="29"/>
      <c r="C378" s="29"/>
      <c r="D378" s="174"/>
      <c r="E378" s="92"/>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row>
    <row r="379" ht="12.75" customHeight="1">
      <c r="A379" s="29"/>
      <c r="B379" s="29"/>
      <c r="C379" s="29"/>
      <c r="D379" s="174"/>
      <c r="E379" s="92"/>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row>
    <row r="380" ht="12.75" customHeight="1">
      <c r="A380" s="29"/>
      <c r="B380" s="29"/>
      <c r="C380" s="29"/>
      <c r="D380" s="174"/>
      <c r="E380" s="92"/>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row>
    <row r="381" ht="12.75" customHeight="1">
      <c r="A381" s="29"/>
      <c r="B381" s="29"/>
      <c r="C381" s="29"/>
      <c r="D381" s="174"/>
      <c r="E381" s="92"/>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row>
    <row r="382" ht="12.75" customHeight="1">
      <c r="A382" s="29"/>
      <c r="B382" s="29"/>
      <c r="C382" s="29"/>
      <c r="D382" s="174"/>
      <c r="E382" s="92"/>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row>
    <row r="383" ht="12.75" customHeight="1">
      <c r="A383" s="29"/>
      <c r="B383" s="29"/>
      <c r="C383" s="29"/>
      <c r="D383" s="174"/>
      <c r="E383" s="92"/>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row>
    <row r="384" ht="12.75" customHeight="1">
      <c r="A384" s="29"/>
      <c r="B384" s="29"/>
      <c r="C384" s="29"/>
      <c r="D384" s="174"/>
      <c r="E384" s="92"/>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row>
    <row r="385" ht="12.75" customHeight="1">
      <c r="A385" s="29"/>
      <c r="B385" s="29"/>
      <c r="C385" s="29"/>
      <c r="D385" s="174"/>
      <c r="E385" s="92"/>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row>
    <row r="386" ht="12.75" customHeight="1">
      <c r="A386" s="29"/>
      <c r="B386" s="29"/>
      <c r="C386" s="29"/>
      <c r="D386" s="174"/>
      <c r="E386" s="92"/>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row>
    <row r="387" ht="12.75" customHeight="1">
      <c r="A387" s="29"/>
      <c r="B387" s="29"/>
      <c r="C387" s="29"/>
      <c r="D387" s="174"/>
      <c r="E387" s="92"/>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row>
    <row r="388" ht="12.75" customHeight="1">
      <c r="A388" s="29"/>
      <c r="B388" s="29"/>
      <c r="C388" s="29"/>
      <c r="D388" s="174"/>
      <c r="E388" s="92"/>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row>
    <row r="389" ht="12.75" customHeight="1">
      <c r="A389" s="29"/>
      <c r="B389" s="29"/>
      <c r="C389" s="29"/>
      <c r="D389" s="174"/>
      <c r="E389" s="92"/>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row>
    <row r="390" ht="12.75" customHeight="1">
      <c r="A390" s="29"/>
      <c r="B390" s="29"/>
      <c r="C390" s="29"/>
      <c r="D390" s="174"/>
      <c r="E390" s="92"/>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row>
    <row r="391" ht="12.75" customHeight="1">
      <c r="A391" s="29"/>
      <c r="B391" s="29"/>
      <c r="C391" s="29"/>
      <c r="D391" s="174"/>
      <c r="E391" s="92"/>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row>
    <row r="392" ht="12.75" customHeight="1">
      <c r="A392" s="29"/>
      <c r="B392" s="29"/>
      <c r="C392" s="29"/>
      <c r="D392" s="174"/>
      <c r="E392" s="92"/>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row>
    <row r="393" ht="12.75" customHeight="1">
      <c r="A393" s="29"/>
      <c r="B393" s="29"/>
      <c r="C393" s="29"/>
      <c r="D393" s="174"/>
      <c r="E393" s="92"/>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row>
    <row r="394" ht="12.75" customHeight="1">
      <c r="A394" s="29"/>
      <c r="B394" s="29"/>
      <c r="C394" s="29"/>
      <c r="D394" s="174"/>
      <c r="E394" s="92"/>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row>
    <row r="395" ht="12.75" customHeight="1">
      <c r="A395" s="29"/>
      <c r="B395" s="29"/>
      <c r="C395" s="29"/>
      <c r="D395" s="174"/>
      <c r="E395" s="92"/>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row>
    <row r="396" ht="12.75" customHeight="1">
      <c r="A396" s="29"/>
      <c r="B396" s="29"/>
      <c r="C396" s="29"/>
      <c r="D396" s="174"/>
      <c r="E396" s="92"/>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row>
    <row r="397" ht="12.75" customHeight="1">
      <c r="A397" s="29"/>
      <c r="B397" s="29"/>
      <c r="C397" s="29"/>
      <c r="D397" s="174"/>
      <c r="E397" s="92"/>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row>
    <row r="398" ht="12.75" customHeight="1">
      <c r="A398" s="29"/>
      <c r="B398" s="29"/>
      <c r="C398" s="29"/>
      <c r="D398" s="174"/>
      <c r="E398" s="92"/>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row>
    <row r="399" ht="12.75" customHeight="1">
      <c r="A399" s="29"/>
      <c r="B399" s="29"/>
      <c r="C399" s="29"/>
      <c r="D399" s="174"/>
      <c r="E399" s="92"/>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row>
    <row r="400" ht="12.75" customHeight="1">
      <c r="A400" s="29"/>
      <c r="B400" s="29"/>
      <c r="C400" s="29"/>
      <c r="D400" s="174"/>
      <c r="E400" s="92"/>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row>
    <row r="401" ht="12.75" customHeight="1">
      <c r="A401" s="29"/>
      <c r="B401" s="29"/>
      <c r="C401" s="29"/>
      <c r="D401" s="174"/>
      <c r="E401" s="92"/>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row>
    <row r="402" ht="12.75" customHeight="1">
      <c r="A402" s="29"/>
      <c r="B402" s="29"/>
      <c r="C402" s="29"/>
      <c r="D402" s="174"/>
      <c r="E402" s="92"/>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row>
    <row r="403" ht="12.75" customHeight="1">
      <c r="A403" s="29"/>
      <c r="B403" s="29"/>
      <c r="C403" s="29"/>
      <c r="D403" s="174"/>
      <c r="E403" s="92"/>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row>
    <row r="404" ht="12.75" customHeight="1">
      <c r="A404" s="29"/>
      <c r="B404" s="29"/>
      <c r="C404" s="29"/>
      <c r="D404" s="174"/>
      <c r="E404" s="92"/>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row>
    <row r="405" ht="12.75" customHeight="1">
      <c r="A405" s="29"/>
      <c r="B405" s="29"/>
      <c r="C405" s="29"/>
      <c r="D405" s="174"/>
      <c r="E405" s="92"/>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row>
    <row r="406" ht="12.75" customHeight="1">
      <c r="A406" s="29"/>
      <c r="B406" s="29"/>
      <c r="C406" s="29"/>
      <c r="D406" s="174"/>
      <c r="E406" s="92"/>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row>
    <row r="407" ht="12.75" customHeight="1">
      <c r="A407" s="29"/>
      <c r="B407" s="29"/>
      <c r="C407" s="29"/>
      <c r="D407" s="174"/>
      <c r="E407" s="92"/>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row>
    <row r="408" ht="12.75" customHeight="1">
      <c r="A408" s="29"/>
      <c r="B408" s="29"/>
      <c r="C408" s="29"/>
      <c r="D408" s="174"/>
      <c r="E408" s="92"/>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row>
    <row r="409" ht="12.75" customHeight="1">
      <c r="A409" s="29"/>
      <c r="B409" s="29"/>
      <c r="C409" s="29"/>
      <c r="D409" s="174"/>
      <c r="E409" s="92"/>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row>
    <row r="410" ht="12.75" customHeight="1">
      <c r="A410" s="29"/>
      <c r="B410" s="29"/>
      <c r="C410" s="29"/>
      <c r="D410" s="174"/>
      <c r="E410" s="92"/>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row>
    <row r="411" ht="12.75" customHeight="1">
      <c r="A411" s="29"/>
      <c r="B411" s="29"/>
      <c r="C411" s="29"/>
      <c r="D411" s="174"/>
      <c r="E411" s="92"/>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row>
    <row r="412" ht="12.75" customHeight="1">
      <c r="A412" s="29"/>
      <c r="B412" s="29"/>
      <c r="C412" s="29"/>
      <c r="D412" s="174"/>
      <c r="E412" s="92"/>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row>
    <row r="413" ht="12.75" customHeight="1">
      <c r="A413" s="29"/>
      <c r="B413" s="29"/>
      <c r="C413" s="29"/>
      <c r="D413" s="174"/>
      <c r="E413" s="92"/>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row>
    <row r="414" ht="12.75" customHeight="1">
      <c r="A414" s="29"/>
      <c r="B414" s="29"/>
      <c r="C414" s="29"/>
      <c r="D414" s="174"/>
      <c r="E414" s="92"/>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row>
    <row r="415" ht="12.75" customHeight="1">
      <c r="A415" s="29"/>
      <c r="B415" s="29"/>
      <c r="C415" s="29"/>
      <c r="D415" s="174"/>
      <c r="E415" s="92"/>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row>
    <row r="416" ht="12.75" customHeight="1">
      <c r="A416" s="29"/>
      <c r="B416" s="29"/>
      <c r="C416" s="29"/>
      <c r="D416" s="174"/>
      <c r="E416" s="92"/>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row>
    <row r="417" ht="12.75" customHeight="1">
      <c r="A417" s="29"/>
      <c r="B417" s="29"/>
      <c r="C417" s="29"/>
      <c r="D417" s="174"/>
      <c r="E417" s="92"/>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row>
    <row r="418" ht="12.75" customHeight="1">
      <c r="A418" s="29"/>
      <c r="B418" s="29"/>
      <c r="C418" s="29"/>
      <c r="D418" s="174"/>
      <c r="E418" s="92"/>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row>
    <row r="419" ht="12.75" customHeight="1">
      <c r="A419" s="29"/>
      <c r="B419" s="29"/>
      <c r="C419" s="29"/>
      <c r="D419" s="174"/>
      <c r="E419" s="92"/>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row>
    <row r="420" ht="12.75" customHeight="1">
      <c r="A420" s="29"/>
      <c r="B420" s="29"/>
      <c r="C420" s="29"/>
      <c r="D420" s="174"/>
      <c r="E420" s="92"/>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row>
    <row r="421" ht="12.75" customHeight="1">
      <c r="A421" s="29"/>
      <c r="B421" s="29"/>
      <c r="C421" s="29"/>
      <c r="D421" s="174"/>
      <c r="E421" s="92"/>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row>
    <row r="422" ht="12.75" customHeight="1">
      <c r="A422" s="29"/>
      <c r="B422" s="29"/>
      <c r="C422" s="29"/>
      <c r="D422" s="174"/>
      <c r="E422" s="92"/>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row>
    <row r="423" ht="12.75" customHeight="1">
      <c r="A423" s="29"/>
      <c r="B423" s="29"/>
      <c r="C423" s="29"/>
      <c r="D423" s="174"/>
      <c r="E423" s="92"/>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row>
    <row r="424" ht="12.75" customHeight="1">
      <c r="A424" s="29"/>
      <c r="B424" s="29"/>
      <c r="C424" s="29"/>
      <c r="D424" s="174"/>
      <c r="E424" s="92"/>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row>
    <row r="425" ht="12.75" customHeight="1">
      <c r="A425" s="29"/>
      <c r="B425" s="29"/>
      <c r="C425" s="29"/>
      <c r="D425" s="174"/>
      <c r="E425" s="92"/>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row>
    <row r="426" ht="12.75" customHeight="1">
      <c r="A426" s="29"/>
      <c r="B426" s="29"/>
      <c r="C426" s="29"/>
      <c r="D426" s="174"/>
      <c r="E426" s="92"/>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row>
    <row r="427" ht="12.75" customHeight="1">
      <c r="A427" s="29"/>
      <c r="B427" s="29"/>
      <c r="C427" s="29"/>
      <c r="D427" s="174"/>
      <c r="E427" s="92"/>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row>
    <row r="428" ht="12.75" customHeight="1">
      <c r="A428" s="29"/>
      <c r="B428" s="29"/>
      <c r="C428" s="29"/>
      <c r="D428" s="174"/>
      <c r="E428" s="92"/>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row>
    <row r="429" ht="12.75" customHeight="1">
      <c r="A429" s="29"/>
      <c r="B429" s="29"/>
      <c r="C429" s="29"/>
      <c r="D429" s="174"/>
      <c r="E429" s="92"/>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row>
    <row r="430" ht="12.75" customHeight="1">
      <c r="A430" s="29"/>
      <c r="B430" s="29"/>
      <c r="C430" s="29"/>
      <c r="D430" s="174"/>
      <c r="E430" s="92"/>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row>
    <row r="431" ht="12.75" customHeight="1">
      <c r="A431" s="29"/>
      <c r="B431" s="29"/>
      <c r="C431" s="29"/>
      <c r="D431" s="174"/>
      <c r="E431" s="92"/>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row>
    <row r="432" ht="12.75" customHeight="1">
      <c r="A432" s="29"/>
      <c r="B432" s="29"/>
      <c r="C432" s="29"/>
      <c r="D432" s="174"/>
      <c r="E432" s="92"/>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row>
    <row r="433" ht="12.75" customHeight="1">
      <c r="A433" s="29"/>
      <c r="B433" s="29"/>
      <c r="C433" s="29"/>
      <c r="D433" s="174"/>
      <c r="E433" s="92"/>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row>
    <row r="434" ht="12.75" customHeight="1">
      <c r="A434" s="29"/>
      <c r="B434" s="29"/>
      <c r="C434" s="29"/>
      <c r="D434" s="174"/>
      <c r="E434" s="92"/>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row>
    <row r="435" ht="12.75" customHeight="1">
      <c r="A435" s="29"/>
      <c r="B435" s="29"/>
      <c r="C435" s="29"/>
      <c r="D435" s="174"/>
      <c r="E435" s="92"/>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row>
    <row r="436" ht="12.75" customHeight="1">
      <c r="A436" s="29"/>
      <c r="B436" s="29"/>
      <c r="C436" s="29"/>
      <c r="D436" s="174"/>
      <c r="E436" s="92"/>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row>
    <row r="437" ht="12.75" customHeight="1">
      <c r="A437" s="29"/>
      <c r="B437" s="29"/>
      <c r="C437" s="29"/>
      <c r="D437" s="174"/>
      <c r="E437" s="92"/>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row>
    <row r="438" ht="12.75" customHeight="1">
      <c r="A438" s="29"/>
      <c r="B438" s="29"/>
      <c r="C438" s="29"/>
      <c r="D438" s="174"/>
      <c r="E438" s="92"/>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row>
    <row r="439" ht="12.75" customHeight="1">
      <c r="A439" s="29"/>
      <c r="B439" s="29"/>
      <c r="C439" s="29"/>
      <c r="D439" s="174"/>
      <c r="E439" s="92"/>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row>
    <row r="440" ht="12.75" customHeight="1">
      <c r="A440" s="29"/>
      <c r="B440" s="29"/>
      <c r="C440" s="29"/>
      <c r="D440" s="174"/>
      <c r="E440" s="92"/>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row>
    <row r="441" ht="12.75" customHeight="1">
      <c r="A441" s="29"/>
      <c r="B441" s="29"/>
      <c r="C441" s="29"/>
      <c r="D441" s="174"/>
      <c r="E441" s="92"/>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row>
    <row r="442" ht="12.75" customHeight="1">
      <c r="A442" s="29"/>
      <c r="B442" s="29"/>
      <c r="C442" s="29"/>
      <c r="D442" s="174"/>
      <c r="E442" s="92"/>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row>
    <row r="443" ht="12.75" customHeight="1">
      <c r="A443" s="29"/>
      <c r="B443" s="29"/>
      <c r="C443" s="29"/>
      <c r="D443" s="174"/>
      <c r="E443" s="92"/>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row>
    <row r="444" ht="12.75" customHeight="1">
      <c r="A444" s="29"/>
      <c r="B444" s="29"/>
      <c r="C444" s="29"/>
      <c r="D444" s="174"/>
      <c r="E444" s="92"/>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row>
    <row r="445" ht="12.75" customHeight="1">
      <c r="A445" s="29"/>
      <c r="B445" s="29"/>
      <c r="C445" s="29"/>
      <c r="D445" s="174"/>
      <c r="E445" s="92"/>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row>
    <row r="446" ht="12.75" customHeight="1">
      <c r="A446" s="29"/>
      <c r="B446" s="29"/>
      <c r="C446" s="29"/>
      <c r="D446" s="174"/>
      <c r="E446" s="92"/>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row>
    <row r="447" ht="12.75" customHeight="1">
      <c r="A447" s="29"/>
      <c r="B447" s="29"/>
      <c r="C447" s="29"/>
      <c r="D447" s="174"/>
      <c r="E447" s="92"/>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row>
    <row r="448" ht="12.75" customHeight="1">
      <c r="A448" s="29"/>
      <c r="B448" s="29"/>
      <c r="C448" s="29"/>
      <c r="D448" s="174"/>
      <c r="E448" s="92"/>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row>
    <row r="449" ht="12.75" customHeight="1">
      <c r="A449" s="29"/>
      <c r="B449" s="29"/>
      <c r="C449" s="29"/>
      <c r="D449" s="174"/>
      <c r="E449" s="92"/>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row>
    <row r="450" ht="12.75" customHeight="1">
      <c r="A450" s="29"/>
      <c r="B450" s="29"/>
      <c r="C450" s="29"/>
      <c r="D450" s="174"/>
      <c r="E450" s="92"/>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row>
    <row r="451" ht="12.75" customHeight="1">
      <c r="A451" s="29"/>
      <c r="B451" s="29"/>
      <c r="C451" s="29"/>
      <c r="D451" s="174"/>
      <c r="E451" s="92"/>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row>
    <row r="452" ht="12.75" customHeight="1">
      <c r="A452" s="29"/>
      <c r="B452" s="29"/>
      <c r="C452" s="29"/>
      <c r="D452" s="174"/>
      <c r="E452" s="92"/>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row>
    <row r="453" ht="12.75" customHeight="1">
      <c r="A453" s="29"/>
      <c r="B453" s="29"/>
      <c r="C453" s="29"/>
      <c r="D453" s="174"/>
      <c r="E453" s="92"/>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row>
    <row r="454" ht="12.75" customHeight="1">
      <c r="A454" s="29"/>
      <c r="B454" s="29"/>
      <c r="C454" s="29"/>
      <c r="D454" s="174"/>
      <c r="E454" s="92"/>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row>
    <row r="455" ht="12.75" customHeight="1">
      <c r="A455" s="29"/>
      <c r="B455" s="29"/>
      <c r="C455" s="29"/>
      <c r="D455" s="174"/>
      <c r="E455" s="92"/>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row>
    <row r="456" ht="12.75" customHeight="1">
      <c r="A456" s="29"/>
      <c r="B456" s="29"/>
      <c r="C456" s="29"/>
      <c r="D456" s="174"/>
      <c r="E456" s="92"/>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row>
    <row r="457" ht="12.75" customHeight="1">
      <c r="A457" s="29"/>
      <c r="B457" s="29"/>
      <c r="C457" s="29"/>
      <c r="D457" s="174"/>
      <c r="E457" s="92"/>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row>
    <row r="458" ht="12.75" customHeight="1">
      <c r="A458" s="29"/>
      <c r="B458" s="29"/>
      <c r="C458" s="29"/>
      <c r="D458" s="174"/>
      <c r="E458" s="92"/>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row>
    <row r="459" ht="12.75" customHeight="1">
      <c r="A459" s="29"/>
      <c r="B459" s="29"/>
      <c r="C459" s="29"/>
      <c r="D459" s="174"/>
      <c r="E459" s="92"/>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row>
    <row r="460" ht="12.75" customHeight="1">
      <c r="A460" s="29"/>
      <c r="B460" s="29"/>
      <c r="C460" s="29"/>
      <c r="D460" s="174"/>
      <c r="E460" s="92"/>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row>
    <row r="461" ht="12.75" customHeight="1">
      <c r="A461" s="29"/>
      <c r="B461" s="29"/>
      <c r="C461" s="29"/>
      <c r="D461" s="174"/>
      <c r="E461" s="92"/>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row>
    <row r="462" ht="12.75" customHeight="1">
      <c r="A462" s="29"/>
      <c r="B462" s="29"/>
      <c r="C462" s="29"/>
      <c r="D462" s="174"/>
      <c r="E462" s="92"/>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row>
    <row r="463" ht="12.75" customHeight="1">
      <c r="A463" s="29"/>
      <c r="B463" s="29"/>
      <c r="C463" s="29"/>
      <c r="D463" s="174"/>
      <c r="E463" s="92"/>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row>
    <row r="464" ht="12.75" customHeight="1">
      <c r="A464" s="29"/>
      <c r="B464" s="29"/>
      <c r="C464" s="29"/>
      <c r="D464" s="174"/>
      <c r="E464" s="92"/>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row>
    <row r="465" ht="12.75" customHeight="1">
      <c r="A465" s="29"/>
      <c r="B465" s="29"/>
      <c r="C465" s="29"/>
      <c r="D465" s="174"/>
      <c r="E465" s="92"/>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row>
    <row r="466" ht="12.75" customHeight="1">
      <c r="A466" s="29"/>
      <c r="B466" s="29"/>
      <c r="C466" s="29"/>
      <c r="D466" s="174"/>
      <c r="E466" s="92"/>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row>
    <row r="467" ht="12.75" customHeight="1">
      <c r="A467" s="29"/>
      <c r="B467" s="29"/>
      <c r="C467" s="29"/>
      <c r="D467" s="174"/>
      <c r="E467" s="92"/>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row>
    <row r="468" ht="12.75" customHeight="1">
      <c r="A468" s="29"/>
      <c r="B468" s="29"/>
      <c r="C468" s="29"/>
      <c r="D468" s="174"/>
      <c r="E468" s="92"/>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row>
    <row r="469" ht="12.75" customHeight="1">
      <c r="A469" s="29"/>
      <c r="B469" s="29"/>
      <c r="C469" s="29"/>
      <c r="D469" s="174"/>
      <c r="E469" s="92"/>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row>
    <row r="470" ht="12.75" customHeight="1">
      <c r="A470" s="29"/>
      <c r="B470" s="29"/>
      <c r="C470" s="29"/>
      <c r="D470" s="174"/>
      <c r="E470" s="92"/>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row>
    <row r="471" ht="12.75" customHeight="1">
      <c r="A471" s="29"/>
      <c r="B471" s="29"/>
      <c r="C471" s="29"/>
      <c r="D471" s="174"/>
      <c r="E471" s="92"/>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row>
    <row r="472" ht="12.75" customHeight="1">
      <c r="A472" s="29"/>
      <c r="B472" s="29"/>
      <c r="C472" s="29"/>
      <c r="D472" s="174"/>
      <c r="E472" s="92"/>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row>
    <row r="473" ht="12.75" customHeight="1">
      <c r="A473" s="29"/>
      <c r="B473" s="29"/>
      <c r="C473" s="29"/>
      <c r="D473" s="174"/>
      <c r="E473" s="92"/>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row>
    <row r="474" ht="12.75" customHeight="1">
      <c r="A474" s="29"/>
      <c r="B474" s="29"/>
      <c r="C474" s="29"/>
      <c r="D474" s="174"/>
      <c r="E474" s="92"/>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row>
    <row r="475" ht="12.75" customHeight="1">
      <c r="A475" s="29"/>
      <c r="B475" s="29"/>
      <c r="C475" s="29"/>
      <c r="D475" s="174"/>
      <c r="E475" s="92"/>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row>
    <row r="476" ht="12.75" customHeight="1">
      <c r="A476" s="29"/>
      <c r="B476" s="29"/>
      <c r="C476" s="29"/>
      <c r="D476" s="174"/>
      <c r="E476" s="92"/>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row>
    <row r="477" ht="12.75" customHeight="1">
      <c r="A477" s="29"/>
      <c r="B477" s="29"/>
      <c r="C477" s="29"/>
      <c r="D477" s="174"/>
      <c r="E477" s="92"/>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row>
    <row r="478" ht="12.75" customHeight="1">
      <c r="A478" s="29"/>
      <c r="B478" s="29"/>
      <c r="C478" s="29"/>
      <c r="D478" s="174"/>
      <c r="E478" s="92"/>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row>
    <row r="479" ht="12.75" customHeight="1">
      <c r="A479" s="29"/>
      <c r="B479" s="29"/>
      <c r="C479" s="29"/>
      <c r="D479" s="174"/>
      <c r="E479" s="92"/>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row>
    <row r="480" ht="12.75" customHeight="1">
      <c r="A480" s="29"/>
      <c r="B480" s="29"/>
      <c r="C480" s="29"/>
      <c r="D480" s="174"/>
      <c r="E480" s="92"/>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row>
    <row r="481" ht="12.75" customHeight="1">
      <c r="A481" s="29"/>
      <c r="B481" s="29"/>
      <c r="C481" s="29"/>
      <c r="D481" s="174"/>
      <c r="E481" s="92"/>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row>
    <row r="482" ht="12.75" customHeight="1">
      <c r="A482" s="29"/>
      <c r="B482" s="29"/>
      <c r="C482" s="29"/>
      <c r="D482" s="174"/>
      <c r="E482" s="92"/>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row>
    <row r="483" ht="12.75" customHeight="1">
      <c r="A483" s="29"/>
      <c r="B483" s="29"/>
      <c r="C483" s="29"/>
      <c r="D483" s="174"/>
      <c r="E483" s="92"/>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row>
    <row r="484" ht="12.75" customHeight="1">
      <c r="A484" s="29"/>
      <c r="B484" s="29"/>
      <c r="C484" s="29"/>
      <c r="D484" s="174"/>
      <c r="E484" s="92"/>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row>
    <row r="485" ht="12.75" customHeight="1">
      <c r="A485" s="29"/>
      <c r="B485" s="29"/>
      <c r="C485" s="29"/>
      <c r="D485" s="174"/>
      <c r="E485" s="92"/>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row>
    <row r="486" ht="12.75" customHeight="1">
      <c r="A486" s="29"/>
      <c r="B486" s="29"/>
      <c r="C486" s="29"/>
      <c r="D486" s="174"/>
      <c r="E486" s="92"/>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row>
    <row r="487" ht="12.75" customHeight="1">
      <c r="A487" s="29"/>
      <c r="B487" s="29"/>
      <c r="C487" s="29"/>
      <c r="D487" s="174"/>
      <c r="E487" s="92"/>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row>
    <row r="488" ht="12.75" customHeight="1">
      <c r="A488" s="29"/>
      <c r="B488" s="29"/>
      <c r="C488" s="29"/>
      <c r="D488" s="174"/>
      <c r="E488" s="92"/>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row>
    <row r="489" ht="12.75" customHeight="1">
      <c r="A489" s="29"/>
      <c r="B489" s="29"/>
      <c r="C489" s="29"/>
      <c r="D489" s="174"/>
      <c r="E489" s="92"/>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row>
    <row r="490" ht="12.75" customHeight="1">
      <c r="A490" s="29"/>
      <c r="B490" s="29"/>
      <c r="C490" s="29"/>
      <c r="D490" s="174"/>
      <c r="E490" s="92"/>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row>
    <row r="491" ht="12.75" customHeight="1">
      <c r="A491" s="29"/>
      <c r="B491" s="29"/>
      <c r="C491" s="29"/>
      <c r="D491" s="174"/>
      <c r="E491" s="92"/>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row>
    <row r="492" ht="12.75" customHeight="1">
      <c r="A492" s="29"/>
      <c r="B492" s="29"/>
      <c r="C492" s="29"/>
      <c r="D492" s="174"/>
      <c r="E492" s="92"/>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row>
    <row r="493" ht="12.75" customHeight="1">
      <c r="A493" s="29"/>
      <c r="B493" s="29"/>
      <c r="C493" s="29"/>
      <c r="D493" s="174"/>
      <c r="E493" s="92"/>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row>
    <row r="494" ht="12.75" customHeight="1">
      <c r="A494" s="29"/>
      <c r="B494" s="29"/>
      <c r="C494" s="29"/>
      <c r="D494" s="174"/>
      <c r="E494" s="92"/>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row>
    <row r="495" ht="12.75" customHeight="1">
      <c r="A495" s="29"/>
      <c r="B495" s="29"/>
      <c r="C495" s="29"/>
      <c r="D495" s="174"/>
      <c r="E495" s="92"/>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row>
    <row r="496" ht="12.75" customHeight="1">
      <c r="A496" s="29"/>
      <c r="B496" s="29"/>
      <c r="C496" s="29"/>
      <c r="D496" s="174"/>
      <c r="E496" s="92"/>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row>
    <row r="497" ht="12.75" customHeight="1">
      <c r="A497" s="29"/>
      <c r="B497" s="29"/>
      <c r="C497" s="29"/>
      <c r="D497" s="174"/>
      <c r="E497" s="92"/>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row>
    <row r="498" ht="12.75" customHeight="1">
      <c r="A498" s="29"/>
      <c r="B498" s="29"/>
      <c r="C498" s="29"/>
      <c r="D498" s="174"/>
      <c r="E498" s="92"/>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row>
    <row r="499" ht="12.75" customHeight="1">
      <c r="A499" s="29"/>
      <c r="B499" s="29"/>
      <c r="C499" s="29"/>
      <c r="D499" s="174"/>
      <c r="E499" s="92"/>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row>
    <row r="500" ht="12.75" customHeight="1">
      <c r="A500" s="29"/>
      <c r="B500" s="29"/>
      <c r="C500" s="29"/>
      <c r="D500" s="174"/>
      <c r="E500" s="92"/>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row>
    <row r="501" ht="12.75" customHeight="1">
      <c r="A501" s="29"/>
      <c r="B501" s="29"/>
      <c r="C501" s="29"/>
      <c r="D501" s="174"/>
      <c r="E501" s="92"/>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row>
    <row r="502" ht="12.75" customHeight="1">
      <c r="A502" s="29"/>
      <c r="B502" s="29"/>
      <c r="C502" s="29"/>
      <c r="D502" s="174"/>
      <c r="E502" s="92"/>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row>
    <row r="503" ht="12.75" customHeight="1">
      <c r="A503" s="29"/>
      <c r="B503" s="29"/>
      <c r="C503" s="29"/>
      <c r="D503" s="174"/>
      <c r="E503" s="92"/>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row>
    <row r="504" ht="12.75" customHeight="1">
      <c r="A504" s="29"/>
      <c r="B504" s="29"/>
      <c r="C504" s="29"/>
      <c r="D504" s="174"/>
      <c r="E504" s="92"/>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row>
    <row r="505" ht="12.75" customHeight="1">
      <c r="A505" s="29"/>
      <c r="B505" s="29"/>
      <c r="C505" s="29"/>
      <c r="D505" s="174"/>
      <c r="E505" s="92"/>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row>
    <row r="506" ht="12.75" customHeight="1">
      <c r="A506" s="29"/>
      <c r="B506" s="29"/>
      <c r="C506" s="29"/>
      <c r="D506" s="174"/>
      <c r="E506" s="92"/>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row>
    <row r="507" ht="12.75" customHeight="1">
      <c r="A507" s="29"/>
      <c r="B507" s="29"/>
      <c r="C507" s="29"/>
      <c r="D507" s="174"/>
      <c r="E507" s="92"/>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row>
    <row r="508" ht="12.75" customHeight="1">
      <c r="A508" s="29"/>
      <c r="B508" s="29"/>
      <c r="C508" s="29"/>
      <c r="D508" s="174"/>
      <c r="E508" s="92"/>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row>
    <row r="509" ht="12.75" customHeight="1">
      <c r="A509" s="29"/>
      <c r="B509" s="29"/>
      <c r="C509" s="29"/>
      <c r="D509" s="174"/>
      <c r="E509" s="92"/>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row>
    <row r="510" ht="12.75" customHeight="1">
      <c r="A510" s="29"/>
      <c r="B510" s="29"/>
      <c r="C510" s="29"/>
      <c r="D510" s="174"/>
      <c r="E510" s="92"/>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row>
    <row r="511" ht="12.75" customHeight="1">
      <c r="A511" s="29"/>
      <c r="B511" s="29"/>
      <c r="C511" s="29"/>
      <c r="D511" s="174"/>
      <c r="E511" s="92"/>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row>
    <row r="512" ht="12.75" customHeight="1">
      <c r="A512" s="29"/>
      <c r="B512" s="29"/>
      <c r="C512" s="29"/>
      <c r="D512" s="174"/>
      <c r="E512" s="92"/>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row>
    <row r="513" ht="12.75" customHeight="1">
      <c r="A513" s="29"/>
      <c r="B513" s="29"/>
      <c r="C513" s="29"/>
      <c r="D513" s="174"/>
      <c r="E513" s="92"/>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row>
    <row r="514" ht="12.75" customHeight="1">
      <c r="A514" s="29"/>
      <c r="B514" s="29"/>
      <c r="C514" s="29"/>
      <c r="D514" s="174"/>
      <c r="E514" s="92"/>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row>
    <row r="515" ht="12.75" customHeight="1">
      <c r="A515" s="29"/>
      <c r="B515" s="29"/>
      <c r="C515" s="29"/>
      <c r="D515" s="174"/>
      <c r="E515" s="92"/>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row>
    <row r="516" ht="12.75" customHeight="1">
      <c r="A516" s="29"/>
      <c r="B516" s="29"/>
      <c r="C516" s="29"/>
      <c r="D516" s="174"/>
      <c r="E516" s="92"/>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row>
    <row r="517" ht="12.75" customHeight="1">
      <c r="A517" s="29"/>
      <c r="B517" s="29"/>
      <c r="C517" s="29"/>
      <c r="D517" s="174"/>
      <c r="E517" s="92"/>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row>
    <row r="518" ht="12.75" customHeight="1">
      <c r="A518" s="29"/>
      <c r="B518" s="29"/>
      <c r="C518" s="29"/>
      <c r="D518" s="174"/>
      <c r="E518" s="92"/>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row>
    <row r="519" ht="12.75" customHeight="1">
      <c r="A519" s="29"/>
      <c r="B519" s="29"/>
      <c r="C519" s="29"/>
      <c r="D519" s="174"/>
      <c r="E519" s="92"/>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row>
    <row r="520" ht="12.75" customHeight="1">
      <c r="A520" s="29"/>
      <c r="B520" s="29"/>
      <c r="C520" s="29"/>
      <c r="D520" s="174"/>
      <c r="E520" s="92"/>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row>
    <row r="521" ht="12.75" customHeight="1">
      <c r="A521" s="29"/>
      <c r="B521" s="29"/>
      <c r="C521" s="29"/>
      <c r="D521" s="174"/>
      <c r="E521" s="92"/>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row>
    <row r="522" ht="12.75" customHeight="1">
      <c r="A522" s="29"/>
      <c r="B522" s="29"/>
      <c r="C522" s="29"/>
      <c r="D522" s="174"/>
      <c r="E522" s="92"/>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row>
    <row r="523" ht="12.75" customHeight="1">
      <c r="A523" s="29"/>
      <c r="B523" s="29"/>
      <c r="C523" s="29"/>
      <c r="D523" s="174"/>
      <c r="E523" s="92"/>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row>
    <row r="524" ht="12.75" customHeight="1">
      <c r="A524" s="29"/>
      <c r="B524" s="29"/>
      <c r="C524" s="29"/>
      <c r="D524" s="174"/>
      <c r="E524" s="92"/>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row>
    <row r="525" ht="12.75" customHeight="1">
      <c r="A525" s="29"/>
      <c r="B525" s="29"/>
      <c r="C525" s="29"/>
      <c r="D525" s="174"/>
      <c r="E525" s="92"/>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row>
    <row r="526" ht="12.75" customHeight="1">
      <c r="A526" s="29"/>
      <c r="B526" s="29"/>
      <c r="C526" s="29"/>
      <c r="D526" s="174"/>
      <c r="E526" s="92"/>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row>
    <row r="527" ht="12.75" customHeight="1">
      <c r="A527" s="29"/>
      <c r="B527" s="29"/>
      <c r="C527" s="29"/>
      <c r="D527" s="174"/>
      <c r="E527" s="92"/>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row>
    <row r="528" ht="12.75" customHeight="1">
      <c r="A528" s="29"/>
      <c r="B528" s="29"/>
      <c r="C528" s="29"/>
      <c r="D528" s="174"/>
      <c r="E528" s="92"/>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row>
    <row r="529" ht="12.75" customHeight="1">
      <c r="A529" s="29"/>
      <c r="B529" s="29"/>
      <c r="C529" s="29"/>
      <c r="D529" s="174"/>
      <c r="E529" s="92"/>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row>
    <row r="530" ht="12.75" customHeight="1">
      <c r="A530" s="29"/>
      <c r="B530" s="29"/>
      <c r="C530" s="29"/>
      <c r="D530" s="174"/>
      <c r="E530" s="92"/>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row>
    <row r="531" ht="12.75" customHeight="1">
      <c r="A531" s="29"/>
      <c r="B531" s="29"/>
      <c r="C531" s="29"/>
      <c r="D531" s="174"/>
      <c r="E531" s="92"/>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row>
    <row r="532" ht="12.75" customHeight="1">
      <c r="A532" s="29"/>
      <c r="B532" s="29"/>
      <c r="C532" s="29"/>
      <c r="D532" s="174"/>
      <c r="E532" s="92"/>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row>
    <row r="533" ht="12.75" customHeight="1">
      <c r="A533" s="29"/>
      <c r="B533" s="29"/>
      <c r="C533" s="29"/>
      <c r="D533" s="174"/>
      <c r="E533" s="92"/>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row>
    <row r="534" ht="12.75" customHeight="1">
      <c r="A534" s="29"/>
      <c r="B534" s="29"/>
      <c r="C534" s="29"/>
      <c r="D534" s="174"/>
      <c r="E534" s="92"/>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row>
    <row r="535" ht="12.75" customHeight="1">
      <c r="A535" s="29"/>
      <c r="B535" s="29"/>
      <c r="C535" s="29"/>
      <c r="D535" s="174"/>
      <c r="E535" s="92"/>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row>
    <row r="536" ht="12.75" customHeight="1">
      <c r="A536" s="29"/>
      <c r="B536" s="29"/>
      <c r="C536" s="29"/>
      <c r="D536" s="174"/>
      <c r="E536" s="92"/>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row>
    <row r="537" ht="12.75" customHeight="1">
      <c r="A537" s="29"/>
      <c r="B537" s="29"/>
      <c r="C537" s="29"/>
      <c r="D537" s="174"/>
      <c r="E537" s="92"/>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row>
    <row r="538" ht="12.75" customHeight="1">
      <c r="A538" s="29"/>
      <c r="B538" s="29"/>
      <c r="C538" s="29"/>
      <c r="D538" s="174"/>
      <c r="E538" s="92"/>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row>
    <row r="539" ht="12.75" customHeight="1">
      <c r="A539" s="29"/>
      <c r="B539" s="29"/>
      <c r="C539" s="29"/>
      <c r="D539" s="174"/>
      <c r="E539" s="92"/>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row>
    <row r="540" ht="12.75" customHeight="1">
      <c r="A540" s="29"/>
      <c r="B540" s="29"/>
      <c r="C540" s="29"/>
      <c r="D540" s="174"/>
      <c r="E540" s="92"/>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row>
    <row r="541" ht="12.75" customHeight="1">
      <c r="A541" s="29"/>
      <c r="B541" s="29"/>
      <c r="C541" s="29"/>
      <c r="D541" s="174"/>
      <c r="E541" s="92"/>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row>
    <row r="542" ht="12.75" customHeight="1">
      <c r="A542" s="29"/>
      <c r="B542" s="29"/>
      <c r="C542" s="29"/>
      <c r="D542" s="174"/>
      <c r="E542" s="92"/>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row>
    <row r="543" ht="12.75" customHeight="1">
      <c r="A543" s="29"/>
      <c r="B543" s="29"/>
      <c r="C543" s="29"/>
      <c r="D543" s="174"/>
      <c r="E543" s="92"/>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row>
    <row r="544" ht="12.75" customHeight="1">
      <c r="A544" s="29"/>
      <c r="B544" s="29"/>
      <c r="C544" s="29"/>
      <c r="D544" s="174"/>
      <c r="E544" s="92"/>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row>
    <row r="545" ht="12.75" customHeight="1">
      <c r="A545" s="29"/>
      <c r="B545" s="29"/>
      <c r="C545" s="29"/>
      <c r="D545" s="174"/>
      <c r="E545" s="92"/>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row>
    <row r="546" ht="12.75" customHeight="1">
      <c r="A546" s="29"/>
      <c r="B546" s="29"/>
      <c r="C546" s="29"/>
      <c r="D546" s="174"/>
      <c r="E546" s="92"/>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row>
    <row r="547" ht="12.75" customHeight="1">
      <c r="A547" s="29"/>
      <c r="B547" s="29"/>
      <c r="C547" s="29"/>
      <c r="D547" s="174"/>
      <c r="E547" s="92"/>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row>
    <row r="548" ht="12.75" customHeight="1">
      <c r="A548" s="29"/>
      <c r="B548" s="29"/>
      <c r="C548" s="29"/>
      <c r="D548" s="174"/>
      <c r="E548" s="92"/>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row>
    <row r="549" ht="12.75" customHeight="1">
      <c r="A549" s="29"/>
      <c r="B549" s="29"/>
      <c r="C549" s="29"/>
      <c r="D549" s="174"/>
      <c r="E549" s="92"/>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row>
    <row r="550" ht="12.75" customHeight="1">
      <c r="A550" s="29"/>
      <c r="B550" s="29"/>
      <c r="C550" s="29"/>
      <c r="D550" s="174"/>
      <c r="E550" s="92"/>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row>
    <row r="551" ht="12.75" customHeight="1">
      <c r="A551" s="29"/>
      <c r="B551" s="29"/>
      <c r="C551" s="29"/>
      <c r="D551" s="174"/>
      <c r="E551" s="92"/>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row>
    <row r="552" ht="12.75" customHeight="1">
      <c r="A552" s="29"/>
      <c r="B552" s="29"/>
      <c r="C552" s="29"/>
      <c r="D552" s="174"/>
      <c r="E552" s="92"/>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row>
    <row r="553" ht="12.75" customHeight="1">
      <c r="A553" s="29"/>
      <c r="B553" s="29"/>
      <c r="C553" s="29"/>
      <c r="D553" s="174"/>
      <c r="E553" s="92"/>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row>
    <row r="554" ht="12.75" customHeight="1">
      <c r="A554" s="29"/>
      <c r="B554" s="29"/>
      <c r="C554" s="29"/>
      <c r="D554" s="174"/>
      <c r="E554" s="92"/>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row>
    <row r="555" ht="12.75" customHeight="1">
      <c r="A555" s="29"/>
      <c r="B555" s="29"/>
      <c r="C555" s="29"/>
      <c r="D555" s="174"/>
      <c r="E555" s="92"/>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row>
    <row r="556" ht="12.75" customHeight="1">
      <c r="A556" s="29"/>
      <c r="B556" s="29"/>
      <c r="C556" s="29"/>
      <c r="D556" s="174"/>
      <c r="E556" s="92"/>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row>
    <row r="557" ht="12.75" customHeight="1">
      <c r="A557" s="29"/>
      <c r="B557" s="29"/>
      <c r="C557" s="29"/>
      <c r="D557" s="174"/>
      <c r="E557" s="92"/>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row>
    <row r="558" ht="12.75" customHeight="1">
      <c r="A558" s="29"/>
      <c r="B558" s="29"/>
      <c r="C558" s="29"/>
      <c r="D558" s="174"/>
      <c r="E558" s="92"/>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row>
    <row r="559" ht="12.75" customHeight="1">
      <c r="A559" s="29"/>
      <c r="B559" s="29"/>
      <c r="C559" s="29"/>
      <c r="D559" s="174"/>
      <c r="E559" s="92"/>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row>
    <row r="560" ht="12.75" customHeight="1">
      <c r="A560" s="29"/>
      <c r="B560" s="29"/>
      <c r="C560" s="29"/>
      <c r="D560" s="174"/>
      <c r="E560" s="92"/>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row>
    <row r="561" ht="12.75" customHeight="1">
      <c r="A561" s="29"/>
      <c r="B561" s="29"/>
      <c r="C561" s="29"/>
      <c r="D561" s="174"/>
      <c r="E561" s="92"/>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row>
    <row r="562" ht="12.75" customHeight="1">
      <c r="A562" s="29"/>
      <c r="B562" s="29"/>
      <c r="C562" s="29"/>
      <c r="D562" s="174"/>
      <c r="E562" s="92"/>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row>
    <row r="563" ht="12.75" customHeight="1">
      <c r="A563" s="29"/>
      <c r="B563" s="29"/>
      <c r="C563" s="29"/>
      <c r="D563" s="174"/>
      <c r="E563" s="92"/>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row>
    <row r="564" ht="12.75" customHeight="1">
      <c r="A564" s="29"/>
      <c r="B564" s="29"/>
      <c r="C564" s="29"/>
      <c r="D564" s="174"/>
      <c r="E564" s="92"/>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row>
    <row r="565" ht="12.75" customHeight="1">
      <c r="A565" s="29"/>
      <c r="B565" s="29"/>
      <c r="C565" s="29"/>
      <c r="D565" s="174"/>
      <c r="E565" s="92"/>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row>
    <row r="566" ht="12.75" customHeight="1">
      <c r="A566" s="29"/>
      <c r="B566" s="29"/>
      <c r="C566" s="29"/>
      <c r="D566" s="174"/>
      <c r="E566" s="92"/>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row>
    <row r="567" ht="12.75" customHeight="1">
      <c r="A567" s="29"/>
      <c r="B567" s="29"/>
      <c r="C567" s="29"/>
      <c r="D567" s="174"/>
      <c r="E567" s="92"/>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row>
    <row r="568" ht="12.75" customHeight="1">
      <c r="A568" s="29"/>
      <c r="B568" s="29"/>
      <c r="C568" s="29"/>
      <c r="D568" s="174"/>
      <c r="E568" s="92"/>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row>
    <row r="569" ht="12.75" customHeight="1">
      <c r="A569" s="29"/>
      <c r="B569" s="29"/>
      <c r="C569" s="29"/>
      <c r="D569" s="174"/>
      <c r="E569" s="92"/>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row>
    <row r="570" ht="12.75" customHeight="1">
      <c r="A570" s="29"/>
      <c r="B570" s="29"/>
      <c r="C570" s="29"/>
      <c r="D570" s="174"/>
      <c r="E570" s="92"/>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row>
    <row r="571" ht="12.75" customHeight="1">
      <c r="A571" s="29"/>
      <c r="B571" s="29"/>
      <c r="C571" s="29"/>
      <c r="D571" s="174"/>
      <c r="E571" s="92"/>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row>
    <row r="572" ht="12.75" customHeight="1">
      <c r="A572" s="29"/>
      <c r="B572" s="29"/>
      <c r="C572" s="29"/>
      <c r="D572" s="174"/>
      <c r="E572" s="92"/>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row>
    <row r="573" ht="12.75" customHeight="1">
      <c r="A573" s="29"/>
      <c r="B573" s="29"/>
      <c r="C573" s="29"/>
      <c r="D573" s="174"/>
      <c r="E573" s="92"/>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row>
    <row r="574" ht="12.75" customHeight="1">
      <c r="A574" s="29"/>
      <c r="B574" s="29"/>
      <c r="C574" s="29"/>
      <c r="D574" s="174"/>
      <c r="E574" s="92"/>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row>
    <row r="575" ht="12.75" customHeight="1">
      <c r="A575" s="29"/>
      <c r="B575" s="29"/>
      <c r="C575" s="29"/>
      <c r="D575" s="174"/>
      <c r="E575" s="92"/>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row>
    <row r="576" ht="12.75" customHeight="1">
      <c r="A576" s="29"/>
      <c r="B576" s="29"/>
      <c r="C576" s="29"/>
      <c r="D576" s="174"/>
      <c r="E576" s="92"/>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row>
    <row r="577" ht="12.75" customHeight="1">
      <c r="A577" s="29"/>
      <c r="B577" s="29"/>
      <c r="C577" s="29"/>
      <c r="D577" s="174"/>
      <c r="E577" s="92"/>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row>
    <row r="578" ht="12.75" customHeight="1">
      <c r="A578" s="29"/>
      <c r="B578" s="29"/>
      <c r="C578" s="29"/>
      <c r="D578" s="174"/>
      <c r="E578" s="92"/>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row>
    <row r="579" ht="12.75" customHeight="1">
      <c r="A579" s="29"/>
      <c r="B579" s="29"/>
      <c r="C579" s="29"/>
      <c r="D579" s="174"/>
      <c r="E579" s="92"/>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row>
    <row r="580" ht="12.75" customHeight="1">
      <c r="A580" s="29"/>
      <c r="B580" s="29"/>
      <c r="C580" s="29"/>
      <c r="D580" s="174"/>
      <c r="E580" s="92"/>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row>
    <row r="581" ht="12.75" customHeight="1">
      <c r="A581" s="29"/>
      <c r="B581" s="29"/>
      <c r="C581" s="29"/>
      <c r="D581" s="174"/>
      <c r="E581" s="92"/>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row>
    <row r="582" ht="12.75" customHeight="1">
      <c r="A582" s="29"/>
      <c r="B582" s="29"/>
      <c r="C582" s="29"/>
      <c r="D582" s="174"/>
      <c r="E582" s="92"/>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row>
    <row r="583" ht="12.75" customHeight="1">
      <c r="A583" s="29"/>
      <c r="B583" s="29"/>
      <c r="C583" s="29"/>
      <c r="D583" s="174"/>
      <c r="E583" s="92"/>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row>
    <row r="584" ht="12.75" customHeight="1">
      <c r="A584" s="29"/>
      <c r="B584" s="29"/>
      <c r="C584" s="29"/>
      <c r="D584" s="174"/>
      <c r="E584" s="92"/>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row>
    <row r="585" ht="12.75" customHeight="1">
      <c r="A585" s="29"/>
      <c r="B585" s="29"/>
      <c r="C585" s="29"/>
      <c r="D585" s="174"/>
      <c r="E585" s="92"/>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row>
    <row r="586" ht="12.75" customHeight="1">
      <c r="A586" s="29"/>
      <c r="B586" s="29"/>
      <c r="C586" s="29"/>
      <c r="D586" s="174"/>
      <c r="E586" s="92"/>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row>
    <row r="587" ht="12.75" customHeight="1">
      <c r="A587" s="29"/>
      <c r="B587" s="29"/>
      <c r="C587" s="29"/>
      <c r="D587" s="174"/>
      <c r="E587" s="92"/>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row>
    <row r="588" ht="12.75" customHeight="1">
      <c r="A588" s="29"/>
      <c r="B588" s="29"/>
      <c r="C588" s="29"/>
      <c r="D588" s="174"/>
      <c r="E588" s="92"/>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row>
    <row r="589" ht="12.75" customHeight="1">
      <c r="A589" s="29"/>
      <c r="B589" s="29"/>
      <c r="C589" s="29"/>
      <c r="D589" s="174"/>
      <c r="E589" s="92"/>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row>
    <row r="590" ht="12.75" customHeight="1">
      <c r="A590" s="29"/>
      <c r="B590" s="29"/>
      <c r="C590" s="29"/>
      <c r="D590" s="174"/>
      <c r="E590" s="92"/>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row>
    <row r="591" ht="12.75" customHeight="1">
      <c r="A591" s="29"/>
      <c r="B591" s="29"/>
      <c r="C591" s="29"/>
      <c r="D591" s="174"/>
      <c r="E591" s="92"/>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row>
    <row r="592" ht="12.75" customHeight="1">
      <c r="A592" s="29"/>
      <c r="B592" s="29"/>
      <c r="C592" s="29"/>
      <c r="D592" s="174"/>
      <c r="E592" s="92"/>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row>
    <row r="593" ht="12.75" customHeight="1">
      <c r="A593" s="29"/>
      <c r="B593" s="29"/>
      <c r="C593" s="29"/>
      <c r="D593" s="174"/>
      <c r="E593" s="92"/>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row>
    <row r="594" ht="12.75" customHeight="1">
      <c r="A594" s="29"/>
      <c r="B594" s="29"/>
      <c r="C594" s="29"/>
      <c r="D594" s="174"/>
      <c r="E594" s="92"/>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row>
    <row r="595" ht="12.75" customHeight="1">
      <c r="A595" s="29"/>
      <c r="B595" s="29"/>
      <c r="C595" s="29"/>
      <c r="D595" s="174"/>
      <c r="E595" s="92"/>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row>
    <row r="596" ht="12.75" customHeight="1">
      <c r="A596" s="29"/>
      <c r="B596" s="29"/>
      <c r="C596" s="29"/>
      <c r="D596" s="174"/>
      <c r="E596" s="92"/>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row>
    <row r="597" ht="12.75" customHeight="1">
      <c r="A597" s="29"/>
      <c r="B597" s="29"/>
      <c r="C597" s="29"/>
      <c r="D597" s="174"/>
      <c r="E597" s="92"/>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row>
    <row r="598" ht="12.75" customHeight="1">
      <c r="A598" s="29"/>
      <c r="B598" s="29"/>
      <c r="C598" s="29"/>
      <c r="D598" s="174"/>
      <c r="E598" s="92"/>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row>
    <row r="599" ht="12.75" customHeight="1">
      <c r="A599" s="29"/>
      <c r="B599" s="29"/>
      <c r="C599" s="29"/>
      <c r="D599" s="174"/>
      <c r="E599" s="92"/>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row>
    <row r="600" ht="12.75" customHeight="1">
      <c r="A600" s="29"/>
      <c r="B600" s="29"/>
      <c r="C600" s="29"/>
      <c r="D600" s="174"/>
      <c r="E600" s="92"/>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row>
    <row r="601" ht="12.75" customHeight="1">
      <c r="A601" s="29"/>
      <c r="B601" s="29"/>
      <c r="C601" s="29"/>
      <c r="D601" s="174"/>
      <c r="E601" s="92"/>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row>
    <row r="602" ht="12.75" customHeight="1">
      <c r="A602" s="29"/>
      <c r="B602" s="29"/>
      <c r="C602" s="29"/>
      <c r="D602" s="174"/>
      <c r="E602" s="92"/>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row>
    <row r="603" ht="12.75" customHeight="1">
      <c r="A603" s="29"/>
      <c r="B603" s="29"/>
      <c r="C603" s="29"/>
      <c r="D603" s="174"/>
      <c r="E603" s="92"/>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row>
    <row r="604" ht="12.75" customHeight="1">
      <c r="A604" s="29"/>
      <c r="B604" s="29"/>
      <c r="C604" s="29"/>
      <c r="D604" s="174"/>
      <c r="E604" s="92"/>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row>
    <row r="605" ht="12.75" customHeight="1">
      <c r="A605" s="29"/>
      <c r="B605" s="29"/>
      <c r="C605" s="29"/>
      <c r="D605" s="174"/>
      <c r="E605" s="92"/>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row>
    <row r="606" ht="12.75" customHeight="1">
      <c r="A606" s="29"/>
      <c r="B606" s="29"/>
      <c r="C606" s="29"/>
      <c r="D606" s="174"/>
      <c r="E606" s="92"/>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row>
    <row r="607" ht="12.75" customHeight="1">
      <c r="A607" s="29"/>
      <c r="B607" s="29"/>
      <c r="C607" s="29"/>
      <c r="D607" s="174"/>
      <c r="E607" s="92"/>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row>
    <row r="608" ht="12.75" customHeight="1">
      <c r="A608" s="29"/>
      <c r="B608" s="29"/>
      <c r="C608" s="29"/>
      <c r="D608" s="174"/>
      <c r="E608" s="92"/>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row>
    <row r="609" ht="12.75" customHeight="1">
      <c r="A609" s="29"/>
      <c r="B609" s="29"/>
      <c r="C609" s="29"/>
      <c r="D609" s="174"/>
      <c r="E609" s="92"/>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row>
    <row r="610" ht="12.75" customHeight="1">
      <c r="A610" s="29"/>
      <c r="B610" s="29"/>
      <c r="C610" s="29"/>
      <c r="D610" s="174"/>
      <c r="E610" s="92"/>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row>
    <row r="611" ht="12.75" customHeight="1">
      <c r="A611" s="29"/>
      <c r="B611" s="29"/>
      <c r="C611" s="29"/>
      <c r="D611" s="174"/>
      <c r="E611" s="92"/>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row>
    <row r="612" ht="12.75" customHeight="1">
      <c r="A612" s="29"/>
      <c r="B612" s="29"/>
      <c r="C612" s="29"/>
      <c r="D612" s="174"/>
      <c r="E612" s="92"/>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row>
    <row r="613" ht="12.75" customHeight="1">
      <c r="A613" s="29"/>
      <c r="B613" s="29"/>
      <c r="C613" s="29"/>
      <c r="D613" s="174"/>
      <c r="E613" s="92"/>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row>
    <row r="614" ht="12.75" customHeight="1">
      <c r="A614" s="29"/>
      <c r="B614" s="29"/>
      <c r="C614" s="29"/>
      <c r="D614" s="174"/>
      <c r="E614" s="92"/>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row>
    <row r="615" ht="12.75" customHeight="1">
      <c r="A615" s="29"/>
      <c r="B615" s="29"/>
      <c r="C615" s="29"/>
      <c r="D615" s="174"/>
      <c r="E615" s="92"/>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row>
    <row r="616" ht="12.75" customHeight="1">
      <c r="A616" s="29"/>
      <c r="B616" s="29"/>
      <c r="C616" s="29"/>
      <c r="D616" s="174"/>
      <c r="E616" s="92"/>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row>
    <row r="617" ht="12.75" customHeight="1">
      <c r="A617" s="29"/>
      <c r="B617" s="29"/>
      <c r="C617" s="29"/>
      <c r="D617" s="174"/>
      <c r="E617" s="92"/>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row>
    <row r="618" ht="12.75" customHeight="1">
      <c r="A618" s="29"/>
      <c r="B618" s="29"/>
      <c r="C618" s="29"/>
      <c r="D618" s="174"/>
      <c r="E618" s="92"/>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row>
    <row r="619" ht="12.75" customHeight="1">
      <c r="A619" s="29"/>
      <c r="B619" s="29"/>
      <c r="C619" s="29"/>
      <c r="D619" s="174"/>
      <c r="E619" s="92"/>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row>
    <row r="620" ht="12.75" customHeight="1">
      <c r="A620" s="29"/>
      <c r="B620" s="29"/>
      <c r="C620" s="29"/>
      <c r="D620" s="174"/>
      <c r="E620" s="92"/>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row>
    <row r="621" ht="12.75" customHeight="1">
      <c r="A621" s="29"/>
      <c r="B621" s="29"/>
      <c r="C621" s="29"/>
      <c r="D621" s="174"/>
      <c r="E621" s="92"/>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row>
    <row r="622" ht="12.75" customHeight="1">
      <c r="A622" s="29"/>
      <c r="B622" s="29"/>
      <c r="C622" s="29"/>
      <c r="D622" s="174"/>
      <c r="E622" s="92"/>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row>
    <row r="623" ht="12.75" customHeight="1">
      <c r="A623" s="29"/>
      <c r="B623" s="29"/>
      <c r="C623" s="29"/>
      <c r="D623" s="174"/>
      <c r="E623" s="92"/>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row>
    <row r="624" ht="12.75" customHeight="1">
      <c r="A624" s="29"/>
      <c r="B624" s="29"/>
      <c r="C624" s="29"/>
      <c r="D624" s="174"/>
      <c r="E624" s="92"/>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row>
    <row r="625" ht="12.75" customHeight="1">
      <c r="A625" s="29"/>
      <c r="B625" s="29"/>
      <c r="C625" s="29"/>
      <c r="D625" s="174"/>
      <c r="E625" s="92"/>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row>
    <row r="626" ht="12.75" customHeight="1">
      <c r="A626" s="29"/>
      <c r="B626" s="29"/>
      <c r="C626" s="29"/>
      <c r="D626" s="174"/>
      <c r="E626" s="92"/>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row>
    <row r="627" ht="12.75" customHeight="1">
      <c r="A627" s="29"/>
      <c r="B627" s="29"/>
      <c r="C627" s="29"/>
      <c r="D627" s="174"/>
      <c r="E627" s="92"/>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row>
    <row r="628" ht="12.75" customHeight="1">
      <c r="A628" s="29"/>
      <c r="B628" s="29"/>
      <c r="C628" s="29"/>
      <c r="D628" s="174"/>
      <c r="E628" s="92"/>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row>
    <row r="629" ht="12.75" customHeight="1">
      <c r="A629" s="29"/>
      <c r="B629" s="29"/>
      <c r="C629" s="29"/>
      <c r="D629" s="174"/>
      <c r="E629" s="92"/>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row>
    <row r="630" ht="12.75" customHeight="1">
      <c r="A630" s="29"/>
      <c r="B630" s="29"/>
      <c r="C630" s="29"/>
      <c r="D630" s="174"/>
      <c r="E630" s="92"/>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row>
    <row r="631" ht="12.75" customHeight="1">
      <c r="A631" s="29"/>
      <c r="B631" s="29"/>
      <c r="C631" s="29"/>
      <c r="D631" s="174"/>
      <c r="E631" s="92"/>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row>
    <row r="632" ht="12.75" customHeight="1">
      <c r="A632" s="29"/>
      <c r="B632" s="29"/>
      <c r="C632" s="29"/>
      <c r="D632" s="174"/>
      <c r="E632" s="92"/>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row>
    <row r="633" ht="12.75" customHeight="1">
      <c r="A633" s="29"/>
      <c r="B633" s="29"/>
      <c r="C633" s="29"/>
      <c r="D633" s="174"/>
      <c r="E633" s="92"/>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row>
    <row r="634" ht="12.75" customHeight="1">
      <c r="A634" s="29"/>
      <c r="B634" s="29"/>
      <c r="C634" s="29"/>
      <c r="D634" s="174"/>
      <c r="E634" s="92"/>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row>
    <row r="635" ht="12.75" customHeight="1">
      <c r="A635" s="29"/>
      <c r="B635" s="29"/>
      <c r="C635" s="29"/>
      <c r="D635" s="174"/>
      <c r="E635" s="92"/>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row>
    <row r="636" ht="12.75" customHeight="1">
      <c r="A636" s="29"/>
      <c r="B636" s="29"/>
      <c r="C636" s="29"/>
      <c r="D636" s="174"/>
      <c r="E636" s="92"/>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row>
    <row r="637" ht="12.75" customHeight="1">
      <c r="A637" s="29"/>
      <c r="B637" s="29"/>
      <c r="C637" s="29"/>
      <c r="D637" s="174"/>
      <c r="E637" s="92"/>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row>
    <row r="638" ht="12.75" customHeight="1">
      <c r="A638" s="29"/>
      <c r="B638" s="29"/>
      <c r="C638" s="29"/>
      <c r="D638" s="174"/>
      <c r="E638" s="92"/>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row>
    <row r="639" ht="12.75" customHeight="1">
      <c r="A639" s="29"/>
      <c r="B639" s="29"/>
      <c r="C639" s="29"/>
      <c r="D639" s="174"/>
      <c r="E639" s="92"/>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row>
    <row r="640" ht="12.75" customHeight="1">
      <c r="A640" s="29"/>
      <c r="B640" s="29"/>
      <c r="C640" s="29"/>
      <c r="D640" s="174"/>
      <c r="E640" s="92"/>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row>
    <row r="641" ht="12.75" customHeight="1">
      <c r="A641" s="29"/>
      <c r="B641" s="29"/>
      <c r="C641" s="29"/>
      <c r="D641" s="174"/>
      <c r="E641" s="92"/>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row>
    <row r="642" ht="12.75" customHeight="1">
      <c r="A642" s="29"/>
      <c r="B642" s="29"/>
      <c r="C642" s="29"/>
      <c r="D642" s="174"/>
      <c r="E642" s="92"/>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row>
    <row r="643" ht="12.75" customHeight="1">
      <c r="A643" s="29"/>
      <c r="B643" s="29"/>
      <c r="C643" s="29"/>
      <c r="D643" s="174"/>
      <c r="E643" s="92"/>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row>
    <row r="644" ht="12.75" customHeight="1">
      <c r="A644" s="29"/>
      <c r="B644" s="29"/>
      <c r="C644" s="29"/>
      <c r="D644" s="174"/>
      <c r="E644" s="92"/>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row>
    <row r="645" ht="12.75" customHeight="1">
      <c r="A645" s="29"/>
      <c r="B645" s="29"/>
      <c r="C645" s="29"/>
      <c r="D645" s="174"/>
      <c r="E645" s="92"/>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row>
    <row r="646" ht="12.75" customHeight="1">
      <c r="A646" s="29"/>
      <c r="B646" s="29"/>
      <c r="C646" s="29"/>
      <c r="D646" s="174"/>
      <c r="E646" s="92"/>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row>
    <row r="647" ht="12.75" customHeight="1">
      <c r="A647" s="29"/>
      <c r="B647" s="29"/>
      <c r="C647" s="29"/>
      <c r="D647" s="174"/>
      <c r="E647" s="92"/>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row>
    <row r="648" ht="12.75" customHeight="1">
      <c r="A648" s="29"/>
      <c r="B648" s="29"/>
      <c r="C648" s="29"/>
      <c r="D648" s="174"/>
      <c r="E648" s="92"/>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row>
    <row r="649" ht="12.75" customHeight="1">
      <c r="A649" s="29"/>
      <c r="B649" s="29"/>
      <c r="C649" s="29"/>
      <c r="D649" s="174"/>
      <c r="E649" s="92"/>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row>
    <row r="650" ht="12.75" customHeight="1">
      <c r="A650" s="29"/>
      <c r="B650" s="29"/>
      <c r="C650" s="29"/>
      <c r="D650" s="174"/>
      <c r="E650" s="92"/>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row>
    <row r="651" ht="12.75" customHeight="1">
      <c r="A651" s="29"/>
      <c r="B651" s="29"/>
      <c r="C651" s="29"/>
      <c r="D651" s="174"/>
      <c r="E651" s="92"/>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row>
    <row r="652" ht="12.75" customHeight="1">
      <c r="A652" s="29"/>
      <c r="B652" s="29"/>
      <c r="C652" s="29"/>
      <c r="D652" s="174"/>
      <c r="E652" s="92"/>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row>
    <row r="653" ht="12.75" customHeight="1">
      <c r="A653" s="29"/>
      <c r="B653" s="29"/>
      <c r="C653" s="29"/>
      <c r="D653" s="174"/>
      <c r="E653" s="92"/>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row>
    <row r="654" ht="12.75" customHeight="1">
      <c r="A654" s="29"/>
      <c r="B654" s="29"/>
      <c r="C654" s="29"/>
      <c r="D654" s="174"/>
      <c r="E654" s="92"/>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row>
    <row r="655" ht="12.75" customHeight="1">
      <c r="A655" s="29"/>
      <c r="B655" s="29"/>
      <c r="C655" s="29"/>
      <c r="D655" s="174"/>
      <c r="E655" s="92"/>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row>
    <row r="656" ht="12.75" customHeight="1">
      <c r="A656" s="29"/>
      <c r="B656" s="29"/>
      <c r="C656" s="29"/>
      <c r="D656" s="174"/>
      <c r="E656" s="92"/>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row>
    <row r="657" ht="12.75" customHeight="1">
      <c r="A657" s="29"/>
      <c r="B657" s="29"/>
      <c r="C657" s="29"/>
      <c r="D657" s="174"/>
      <c r="E657" s="92"/>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row>
    <row r="658" ht="12.75" customHeight="1">
      <c r="A658" s="29"/>
      <c r="B658" s="29"/>
      <c r="C658" s="29"/>
      <c r="D658" s="174"/>
      <c r="E658" s="92"/>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row>
    <row r="659" ht="12.75" customHeight="1">
      <c r="A659" s="29"/>
      <c r="B659" s="29"/>
      <c r="C659" s="29"/>
      <c r="D659" s="174"/>
      <c r="E659" s="92"/>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row>
    <row r="660" ht="12.75" customHeight="1">
      <c r="A660" s="29"/>
      <c r="B660" s="29"/>
      <c r="C660" s="29"/>
      <c r="D660" s="174"/>
      <c r="E660" s="92"/>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row>
    <row r="661" ht="12.75" customHeight="1">
      <c r="A661" s="29"/>
      <c r="B661" s="29"/>
      <c r="C661" s="29"/>
      <c r="D661" s="174"/>
      <c r="E661" s="92"/>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row>
    <row r="662" ht="12.75" customHeight="1">
      <c r="A662" s="29"/>
      <c r="B662" s="29"/>
      <c r="C662" s="29"/>
      <c r="D662" s="174"/>
      <c r="E662" s="92"/>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row>
    <row r="663" ht="12.75" customHeight="1">
      <c r="A663" s="29"/>
      <c r="B663" s="29"/>
      <c r="C663" s="29"/>
      <c r="D663" s="174"/>
      <c r="E663" s="92"/>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row>
    <row r="664" ht="12.75" customHeight="1">
      <c r="A664" s="29"/>
      <c r="B664" s="29"/>
      <c r="C664" s="29"/>
      <c r="D664" s="174"/>
      <c r="E664" s="92"/>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row>
    <row r="665" ht="12.75" customHeight="1">
      <c r="A665" s="29"/>
      <c r="B665" s="29"/>
      <c r="C665" s="29"/>
      <c r="D665" s="174"/>
      <c r="E665" s="92"/>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row>
    <row r="666" ht="12.75" customHeight="1">
      <c r="A666" s="29"/>
      <c r="B666" s="29"/>
      <c r="C666" s="29"/>
      <c r="D666" s="174"/>
      <c r="E666" s="92"/>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row>
    <row r="667" ht="12.75" customHeight="1">
      <c r="A667" s="29"/>
      <c r="B667" s="29"/>
      <c r="C667" s="29"/>
      <c r="D667" s="174"/>
      <c r="E667" s="92"/>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row>
    <row r="668" ht="12.75" customHeight="1">
      <c r="A668" s="29"/>
      <c r="B668" s="29"/>
      <c r="C668" s="29"/>
      <c r="D668" s="174"/>
      <c r="E668" s="92"/>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row>
    <row r="669" ht="12.75" customHeight="1">
      <c r="A669" s="29"/>
      <c r="B669" s="29"/>
      <c r="C669" s="29"/>
      <c r="D669" s="174"/>
      <c r="E669" s="92"/>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row>
    <row r="670" ht="12.75" customHeight="1">
      <c r="A670" s="29"/>
      <c r="B670" s="29"/>
      <c r="C670" s="29"/>
      <c r="D670" s="174"/>
      <c r="E670" s="92"/>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row>
    <row r="671" ht="12.75" customHeight="1">
      <c r="A671" s="29"/>
      <c r="B671" s="29"/>
      <c r="C671" s="29"/>
      <c r="D671" s="174"/>
      <c r="E671" s="92"/>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row>
    <row r="672" ht="12.75" customHeight="1">
      <c r="A672" s="29"/>
      <c r="B672" s="29"/>
      <c r="C672" s="29"/>
      <c r="D672" s="174"/>
      <c r="E672" s="92"/>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row>
    <row r="673" ht="12.75" customHeight="1">
      <c r="A673" s="29"/>
      <c r="B673" s="29"/>
      <c r="C673" s="29"/>
      <c r="D673" s="174"/>
      <c r="E673" s="92"/>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row>
    <row r="674" ht="12.75" customHeight="1">
      <c r="A674" s="29"/>
      <c r="B674" s="29"/>
      <c r="C674" s="29"/>
      <c r="D674" s="174"/>
      <c r="E674" s="92"/>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row>
    <row r="675" ht="12.75" customHeight="1">
      <c r="A675" s="29"/>
      <c r="B675" s="29"/>
      <c r="C675" s="29"/>
      <c r="D675" s="174"/>
      <c r="E675" s="92"/>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row>
    <row r="676" ht="12.75" customHeight="1">
      <c r="A676" s="29"/>
      <c r="B676" s="29"/>
      <c r="C676" s="29"/>
      <c r="D676" s="174"/>
      <c r="E676" s="92"/>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row>
    <row r="677" ht="12.75" customHeight="1">
      <c r="A677" s="29"/>
      <c r="B677" s="29"/>
      <c r="C677" s="29"/>
      <c r="D677" s="174"/>
      <c r="E677" s="92"/>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row>
    <row r="678" ht="12.75" customHeight="1">
      <c r="A678" s="29"/>
      <c r="B678" s="29"/>
      <c r="C678" s="29"/>
      <c r="D678" s="174"/>
      <c r="E678" s="92"/>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row>
    <row r="679" ht="12.75" customHeight="1">
      <c r="A679" s="29"/>
      <c r="B679" s="29"/>
      <c r="C679" s="29"/>
      <c r="D679" s="174"/>
      <c r="E679" s="92"/>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row>
    <row r="680" ht="12.75" customHeight="1">
      <c r="A680" s="29"/>
      <c r="B680" s="29"/>
      <c r="C680" s="29"/>
      <c r="D680" s="174"/>
      <c r="E680" s="92"/>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row>
    <row r="681" ht="12.75" customHeight="1">
      <c r="A681" s="29"/>
      <c r="B681" s="29"/>
      <c r="C681" s="29"/>
      <c r="D681" s="174"/>
      <c r="E681" s="92"/>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row>
    <row r="682" ht="12.75" customHeight="1">
      <c r="A682" s="29"/>
      <c r="B682" s="29"/>
      <c r="C682" s="29"/>
      <c r="D682" s="174"/>
      <c r="E682" s="92"/>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row>
    <row r="683" ht="12.75" customHeight="1">
      <c r="A683" s="29"/>
      <c r="B683" s="29"/>
      <c r="C683" s="29"/>
      <c r="D683" s="174"/>
      <c r="E683" s="92"/>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row>
    <row r="684" ht="12.75" customHeight="1">
      <c r="A684" s="29"/>
      <c r="B684" s="29"/>
      <c r="C684" s="29"/>
      <c r="D684" s="174"/>
      <c r="E684" s="92"/>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row>
    <row r="685" ht="12.75" customHeight="1">
      <c r="A685" s="29"/>
      <c r="B685" s="29"/>
      <c r="C685" s="29"/>
      <c r="D685" s="174"/>
      <c r="E685" s="92"/>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row>
    <row r="686" ht="12.75" customHeight="1">
      <c r="A686" s="29"/>
      <c r="B686" s="29"/>
      <c r="C686" s="29"/>
      <c r="D686" s="174"/>
      <c r="E686" s="92"/>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row>
    <row r="687" ht="12.75" customHeight="1">
      <c r="A687" s="29"/>
      <c r="B687" s="29"/>
      <c r="C687" s="29"/>
      <c r="D687" s="174"/>
      <c r="E687" s="92"/>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row>
    <row r="688" ht="12.75" customHeight="1">
      <c r="A688" s="29"/>
      <c r="B688" s="29"/>
      <c r="C688" s="29"/>
      <c r="D688" s="174"/>
      <c r="E688" s="92"/>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row>
    <row r="689" ht="12.75" customHeight="1">
      <c r="A689" s="29"/>
      <c r="B689" s="29"/>
      <c r="C689" s="29"/>
      <c r="D689" s="174"/>
      <c r="E689" s="92"/>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row>
    <row r="690" ht="12.75" customHeight="1">
      <c r="A690" s="29"/>
      <c r="B690" s="29"/>
      <c r="C690" s="29"/>
      <c r="D690" s="174"/>
      <c r="E690" s="92"/>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row>
    <row r="691" ht="12.75" customHeight="1">
      <c r="A691" s="29"/>
      <c r="B691" s="29"/>
      <c r="C691" s="29"/>
      <c r="D691" s="174"/>
      <c r="E691" s="92"/>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row>
    <row r="692" ht="12.75" customHeight="1">
      <c r="A692" s="29"/>
      <c r="B692" s="29"/>
      <c r="C692" s="29"/>
      <c r="D692" s="174"/>
      <c r="E692" s="92"/>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row>
    <row r="693" ht="12.75" customHeight="1">
      <c r="A693" s="29"/>
      <c r="B693" s="29"/>
      <c r="C693" s="29"/>
      <c r="D693" s="174"/>
      <c r="E693" s="92"/>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row>
    <row r="694" ht="12.75" customHeight="1">
      <c r="A694" s="29"/>
      <c r="B694" s="29"/>
      <c r="C694" s="29"/>
      <c r="D694" s="174"/>
      <c r="E694" s="92"/>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row>
    <row r="695" ht="12.75" customHeight="1">
      <c r="A695" s="29"/>
      <c r="B695" s="29"/>
      <c r="C695" s="29"/>
      <c r="D695" s="174"/>
      <c r="E695" s="92"/>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row>
    <row r="696" ht="12.75" customHeight="1">
      <c r="A696" s="29"/>
      <c r="B696" s="29"/>
      <c r="C696" s="29"/>
      <c r="D696" s="174"/>
      <c r="E696" s="92"/>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row>
    <row r="697" ht="12.75" customHeight="1">
      <c r="A697" s="29"/>
      <c r="B697" s="29"/>
      <c r="C697" s="29"/>
      <c r="D697" s="174"/>
      <c r="E697" s="92"/>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row>
    <row r="698" ht="12.75" customHeight="1">
      <c r="A698" s="29"/>
      <c r="B698" s="29"/>
      <c r="C698" s="29"/>
      <c r="D698" s="174"/>
      <c r="E698" s="92"/>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row>
    <row r="699" ht="12.75" customHeight="1">
      <c r="A699" s="29"/>
      <c r="B699" s="29"/>
      <c r="C699" s="29"/>
      <c r="D699" s="174"/>
      <c r="E699" s="92"/>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row>
    <row r="700" ht="12.75" customHeight="1">
      <c r="A700" s="29"/>
      <c r="B700" s="29"/>
      <c r="C700" s="29"/>
      <c r="D700" s="174"/>
      <c r="E700" s="92"/>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row>
    <row r="701" ht="12.75" customHeight="1">
      <c r="A701" s="29"/>
      <c r="B701" s="29"/>
      <c r="C701" s="29"/>
      <c r="D701" s="174"/>
      <c r="E701" s="92"/>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row>
    <row r="702" ht="12.75" customHeight="1">
      <c r="A702" s="29"/>
      <c r="B702" s="29"/>
      <c r="C702" s="29"/>
      <c r="D702" s="174"/>
      <c r="E702" s="92"/>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row>
    <row r="703" ht="12.75" customHeight="1">
      <c r="A703" s="29"/>
      <c r="B703" s="29"/>
      <c r="C703" s="29"/>
      <c r="D703" s="174"/>
      <c r="E703" s="92"/>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row>
    <row r="704" ht="12.75" customHeight="1">
      <c r="A704" s="29"/>
      <c r="B704" s="29"/>
      <c r="C704" s="29"/>
      <c r="D704" s="174"/>
      <c r="E704" s="92"/>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row>
    <row r="705" ht="12.75" customHeight="1">
      <c r="A705" s="29"/>
      <c r="B705" s="29"/>
      <c r="C705" s="29"/>
      <c r="D705" s="174"/>
      <c r="E705" s="92"/>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row>
    <row r="706" ht="12.75" customHeight="1">
      <c r="A706" s="29"/>
      <c r="B706" s="29"/>
      <c r="C706" s="29"/>
      <c r="D706" s="174"/>
      <c r="E706" s="92"/>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row>
    <row r="707" ht="12.75" customHeight="1">
      <c r="A707" s="29"/>
      <c r="B707" s="29"/>
      <c r="C707" s="29"/>
      <c r="D707" s="174"/>
      <c r="E707" s="92"/>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row>
    <row r="708" ht="12.75" customHeight="1">
      <c r="A708" s="29"/>
      <c r="B708" s="29"/>
      <c r="C708" s="29"/>
      <c r="D708" s="174"/>
      <c r="E708" s="92"/>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row>
    <row r="709" ht="12.75" customHeight="1">
      <c r="A709" s="29"/>
      <c r="B709" s="29"/>
      <c r="C709" s="29"/>
      <c r="D709" s="174"/>
      <c r="E709" s="92"/>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row>
    <row r="710" ht="12.75" customHeight="1">
      <c r="A710" s="29"/>
      <c r="B710" s="29"/>
      <c r="C710" s="29"/>
      <c r="D710" s="174"/>
      <c r="E710" s="92"/>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row>
    <row r="711" ht="12.75" customHeight="1">
      <c r="A711" s="29"/>
      <c r="B711" s="29"/>
      <c r="C711" s="29"/>
      <c r="D711" s="174"/>
      <c r="E711" s="92"/>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row>
    <row r="712" ht="12.75" customHeight="1">
      <c r="A712" s="29"/>
      <c r="B712" s="29"/>
      <c r="C712" s="29"/>
      <c r="D712" s="174"/>
      <c r="E712" s="92"/>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row>
    <row r="713" ht="12.75" customHeight="1">
      <c r="A713" s="29"/>
      <c r="B713" s="29"/>
      <c r="C713" s="29"/>
      <c r="D713" s="174"/>
      <c r="E713" s="92"/>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row>
    <row r="714" ht="12.75" customHeight="1">
      <c r="A714" s="29"/>
      <c r="B714" s="29"/>
      <c r="C714" s="29"/>
      <c r="D714" s="174"/>
      <c r="E714" s="92"/>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row>
    <row r="715" ht="12.75" customHeight="1">
      <c r="A715" s="29"/>
      <c r="B715" s="29"/>
      <c r="C715" s="29"/>
      <c r="D715" s="174"/>
      <c r="E715" s="92"/>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row>
    <row r="716" ht="12.75" customHeight="1">
      <c r="A716" s="29"/>
      <c r="B716" s="29"/>
      <c r="C716" s="29"/>
      <c r="D716" s="174"/>
      <c r="E716" s="92"/>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row>
    <row r="717" ht="12.75" customHeight="1">
      <c r="A717" s="29"/>
      <c r="B717" s="29"/>
      <c r="C717" s="29"/>
      <c r="D717" s="174"/>
      <c r="E717" s="92"/>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row>
    <row r="718" ht="12.75" customHeight="1">
      <c r="A718" s="29"/>
      <c r="B718" s="29"/>
      <c r="C718" s="29"/>
      <c r="D718" s="174"/>
      <c r="E718" s="92"/>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row>
    <row r="719" ht="12.75" customHeight="1">
      <c r="A719" s="29"/>
      <c r="B719" s="29"/>
      <c r="C719" s="29"/>
      <c r="D719" s="174"/>
      <c r="E719" s="92"/>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row>
    <row r="720" ht="12.75" customHeight="1">
      <c r="A720" s="29"/>
      <c r="B720" s="29"/>
      <c r="C720" s="29"/>
      <c r="D720" s="174"/>
      <c r="E720" s="92"/>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row>
    <row r="721" ht="12.75" customHeight="1">
      <c r="A721" s="29"/>
      <c r="B721" s="29"/>
      <c r="C721" s="29"/>
      <c r="D721" s="174"/>
      <c r="E721" s="92"/>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row>
    <row r="722" ht="12.75" customHeight="1">
      <c r="A722" s="29"/>
      <c r="B722" s="29"/>
      <c r="C722" s="29"/>
      <c r="D722" s="174"/>
      <c r="E722" s="92"/>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row>
    <row r="723" ht="12.75" customHeight="1">
      <c r="A723" s="29"/>
      <c r="B723" s="29"/>
      <c r="C723" s="29"/>
      <c r="D723" s="174"/>
      <c r="E723" s="92"/>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row>
    <row r="724" ht="12.75" customHeight="1">
      <c r="A724" s="29"/>
      <c r="B724" s="29"/>
      <c r="C724" s="29"/>
      <c r="D724" s="174"/>
      <c r="E724" s="92"/>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row>
    <row r="725" ht="12.75" customHeight="1">
      <c r="A725" s="29"/>
      <c r="B725" s="29"/>
      <c r="C725" s="29"/>
      <c r="D725" s="174"/>
      <c r="E725" s="92"/>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row>
    <row r="726" ht="12.75" customHeight="1">
      <c r="A726" s="29"/>
      <c r="B726" s="29"/>
      <c r="C726" s="29"/>
      <c r="D726" s="174"/>
      <c r="E726" s="92"/>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row>
    <row r="727" ht="12.75" customHeight="1">
      <c r="A727" s="29"/>
      <c r="B727" s="29"/>
      <c r="C727" s="29"/>
      <c r="D727" s="174"/>
      <c r="E727" s="92"/>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row>
    <row r="728" ht="12.75" customHeight="1">
      <c r="A728" s="29"/>
      <c r="B728" s="29"/>
      <c r="C728" s="29"/>
      <c r="D728" s="174"/>
      <c r="E728" s="92"/>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row>
    <row r="729" ht="12.75" customHeight="1">
      <c r="A729" s="29"/>
      <c r="B729" s="29"/>
      <c r="C729" s="29"/>
      <c r="D729" s="174"/>
      <c r="E729" s="92"/>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row>
    <row r="730" ht="12.75" customHeight="1">
      <c r="A730" s="29"/>
      <c r="B730" s="29"/>
      <c r="C730" s="29"/>
      <c r="D730" s="174"/>
      <c r="E730" s="92"/>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row>
    <row r="731" ht="12.75" customHeight="1">
      <c r="A731" s="29"/>
      <c r="B731" s="29"/>
      <c r="C731" s="29"/>
      <c r="D731" s="174"/>
      <c r="E731" s="92"/>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row>
    <row r="732" ht="12.75" customHeight="1">
      <c r="A732" s="29"/>
      <c r="B732" s="29"/>
      <c r="C732" s="29"/>
      <c r="D732" s="174"/>
      <c r="E732" s="92"/>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row>
    <row r="733" ht="12.75" customHeight="1">
      <c r="A733" s="29"/>
      <c r="B733" s="29"/>
      <c r="C733" s="29"/>
      <c r="D733" s="174"/>
      <c r="E733" s="92"/>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row>
    <row r="734" ht="12.75" customHeight="1">
      <c r="A734" s="29"/>
      <c r="B734" s="29"/>
      <c r="C734" s="29"/>
      <c r="D734" s="174"/>
      <c r="E734" s="92"/>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row>
    <row r="735" ht="12.75" customHeight="1">
      <c r="A735" s="29"/>
      <c r="B735" s="29"/>
      <c r="C735" s="29"/>
      <c r="D735" s="174"/>
      <c r="E735" s="92"/>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row>
    <row r="736" ht="12.75" customHeight="1">
      <c r="A736" s="29"/>
      <c r="B736" s="29"/>
      <c r="C736" s="29"/>
      <c r="D736" s="174"/>
      <c r="E736" s="92"/>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row>
    <row r="737" ht="12.75" customHeight="1">
      <c r="A737" s="29"/>
      <c r="B737" s="29"/>
      <c r="C737" s="29"/>
      <c r="D737" s="174"/>
      <c r="E737" s="92"/>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row>
    <row r="738" ht="12.75" customHeight="1">
      <c r="A738" s="29"/>
      <c r="B738" s="29"/>
      <c r="C738" s="29"/>
      <c r="D738" s="174"/>
      <c r="E738" s="92"/>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row>
    <row r="739" ht="12.75" customHeight="1">
      <c r="A739" s="29"/>
      <c r="B739" s="29"/>
      <c r="C739" s="29"/>
      <c r="D739" s="174"/>
      <c r="E739" s="92"/>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row>
    <row r="740" ht="12.75" customHeight="1">
      <c r="A740" s="29"/>
      <c r="B740" s="29"/>
      <c r="C740" s="29"/>
      <c r="D740" s="174"/>
      <c r="E740" s="92"/>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row>
    <row r="741" ht="12.75" customHeight="1">
      <c r="A741" s="29"/>
      <c r="B741" s="29"/>
      <c r="C741" s="29"/>
      <c r="D741" s="174"/>
      <c r="E741" s="92"/>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row>
    <row r="742" ht="12.75" customHeight="1">
      <c r="A742" s="29"/>
      <c r="B742" s="29"/>
      <c r="C742" s="29"/>
      <c r="D742" s="174"/>
      <c r="E742" s="92"/>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row>
    <row r="743" ht="12.75" customHeight="1">
      <c r="A743" s="29"/>
      <c r="B743" s="29"/>
      <c r="C743" s="29"/>
      <c r="D743" s="174"/>
      <c r="E743" s="92"/>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row>
    <row r="744" ht="12.75" customHeight="1">
      <c r="A744" s="29"/>
      <c r="B744" s="29"/>
      <c r="C744" s="29"/>
      <c r="D744" s="174"/>
      <c r="E744" s="92"/>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row>
    <row r="745" ht="12.75" customHeight="1">
      <c r="A745" s="29"/>
      <c r="B745" s="29"/>
      <c r="C745" s="29"/>
      <c r="D745" s="174"/>
      <c r="E745" s="92"/>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row>
    <row r="746" ht="12.75" customHeight="1">
      <c r="A746" s="29"/>
      <c r="B746" s="29"/>
      <c r="C746" s="29"/>
      <c r="D746" s="174"/>
      <c r="E746" s="92"/>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row>
    <row r="747" ht="12.75" customHeight="1">
      <c r="A747" s="29"/>
      <c r="B747" s="29"/>
      <c r="C747" s="29"/>
      <c r="D747" s="174"/>
      <c r="E747" s="92"/>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row>
    <row r="748" ht="12.75" customHeight="1">
      <c r="A748" s="29"/>
      <c r="B748" s="29"/>
      <c r="C748" s="29"/>
      <c r="D748" s="174"/>
      <c r="E748" s="92"/>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row>
    <row r="749" ht="12.75" customHeight="1">
      <c r="A749" s="29"/>
      <c r="B749" s="29"/>
      <c r="C749" s="29"/>
      <c r="D749" s="174"/>
      <c r="E749" s="92"/>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row>
    <row r="750" ht="12.75" customHeight="1">
      <c r="A750" s="29"/>
      <c r="B750" s="29"/>
      <c r="C750" s="29"/>
      <c r="D750" s="174"/>
      <c r="E750" s="92"/>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row>
    <row r="751" ht="12.75" customHeight="1">
      <c r="A751" s="29"/>
      <c r="B751" s="29"/>
      <c r="C751" s="29"/>
      <c r="D751" s="174"/>
      <c r="E751" s="92"/>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row>
    <row r="752" ht="12.75" customHeight="1">
      <c r="A752" s="29"/>
      <c r="B752" s="29"/>
      <c r="C752" s="29"/>
      <c r="D752" s="174"/>
      <c r="E752" s="92"/>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row>
    <row r="753" ht="12.75" customHeight="1">
      <c r="A753" s="29"/>
      <c r="B753" s="29"/>
      <c r="C753" s="29"/>
      <c r="D753" s="174"/>
      <c r="E753" s="92"/>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row>
    <row r="754" ht="12.75" customHeight="1">
      <c r="A754" s="29"/>
      <c r="B754" s="29"/>
      <c r="C754" s="29"/>
      <c r="D754" s="174"/>
      <c r="E754" s="92"/>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row>
    <row r="755" ht="12.75" customHeight="1">
      <c r="A755" s="29"/>
      <c r="B755" s="29"/>
      <c r="C755" s="29"/>
      <c r="D755" s="174"/>
      <c r="E755" s="92"/>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row>
    <row r="756" ht="12.75" customHeight="1">
      <c r="A756" s="29"/>
      <c r="B756" s="29"/>
      <c r="C756" s="29"/>
      <c r="D756" s="174"/>
      <c r="E756" s="92"/>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row>
    <row r="757" ht="12.75" customHeight="1">
      <c r="A757" s="29"/>
      <c r="B757" s="29"/>
      <c r="C757" s="29"/>
      <c r="D757" s="174"/>
      <c r="E757" s="92"/>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row>
    <row r="758" ht="12.75" customHeight="1">
      <c r="A758" s="29"/>
      <c r="B758" s="29"/>
      <c r="C758" s="29"/>
      <c r="D758" s="174"/>
      <c r="E758" s="92"/>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row>
    <row r="759" ht="12.75" customHeight="1">
      <c r="A759" s="29"/>
      <c r="B759" s="29"/>
      <c r="C759" s="29"/>
      <c r="D759" s="174"/>
      <c r="E759" s="92"/>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row>
    <row r="760" ht="12.75" customHeight="1">
      <c r="A760" s="29"/>
      <c r="B760" s="29"/>
      <c r="C760" s="29"/>
      <c r="D760" s="174"/>
      <c r="E760" s="92"/>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row>
    <row r="761" ht="12.75" customHeight="1">
      <c r="A761" s="29"/>
      <c r="B761" s="29"/>
      <c r="C761" s="29"/>
      <c r="D761" s="174"/>
      <c r="E761" s="92"/>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row>
    <row r="762" ht="12.75" customHeight="1">
      <c r="A762" s="29"/>
      <c r="B762" s="29"/>
      <c r="C762" s="29"/>
      <c r="D762" s="174"/>
      <c r="E762" s="92"/>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row>
    <row r="763" ht="12.75" customHeight="1">
      <c r="A763" s="29"/>
      <c r="B763" s="29"/>
      <c r="C763" s="29"/>
      <c r="D763" s="174"/>
      <c r="E763" s="92"/>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row>
    <row r="764" ht="12.75" customHeight="1">
      <c r="A764" s="29"/>
      <c r="B764" s="29"/>
      <c r="C764" s="29"/>
      <c r="D764" s="174"/>
      <c r="E764" s="92"/>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row>
    <row r="765" ht="12.75" customHeight="1">
      <c r="A765" s="29"/>
      <c r="B765" s="29"/>
      <c r="C765" s="29"/>
      <c r="D765" s="174"/>
      <c r="E765" s="92"/>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row>
    <row r="766" ht="12.75" customHeight="1">
      <c r="A766" s="29"/>
      <c r="B766" s="29"/>
      <c r="C766" s="29"/>
      <c r="D766" s="174"/>
      <c r="E766" s="92"/>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row>
    <row r="767" ht="12.75" customHeight="1">
      <c r="A767" s="29"/>
      <c r="B767" s="29"/>
      <c r="C767" s="29"/>
      <c r="D767" s="174"/>
      <c r="E767" s="92"/>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row>
    <row r="768" ht="12.75" customHeight="1">
      <c r="A768" s="29"/>
      <c r="B768" s="29"/>
      <c r="C768" s="29"/>
      <c r="D768" s="174"/>
      <c r="E768" s="92"/>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row>
    <row r="769" ht="12.75" customHeight="1">
      <c r="A769" s="29"/>
      <c r="B769" s="29"/>
      <c r="C769" s="29"/>
      <c r="D769" s="174"/>
      <c r="E769" s="92"/>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row>
    <row r="770" ht="12.75" customHeight="1">
      <c r="A770" s="29"/>
      <c r="B770" s="29"/>
      <c r="C770" s="29"/>
      <c r="D770" s="174"/>
      <c r="E770" s="92"/>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row>
    <row r="771" ht="12.75" customHeight="1">
      <c r="A771" s="29"/>
      <c r="B771" s="29"/>
      <c r="C771" s="29"/>
      <c r="D771" s="174"/>
      <c r="E771" s="92"/>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row>
    <row r="772" ht="12.75" customHeight="1">
      <c r="A772" s="29"/>
      <c r="B772" s="29"/>
      <c r="C772" s="29"/>
      <c r="D772" s="174"/>
      <c r="E772" s="92"/>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row>
    <row r="773" ht="12.75" customHeight="1">
      <c r="A773" s="29"/>
      <c r="B773" s="29"/>
      <c r="C773" s="29"/>
      <c r="D773" s="174"/>
      <c r="E773" s="92"/>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row>
    <row r="774" ht="12.75" customHeight="1">
      <c r="A774" s="29"/>
      <c r="B774" s="29"/>
      <c r="C774" s="29"/>
      <c r="D774" s="174"/>
      <c r="E774" s="92"/>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row>
    <row r="775" ht="12.75" customHeight="1">
      <c r="A775" s="29"/>
      <c r="B775" s="29"/>
      <c r="C775" s="29"/>
      <c r="D775" s="174"/>
      <c r="E775" s="92"/>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row>
    <row r="776" ht="12.75" customHeight="1">
      <c r="A776" s="29"/>
      <c r="B776" s="29"/>
      <c r="C776" s="29"/>
      <c r="D776" s="174"/>
      <c r="E776" s="92"/>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row>
    <row r="777" ht="12.75" customHeight="1">
      <c r="A777" s="29"/>
      <c r="B777" s="29"/>
      <c r="C777" s="29"/>
      <c r="D777" s="174"/>
      <c r="E777" s="92"/>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row>
    <row r="778" ht="12.75" customHeight="1">
      <c r="A778" s="29"/>
      <c r="B778" s="29"/>
      <c r="C778" s="29"/>
      <c r="D778" s="174"/>
      <c r="E778" s="92"/>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row>
    <row r="779" ht="12.75" customHeight="1">
      <c r="A779" s="29"/>
      <c r="B779" s="29"/>
      <c r="C779" s="29"/>
      <c r="D779" s="174"/>
      <c r="E779" s="92"/>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row>
    <row r="780" ht="12.75" customHeight="1">
      <c r="A780" s="29"/>
      <c r="B780" s="29"/>
      <c r="C780" s="29"/>
      <c r="D780" s="174"/>
      <c r="E780" s="92"/>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row>
    <row r="781" ht="12.75" customHeight="1">
      <c r="A781" s="29"/>
      <c r="B781" s="29"/>
      <c r="C781" s="29"/>
      <c r="D781" s="174"/>
      <c r="E781" s="92"/>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row>
    <row r="782" ht="12.75" customHeight="1">
      <c r="A782" s="29"/>
      <c r="B782" s="29"/>
      <c r="C782" s="29"/>
      <c r="D782" s="174"/>
      <c r="E782" s="92"/>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row>
    <row r="783" ht="12.75" customHeight="1">
      <c r="A783" s="29"/>
      <c r="B783" s="29"/>
      <c r="C783" s="29"/>
      <c r="D783" s="174"/>
      <c r="E783" s="92"/>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row>
    <row r="784" ht="12.75" customHeight="1">
      <c r="A784" s="29"/>
      <c r="B784" s="29"/>
      <c r="C784" s="29"/>
      <c r="D784" s="174"/>
      <c r="E784" s="92"/>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row>
    <row r="785" ht="12.75" customHeight="1">
      <c r="A785" s="29"/>
      <c r="B785" s="29"/>
      <c r="C785" s="29"/>
      <c r="D785" s="174"/>
      <c r="E785" s="92"/>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row>
    <row r="786" ht="12.75" customHeight="1">
      <c r="A786" s="29"/>
      <c r="B786" s="29"/>
      <c r="C786" s="29"/>
      <c r="D786" s="174"/>
      <c r="E786" s="92"/>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row>
    <row r="787" ht="12.75" customHeight="1">
      <c r="A787" s="29"/>
      <c r="B787" s="29"/>
      <c r="C787" s="29"/>
      <c r="D787" s="174"/>
      <c r="E787" s="92"/>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row>
    <row r="788" ht="12.75" customHeight="1">
      <c r="A788" s="29"/>
      <c r="B788" s="29"/>
      <c r="C788" s="29"/>
      <c r="D788" s="174"/>
      <c r="E788" s="92"/>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row>
    <row r="789" ht="12.75" customHeight="1">
      <c r="A789" s="29"/>
      <c r="B789" s="29"/>
      <c r="C789" s="29"/>
      <c r="D789" s="174"/>
      <c r="E789" s="92"/>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row>
    <row r="790" ht="12.75" customHeight="1">
      <c r="A790" s="29"/>
      <c r="B790" s="29"/>
      <c r="C790" s="29"/>
      <c r="D790" s="174"/>
      <c r="E790" s="92"/>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row>
    <row r="791" ht="12.75" customHeight="1">
      <c r="A791" s="29"/>
      <c r="B791" s="29"/>
      <c r="C791" s="29"/>
      <c r="D791" s="174"/>
      <c r="E791" s="92"/>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row>
    <row r="792" ht="12.75" customHeight="1">
      <c r="A792" s="29"/>
      <c r="B792" s="29"/>
      <c r="C792" s="29"/>
      <c r="D792" s="174"/>
      <c r="E792" s="92"/>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row>
    <row r="793" ht="12.75" customHeight="1">
      <c r="A793" s="29"/>
      <c r="B793" s="29"/>
      <c r="C793" s="29"/>
      <c r="D793" s="174"/>
      <c r="E793" s="92"/>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row>
    <row r="794" ht="12.75" customHeight="1">
      <c r="A794" s="29"/>
      <c r="B794" s="29"/>
      <c r="C794" s="29"/>
      <c r="D794" s="174"/>
      <c r="E794" s="92"/>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row>
    <row r="795" ht="12.75" customHeight="1">
      <c r="A795" s="29"/>
      <c r="B795" s="29"/>
      <c r="C795" s="29"/>
      <c r="D795" s="174"/>
      <c r="E795" s="92"/>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row>
    <row r="796" ht="12.75" customHeight="1">
      <c r="A796" s="29"/>
      <c r="B796" s="29"/>
      <c r="C796" s="29"/>
      <c r="D796" s="174"/>
      <c r="E796" s="92"/>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row>
    <row r="797" ht="12.75" customHeight="1">
      <c r="A797" s="29"/>
      <c r="B797" s="29"/>
      <c r="C797" s="29"/>
      <c r="D797" s="174"/>
      <c r="E797" s="92"/>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row>
    <row r="798" ht="12.75" customHeight="1">
      <c r="A798" s="29"/>
      <c r="B798" s="29"/>
      <c r="C798" s="29"/>
      <c r="D798" s="174"/>
      <c r="E798" s="92"/>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row>
    <row r="799" ht="12.75" customHeight="1">
      <c r="A799" s="29"/>
      <c r="B799" s="29"/>
      <c r="C799" s="29"/>
      <c r="D799" s="174"/>
      <c r="E799" s="92"/>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row>
    <row r="800" ht="12.75" customHeight="1">
      <c r="A800" s="29"/>
      <c r="B800" s="29"/>
      <c r="C800" s="29"/>
      <c r="D800" s="174"/>
      <c r="E800" s="92"/>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row>
    <row r="801" ht="12.75" customHeight="1">
      <c r="A801" s="29"/>
      <c r="B801" s="29"/>
      <c r="C801" s="29"/>
      <c r="D801" s="174"/>
      <c r="E801" s="92"/>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row>
    <row r="802" ht="12.75" customHeight="1">
      <c r="A802" s="29"/>
      <c r="B802" s="29"/>
      <c r="C802" s="29"/>
      <c r="D802" s="174"/>
      <c r="E802" s="92"/>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row>
    <row r="803" ht="12.75" customHeight="1">
      <c r="A803" s="29"/>
      <c r="B803" s="29"/>
      <c r="C803" s="29"/>
      <c r="D803" s="174"/>
      <c r="E803" s="92"/>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row>
    <row r="804" ht="12.75" customHeight="1">
      <c r="A804" s="29"/>
      <c r="B804" s="29"/>
      <c r="C804" s="29"/>
      <c r="D804" s="174"/>
      <c r="E804" s="92"/>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row>
    <row r="805" ht="12.75" customHeight="1">
      <c r="A805" s="29"/>
      <c r="B805" s="29"/>
      <c r="C805" s="29"/>
      <c r="D805" s="174"/>
      <c r="E805" s="92"/>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row>
    <row r="806" ht="12.75" customHeight="1">
      <c r="A806" s="29"/>
      <c r="B806" s="29"/>
      <c r="C806" s="29"/>
      <c r="D806" s="174"/>
      <c r="E806" s="92"/>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row>
    <row r="807" ht="12.75" customHeight="1">
      <c r="A807" s="29"/>
      <c r="B807" s="29"/>
      <c r="C807" s="29"/>
      <c r="D807" s="174"/>
      <c r="E807" s="92"/>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row>
    <row r="808" ht="12.75" customHeight="1">
      <c r="A808" s="29"/>
      <c r="B808" s="29"/>
      <c r="C808" s="29"/>
      <c r="D808" s="174"/>
      <c r="E808" s="92"/>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row>
    <row r="809" ht="12.75" customHeight="1">
      <c r="A809" s="29"/>
      <c r="B809" s="29"/>
      <c r="C809" s="29"/>
      <c r="D809" s="174"/>
      <c r="E809" s="92"/>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row>
    <row r="810" ht="12.75" customHeight="1">
      <c r="A810" s="29"/>
      <c r="B810" s="29"/>
      <c r="C810" s="29"/>
      <c r="D810" s="174"/>
      <c r="E810" s="92"/>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row>
    <row r="811" ht="12.75" customHeight="1">
      <c r="A811" s="29"/>
      <c r="B811" s="29"/>
      <c r="C811" s="29"/>
      <c r="D811" s="174"/>
      <c r="E811" s="92"/>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row>
    <row r="812" ht="12.75" customHeight="1">
      <c r="A812" s="29"/>
      <c r="B812" s="29"/>
      <c r="C812" s="29"/>
      <c r="D812" s="174"/>
      <c r="E812" s="92"/>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row>
    <row r="813" ht="12.75" customHeight="1">
      <c r="A813" s="29"/>
      <c r="B813" s="29"/>
      <c r="C813" s="29"/>
      <c r="D813" s="174"/>
      <c r="E813" s="92"/>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row>
    <row r="814" ht="12.75" customHeight="1">
      <c r="A814" s="29"/>
      <c r="B814" s="29"/>
      <c r="C814" s="29"/>
      <c r="D814" s="174"/>
      <c r="E814" s="92"/>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row>
    <row r="815" ht="12.75" customHeight="1">
      <c r="A815" s="29"/>
      <c r="B815" s="29"/>
      <c r="C815" s="29"/>
      <c r="D815" s="174"/>
      <c r="E815" s="92"/>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row>
    <row r="816" ht="12.75" customHeight="1">
      <c r="A816" s="29"/>
      <c r="B816" s="29"/>
      <c r="C816" s="29"/>
      <c r="D816" s="174"/>
      <c r="E816" s="92"/>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row>
    <row r="817" ht="12.75" customHeight="1">
      <c r="A817" s="29"/>
      <c r="B817" s="29"/>
      <c r="C817" s="29"/>
      <c r="D817" s="174"/>
      <c r="E817" s="92"/>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row>
    <row r="818" ht="12.75" customHeight="1">
      <c r="A818" s="29"/>
      <c r="B818" s="29"/>
      <c r="C818" s="29"/>
      <c r="D818" s="174"/>
      <c r="E818" s="92"/>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row>
    <row r="819" ht="12.75" customHeight="1">
      <c r="A819" s="29"/>
      <c r="B819" s="29"/>
      <c r="C819" s="29"/>
      <c r="D819" s="174"/>
      <c r="E819" s="92"/>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row>
    <row r="820" ht="12.75" customHeight="1">
      <c r="A820" s="29"/>
      <c r="B820" s="29"/>
      <c r="C820" s="29"/>
      <c r="D820" s="174"/>
      <c r="E820" s="92"/>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row>
    <row r="821" ht="12.75" customHeight="1">
      <c r="A821" s="29"/>
      <c r="B821" s="29"/>
      <c r="C821" s="29"/>
      <c r="D821" s="174"/>
      <c r="E821" s="92"/>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row>
    <row r="822" ht="12.75" customHeight="1">
      <c r="A822" s="29"/>
      <c r="B822" s="29"/>
      <c r="C822" s="29"/>
      <c r="D822" s="174"/>
      <c r="E822" s="92"/>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row>
    <row r="823" ht="12.75" customHeight="1">
      <c r="A823" s="29"/>
      <c r="B823" s="29"/>
      <c r="C823" s="29"/>
      <c r="D823" s="174"/>
      <c r="E823" s="92"/>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row>
    <row r="824" ht="12.75" customHeight="1">
      <c r="A824" s="29"/>
      <c r="B824" s="29"/>
      <c r="C824" s="29"/>
      <c r="D824" s="174"/>
      <c r="E824" s="92"/>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row>
    <row r="825" ht="12.75" customHeight="1">
      <c r="A825" s="29"/>
      <c r="B825" s="29"/>
      <c r="C825" s="29"/>
      <c r="D825" s="174"/>
      <c r="E825" s="92"/>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row>
    <row r="826" ht="12.75" customHeight="1">
      <c r="A826" s="29"/>
      <c r="B826" s="29"/>
      <c r="C826" s="29"/>
      <c r="D826" s="174"/>
      <c r="E826" s="92"/>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row>
    <row r="827" ht="12.75" customHeight="1">
      <c r="A827" s="29"/>
      <c r="B827" s="29"/>
      <c r="C827" s="29"/>
      <c r="D827" s="174"/>
      <c r="E827" s="92"/>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row>
    <row r="828" ht="12.75" customHeight="1">
      <c r="A828" s="29"/>
      <c r="B828" s="29"/>
      <c r="C828" s="29"/>
      <c r="D828" s="174"/>
      <c r="E828" s="92"/>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row>
    <row r="829" ht="12.75" customHeight="1">
      <c r="A829" s="29"/>
      <c r="B829" s="29"/>
      <c r="C829" s="29"/>
      <c r="D829" s="174"/>
      <c r="E829" s="92"/>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row>
    <row r="830" ht="12.75" customHeight="1">
      <c r="A830" s="29"/>
      <c r="B830" s="29"/>
      <c r="C830" s="29"/>
      <c r="D830" s="174"/>
      <c r="E830" s="92"/>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row>
    <row r="831" ht="12.75" customHeight="1">
      <c r="A831" s="29"/>
      <c r="B831" s="29"/>
      <c r="C831" s="29"/>
      <c r="D831" s="174"/>
      <c r="E831" s="92"/>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row>
    <row r="832" ht="12.75" customHeight="1">
      <c r="A832" s="29"/>
      <c r="B832" s="29"/>
      <c r="C832" s="29"/>
      <c r="D832" s="174"/>
      <c r="E832" s="92"/>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row>
    <row r="833" ht="12.75" customHeight="1">
      <c r="A833" s="29"/>
      <c r="B833" s="29"/>
      <c r="C833" s="29"/>
      <c r="D833" s="174"/>
      <c r="E833" s="92"/>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row>
    <row r="834" ht="12.75" customHeight="1">
      <c r="A834" s="29"/>
      <c r="B834" s="29"/>
      <c r="C834" s="29"/>
      <c r="D834" s="174"/>
      <c r="E834" s="92"/>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row>
    <row r="835" ht="12.75" customHeight="1">
      <c r="A835" s="29"/>
      <c r="B835" s="29"/>
      <c r="C835" s="29"/>
      <c r="D835" s="174"/>
      <c r="E835" s="92"/>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row>
    <row r="836" ht="12.75" customHeight="1">
      <c r="A836" s="29"/>
      <c r="B836" s="29"/>
      <c r="C836" s="29"/>
      <c r="D836" s="174"/>
      <c r="E836" s="92"/>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row>
    <row r="837" ht="12.75" customHeight="1">
      <c r="A837" s="29"/>
      <c r="B837" s="29"/>
      <c r="C837" s="29"/>
      <c r="D837" s="174"/>
      <c r="E837" s="92"/>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row>
    <row r="838" ht="12.75" customHeight="1">
      <c r="A838" s="29"/>
      <c r="B838" s="29"/>
      <c r="C838" s="29"/>
      <c r="D838" s="174"/>
      <c r="E838" s="92"/>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row>
    <row r="839" ht="12.75" customHeight="1">
      <c r="A839" s="29"/>
      <c r="B839" s="29"/>
      <c r="C839" s="29"/>
      <c r="D839" s="174"/>
      <c r="E839" s="92"/>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row>
    <row r="840" ht="12.75" customHeight="1">
      <c r="A840" s="29"/>
      <c r="B840" s="29"/>
      <c r="C840" s="29"/>
      <c r="D840" s="174"/>
      <c r="E840" s="92"/>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row>
    <row r="841" ht="12.75" customHeight="1">
      <c r="A841" s="29"/>
      <c r="B841" s="29"/>
      <c r="C841" s="29"/>
      <c r="D841" s="174"/>
      <c r="E841" s="92"/>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row>
    <row r="842" ht="12.75" customHeight="1">
      <c r="A842" s="29"/>
      <c r="B842" s="29"/>
      <c r="C842" s="29"/>
      <c r="D842" s="174"/>
      <c r="E842" s="92"/>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row>
    <row r="843" ht="12.75" customHeight="1">
      <c r="A843" s="29"/>
      <c r="B843" s="29"/>
      <c r="C843" s="29"/>
      <c r="D843" s="174"/>
      <c r="E843" s="92"/>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row>
    <row r="844" ht="12.75" customHeight="1">
      <c r="A844" s="29"/>
      <c r="B844" s="29"/>
      <c r="C844" s="29"/>
      <c r="D844" s="174"/>
      <c r="E844" s="92"/>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row>
    <row r="845" ht="12.75" customHeight="1">
      <c r="A845" s="29"/>
      <c r="B845" s="29"/>
      <c r="C845" s="29"/>
      <c r="D845" s="174"/>
      <c r="E845" s="92"/>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row>
    <row r="846" ht="12.75" customHeight="1">
      <c r="A846" s="29"/>
      <c r="B846" s="29"/>
      <c r="C846" s="29"/>
      <c r="D846" s="174"/>
      <c r="E846" s="92"/>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row>
    <row r="847" ht="12.75" customHeight="1">
      <c r="A847" s="29"/>
      <c r="B847" s="29"/>
      <c r="C847" s="29"/>
      <c r="D847" s="174"/>
      <c r="E847" s="92"/>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row>
    <row r="848" ht="12.75" customHeight="1">
      <c r="A848" s="29"/>
      <c r="B848" s="29"/>
      <c r="C848" s="29"/>
      <c r="D848" s="174"/>
      <c r="E848" s="92"/>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row>
    <row r="849" ht="12.75" customHeight="1">
      <c r="A849" s="29"/>
      <c r="B849" s="29"/>
      <c r="C849" s="29"/>
      <c r="D849" s="174"/>
      <c r="E849" s="92"/>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row>
    <row r="850" ht="12.75" customHeight="1">
      <c r="A850" s="29"/>
      <c r="B850" s="29"/>
      <c r="C850" s="29"/>
      <c r="D850" s="174"/>
      <c r="E850" s="92"/>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row>
    <row r="851" ht="12.75" customHeight="1">
      <c r="A851" s="29"/>
      <c r="B851" s="29"/>
      <c r="C851" s="29"/>
      <c r="D851" s="174"/>
      <c r="E851" s="92"/>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row>
    <row r="852" ht="12.75" customHeight="1">
      <c r="A852" s="29"/>
      <c r="B852" s="29"/>
      <c r="C852" s="29"/>
      <c r="D852" s="174"/>
      <c r="E852" s="92"/>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row>
    <row r="853" ht="12.75" customHeight="1">
      <c r="A853" s="29"/>
      <c r="B853" s="29"/>
      <c r="C853" s="29"/>
      <c r="D853" s="174"/>
      <c r="E853" s="92"/>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row>
    <row r="854" ht="12.75" customHeight="1">
      <c r="A854" s="29"/>
      <c r="B854" s="29"/>
      <c r="C854" s="29"/>
      <c r="D854" s="174"/>
      <c r="E854" s="92"/>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row>
    <row r="855" ht="12.75" customHeight="1">
      <c r="A855" s="29"/>
      <c r="B855" s="29"/>
      <c r="C855" s="29"/>
      <c r="D855" s="174"/>
      <c r="E855" s="92"/>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row>
    <row r="856" ht="12.75" customHeight="1">
      <c r="A856" s="29"/>
      <c r="B856" s="29"/>
      <c r="C856" s="29"/>
      <c r="D856" s="174"/>
      <c r="E856" s="92"/>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row>
    <row r="857" ht="12.75" customHeight="1">
      <c r="A857" s="29"/>
      <c r="B857" s="29"/>
      <c r="C857" s="29"/>
      <c r="D857" s="174"/>
      <c r="E857" s="92"/>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row>
    <row r="858" ht="12.75" customHeight="1">
      <c r="A858" s="29"/>
      <c r="B858" s="29"/>
      <c r="C858" s="29"/>
      <c r="D858" s="174"/>
      <c r="E858" s="92"/>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row>
    <row r="859" ht="12.75" customHeight="1">
      <c r="A859" s="29"/>
      <c r="B859" s="29"/>
      <c r="C859" s="29"/>
      <c r="D859" s="174"/>
      <c r="E859" s="92"/>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row>
    <row r="860" ht="12.75" customHeight="1">
      <c r="A860" s="29"/>
      <c r="B860" s="29"/>
      <c r="C860" s="29"/>
      <c r="D860" s="174"/>
      <c r="E860" s="92"/>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row>
    <row r="861" ht="12.75" customHeight="1">
      <c r="A861" s="29"/>
      <c r="B861" s="29"/>
      <c r="C861" s="29"/>
      <c r="D861" s="174"/>
      <c r="E861" s="92"/>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row>
    <row r="862" ht="12.75" customHeight="1">
      <c r="A862" s="29"/>
      <c r="B862" s="29"/>
      <c r="C862" s="29"/>
      <c r="D862" s="174"/>
      <c r="E862" s="92"/>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row>
    <row r="863" ht="12.75" customHeight="1">
      <c r="A863" s="29"/>
      <c r="B863" s="29"/>
      <c r="C863" s="29"/>
      <c r="D863" s="174"/>
      <c r="E863" s="92"/>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row>
    <row r="864" ht="12.75" customHeight="1">
      <c r="A864" s="29"/>
      <c r="B864" s="29"/>
      <c r="C864" s="29"/>
      <c r="D864" s="174"/>
      <c r="E864" s="92"/>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row>
    <row r="865" ht="12.75" customHeight="1">
      <c r="A865" s="29"/>
      <c r="B865" s="29"/>
      <c r="C865" s="29"/>
      <c r="D865" s="174"/>
      <c r="E865" s="92"/>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row>
    <row r="866" ht="12.75" customHeight="1">
      <c r="A866" s="29"/>
      <c r="B866" s="29"/>
      <c r="C866" s="29"/>
      <c r="D866" s="174"/>
      <c r="E866" s="92"/>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row>
    <row r="867" ht="12.75" customHeight="1">
      <c r="A867" s="29"/>
      <c r="B867" s="29"/>
      <c r="C867" s="29"/>
      <c r="D867" s="174"/>
      <c r="E867" s="92"/>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row>
    <row r="868" ht="12.75" customHeight="1">
      <c r="A868" s="29"/>
      <c r="B868" s="29"/>
      <c r="C868" s="29"/>
      <c r="D868" s="174"/>
      <c r="E868" s="92"/>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row>
    <row r="869" ht="12.75" customHeight="1">
      <c r="A869" s="29"/>
      <c r="B869" s="29"/>
      <c r="C869" s="29"/>
      <c r="D869" s="174"/>
      <c r="E869" s="92"/>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row>
    <row r="870" ht="12.75" customHeight="1">
      <c r="A870" s="29"/>
      <c r="B870" s="29"/>
      <c r="C870" s="29"/>
      <c r="D870" s="174"/>
      <c r="E870" s="92"/>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row>
    <row r="871" ht="12.75" customHeight="1">
      <c r="A871" s="29"/>
      <c r="B871" s="29"/>
      <c r="C871" s="29"/>
      <c r="D871" s="174"/>
      <c r="E871" s="92"/>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row>
    <row r="872" ht="12.75" customHeight="1">
      <c r="A872" s="29"/>
      <c r="B872" s="29"/>
      <c r="C872" s="29"/>
      <c r="D872" s="174"/>
      <c r="E872" s="92"/>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row>
    <row r="873" ht="12.75" customHeight="1">
      <c r="A873" s="29"/>
      <c r="B873" s="29"/>
      <c r="C873" s="29"/>
      <c r="D873" s="174"/>
      <c r="E873" s="92"/>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row>
    <row r="874" ht="12.75" customHeight="1">
      <c r="A874" s="29"/>
      <c r="B874" s="29"/>
      <c r="C874" s="29"/>
      <c r="D874" s="174"/>
      <c r="E874" s="92"/>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row>
    <row r="875" ht="12.75" customHeight="1">
      <c r="A875" s="29"/>
      <c r="B875" s="29"/>
      <c r="C875" s="29"/>
      <c r="D875" s="174"/>
      <c r="E875" s="92"/>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row>
    <row r="876" ht="12.75" customHeight="1">
      <c r="A876" s="29"/>
      <c r="B876" s="29"/>
      <c r="C876" s="29"/>
      <c r="D876" s="174"/>
      <c r="E876" s="92"/>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row>
    <row r="877" ht="12.75" customHeight="1">
      <c r="A877" s="29"/>
      <c r="B877" s="29"/>
      <c r="C877" s="29"/>
      <c r="D877" s="174"/>
      <c r="E877" s="92"/>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row>
    <row r="878" ht="12.75" customHeight="1">
      <c r="A878" s="29"/>
      <c r="B878" s="29"/>
      <c r="C878" s="29"/>
      <c r="D878" s="174"/>
      <c r="E878" s="92"/>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row>
    <row r="879" ht="12.75" customHeight="1">
      <c r="A879" s="29"/>
      <c r="B879" s="29"/>
      <c r="C879" s="29"/>
      <c r="D879" s="174"/>
      <c r="E879" s="92"/>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row>
    <row r="880" ht="12.75" customHeight="1">
      <c r="A880" s="29"/>
      <c r="B880" s="29"/>
      <c r="C880" s="29"/>
      <c r="D880" s="174"/>
      <c r="E880" s="92"/>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row>
    <row r="881" ht="12.75" customHeight="1">
      <c r="A881" s="29"/>
      <c r="B881" s="29"/>
      <c r="C881" s="29"/>
      <c r="D881" s="174"/>
      <c r="E881" s="92"/>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row>
    <row r="882" ht="12.75" customHeight="1">
      <c r="A882" s="29"/>
      <c r="B882" s="29"/>
      <c r="C882" s="29"/>
      <c r="D882" s="174"/>
      <c r="E882" s="92"/>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row>
    <row r="883" ht="12.75" customHeight="1">
      <c r="A883" s="29"/>
      <c r="B883" s="29"/>
      <c r="C883" s="29"/>
      <c r="D883" s="174"/>
      <c r="E883" s="92"/>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row>
    <row r="884" ht="12.75" customHeight="1">
      <c r="A884" s="29"/>
      <c r="B884" s="29"/>
      <c r="C884" s="29"/>
      <c r="D884" s="174"/>
      <c r="E884" s="92"/>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row>
    <row r="885" ht="12.75" customHeight="1">
      <c r="A885" s="29"/>
      <c r="B885" s="29"/>
      <c r="C885" s="29"/>
      <c r="D885" s="174"/>
      <c r="E885" s="92"/>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row>
    <row r="886" ht="12.75" customHeight="1">
      <c r="A886" s="29"/>
      <c r="B886" s="29"/>
      <c r="C886" s="29"/>
      <c r="D886" s="174"/>
      <c r="E886" s="92"/>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row>
    <row r="887" ht="12.75" customHeight="1">
      <c r="A887" s="29"/>
      <c r="B887" s="29"/>
      <c r="C887" s="29"/>
      <c r="D887" s="174"/>
      <c r="E887" s="92"/>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row>
    <row r="888" ht="12.75" customHeight="1">
      <c r="A888" s="29"/>
      <c r="B888" s="29"/>
      <c r="C888" s="29"/>
      <c r="D888" s="174"/>
      <c r="E888" s="92"/>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row>
    <row r="889" ht="12.75" customHeight="1">
      <c r="A889" s="29"/>
      <c r="B889" s="29"/>
      <c r="C889" s="29"/>
      <c r="D889" s="174"/>
      <c r="E889" s="92"/>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row>
    <row r="890" ht="12.75" customHeight="1">
      <c r="A890" s="29"/>
      <c r="B890" s="29"/>
      <c r="C890" s="29"/>
      <c r="D890" s="174"/>
      <c r="E890" s="92"/>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row>
    <row r="891" ht="12.75" customHeight="1">
      <c r="A891" s="29"/>
      <c r="B891" s="29"/>
      <c r="C891" s="29"/>
      <c r="D891" s="174"/>
      <c r="E891" s="92"/>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row>
    <row r="892" ht="12.75" customHeight="1">
      <c r="A892" s="29"/>
      <c r="B892" s="29"/>
      <c r="C892" s="29"/>
      <c r="D892" s="174"/>
      <c r="E892" s="92"/>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row>
    <row r="893" ht="12.75" customHeight="1">
      <c r="A893" s="29"/>
      <c r="B893" s="29"/>
      <c r="C893" s="29"/>
      <c r="D893" s="174"/>
      <c r="E893" s="92"/>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row>
    <row r="894" ht="12.75" customHeight="1">
      <c r="A894" s="29"/>
      <c r="B894" s="29"/>
      <c r="C894" s="29"/>
      <c r="D894" s="174"/>
      <c r="E894" s="92"/>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row>
    <row r="895" ht="12.75" customHeight="1">
      <c r="A895" s="29"/>
      <c r="B895" s="29"/>
      <c r="C895" s="29"/>
      <c r="D895" s="174"/>
      <c r="E895" s="92"/>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row>
    <row r="896" ht="12.75" customHeight="1">
      <c r="A896" s="29"/>
      <c r="B896" s="29"/>
      <c r="C896" s="29"/>
      <c r="D896" s="174"/>
      <c r="E896" s="92"/>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row>
    <row r="897" ht="12.75" customHeight="1">
      <c r="A897" s="29"/>
      <c r="B897" s="29"/>
      <c r="C897" s="29"/>
      <c r="D897" s="174"/>
      <c r="E897" s="92"/>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row>
    <row r="898" ht="12.75" customHeight="1">
      <c r="A898" s="29"/>
      <c r="B898" s="29"/>
      <c r="C898" s="29"/>
      <c r="D898" s="174"/>
      <c r="E898" s="92"/>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row>
    <row r="899" ht="12.75" customHeight="1">
      <c r="A899" s="29"/>
      <c r="B899" s="29"/>
      <c r="C899" s="29"/>
      <c r="D899" s="174"/>
      <c r="E899" s="92"/>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row>
    <row r="900" ht="12.75" customHeight="1">
      <c r="A900" s="29"/>
      <c r="B900" s="29"/>
      <c r="C900" s="29"/>
      <c r="D900" s="174"/>
      <c r="E900" s="92"/>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row>
    <row r="901" ht="12.75" customHeight="1">
      <c r="A901" s="29"/>
      <c r="B901" s="29"/>
      <c r="C901" s="29"/>
      <c r="D901" s="174"/>
      <c r="E901" s="92"/>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row>
    <row r="902" ht="12.75" customHeight="1">
      <c r="A902" s="29"/>
      <c r="B902" s="29"/>
      <c r="C902" s="29"/>
      <c r="D902" s="174"/>
      <c r="E902" s="92"/>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row>
    <row r="903" ht="12.75" customHeight="1">
      <c r="A903" s="29"/>
      <c r="B903" s="29"/>
      <c r="C903" s="29"/>
      <c r="D903" s="174"/>
      <c r="E903" s="92"/>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row>
    <row r="904" ht="12.75" customHeight="1">
      <c r="A904" s="29"/>
      <c r="B904" s="29"/>
      <c r="C904" s="29"/>
      <c r="D904" s="174"/>
      <c r="E904" s="92"/>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row>
    <row r="905" ht="12.75" customHeight="1">
      <c r="A905" s="29"/>
      <c r="B905" s="29"/>
      <c r="C905" s="29"/>
      <c r="D905" s="174"/>
      <c r="E905" s="92"/>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row>
    <row r="906" ht="12.75" customHeight="1">
      <c r="A906" s="29"/>
      <c r="B906" s="29"/>
      <c r="C906" s="29"/>
      <c r="D906" s="174"/>
      <c r="E906" s="92"/>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row>
    <row r="907" ht="12.75" customHeight="1">
      <c r="A907" s="29"/>
      <c r="B907" s="29"/>
      <c r="C907" s="29"/>
      <c r="D907" s="174"/>
      <c r="E907" s="92"/>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row>
    <row r="908" ht="12.75" customHeight="1">
      <c r="A908" s="29"/>
      <c r="B908" s="29"/>
      <c r="C908" s="29"/>
      <c r="D908" s="174"/>
      <c r="E908" s="92"/>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row>
    <row r="909" ht="12.75" customHeight="1">
      <c r="A909" s="29"/>
      <c r="B909" s="29"/>
      <c r="C909" s="29"/>
      <c r="D909" s="174"/>
      <c r="E909" s="92"/>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row>
    <row r="910" ht="12.75" customHeight="1">
      <c r="A910" s="29"/>
      <c r="B910" s="29"/>
      <c r="C910" s="29"/>
      <c r="D910" s="174"/>
      <c r="E910" s="92"/>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row>
    <row r="911" ht="12.75" customHeight="1">
      <c r="A911" s="29"/>
      <c r="B911" s="29"/>
      <c r="C911" s="29"/>
      <c r="D911" s="174"/>
      <c r="E911" s="92"/>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row>
    <row r="912" ht="12.75" customHeight="1">
      <c r="A912" s="29"/>
      <c r="B912" s="29"/>
      <c r="C912" s="29"/>
      <c r="D912" s="174"/>
      <c r="E912" s="92"/>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row>
    <row r="913" ht="12.75" customHeight="1">
      <c r="A913" s="29"/>
      <c r="B913" s="29"/>
      <c r="C913" s="29"/>
      <c r="D913" s="174"/>
      <c r="E913" s="92"/>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row>
    <row r="914" ht="12.75" customHeight="1">
      <c r="A914" s="29"/>
      <c r="B914" s="29"/>
      <c r="C914" s="29"/>
      <c r="D914" s="174"/>
      <c r="E914" s="92"/>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row>
    <row r="915" ht="12.75" customHeight="1">
      <c r="A915" s="29"/>
      <c r="B915" s="29"/>
      <c r="C915" s="29"/>
      <c r="D915" s="174"/>
      <c r="E915" s="92"/>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row>
    <row r="916" ht="12.75" customHeight="1">
      <c r="A916" s="29"/>
      <c r="B916" s="29"/>
      <c r="C916" s="29"/>
      <c r="D916" s="174"/>
      <c r="E916" s="92"/>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row>
    <row r="917" ht="12.75" customHeight="1">
      <c r="A917" s="29"/>
      <c r="B917" s="29"/>
      <c r="C917" s="29"/>
      <c r="D917" s="174"/>
      <c r="E917" s="92"/>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row>
    <row r="918" ht="12.75" customHeight="1">
      <c r="A918" s="29"/>
      <c r="B918" s="29"/>
      <c r="C918" s="29"/>
      <c r="D918" s="174"/>
      <c r="E918" s="92"/>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row>
    <row r="919" ht="12.75" customHeight="1">
      <c r="A919" s="29"/>
      <c r="B919" s="29"/>
      <c r="C919" s="29"/>
      <c r="D919" s="174"/>
      <c r="E919" s="92"/>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row>
    <row r="920" ht="12.75" customHeight="1">
      <c r="A920" s="29"/>
      <c r="B920" s="29"/>
      <c r="C920" s="29"/>
      <c r="D920" s="174"/>
      <c r="E920" s="92"/>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row>
    <row r="921" ht="12.75" customHeight="1">
      <c r="A921" s="29"/>
      <c r="B921" s="29"/>
      <c r="C921" s="29"/>
      <c r="D921" s="174"/>
      <c r="E921" s="92"/>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row>
    <row r="922" ht="12.75" customHeight="1">
      <c r="A922" s="29"/>
      <c r="B922" s="29"/>
      <c r="C922" s="29"/>
      <c r="D922" s="174"/>
      <c r="E922" s="92"/>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row>
    <row r="923" ht="12.75" customHeight="1">
      <c r="A923" s="29"/>
      <c r="B923" s="29"/>
      <c r="C923" s="29"/>
      <c r="D923" s="174"/>
      <c r="E923" s="92"/>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row>
    <row r="924" ht="12.75" customHeight="1">
      <c r="A924" s="29"/>
      <c r="B924" s="29"/>
      <c r="C924" s="29"/>
      <c r="D924" s="174"/>
      <c r="E924" s="92"/>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row>
    <row r="925" ht="12.75" customHeight="1">
      <c r="A925" s="29"/>
      <c r="B925" s="29"/>
      <c r="C925" s="29"/>
      <c r="D925" s="174"/>
      <c r="E925" s="92"/>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row>
    <row r="926" ht="12.75" customHeight="1">
      <c r="A926" s="29"/>
      <c r="B926" s="29"/>
      <c r="C926" s="29"/>
      <c r="D926" s="174"/>
      <c r="E926" s="92"/>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row>
    <row r="927" ht="12.75" customHeight="1">
      <c r="A927" s="29"/>
      <c r="B927" s="29"/>
      <c r="C927" s="29"/>
      <c r="D927" s="174"/>
      <c r="E927" s="92"/>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row>
    <row r="928" ht="12.75" customHeight="1">
      <c r="A928" s="29"/>
      <c r="B928" s="29"/>
      <c r="C928" s="29"/>
      <c r="D928" s="174"/>
      <c r="E928" s="92"/>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row>
    <row r="929" ht="12.75" customHeight="1">
      <c r="A929" s="29"/>
      <c r="B929" s="29"/>
      <c r="C929" s="29"/>
      <c r="D929" s="174"/>
      <c r="E929" s="92"/>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row>
    <row r="930" ht="12.75" customHeight="1">
      <c r="A930" s="29"/>
      <c r="B930" s="29"/>
      <c r="C930" s="29"/>
      <c r="D930" s="174"/>
      <c r="E930" s="92"/>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row>
    <row r="931" ht="12.75" customHeight="1">
      <c r="A931" s="29"/>
      <c r="B931" s="29"/>
      <c r="C931" s="29"/>
      <c r="D931" s="174"/>
      <c r="E931" s="92"/>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row>
    <row r="932" ht="12.75" customHeight="1">
      <c r="A932" s="29"/>
      <c r="B932" s="29"/>
      <c r="C932" s="29"/>
      <c r="D932" s="174"/>
      <c r="E932" s="92"/>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row>
    <row r="933" ht="12.75" customHeight="1">
      <c r="A933" s="29"/>
      <c r="B933" s="29"/>
      <c r="C933" s="29"/>
      <c r="D933" s="174"/>
      <c r="E933" s="92"/>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row>
    <row r="934" ht="12.75" customHeight="1">
      <c r="A934" s="29"/>
      <c r="B934" s="29"/>
      <c r="C934" s="29"/>
      <c r="D934" s="174"/>
      <c r="E934" s="92"/>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row>
    <row r="935" ht="12.75" customHeight="1">
      <c r="A935" s="29"/>
      <c r="B935" s="29"/>
      <c r="C935" s="29"/>
      <c r="D935" s="174"/>
      <c r="E935" s="92"/>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row>
    <row r="936" ht="12.75" customHeight="1">
      <c r="A936" s="29"/>
      <c r="B936" s="29"/>
      <c r="C936" s="29"/>
      <c r="D936" s="174"/>
      <c r="E936" s="92"/>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row>
    <row r="937" ht="12.75" customHeight="1">
      <c r="A937" s="29"/>
      <c r="B937" s="29"/>
      <c r="C937" s="29"/>
      <c r="D937" s="174"/>
      <c r="E937" s="92"/>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row>
    <row r="938" ht="12.75" customHeight="1">
      <c r="A938" s="29"/>
      <c r="B938" s="29"/>
      <c r="C938" s="29"/>
      <c r="D938" s="174"/>
      <c r="E938" s="92"/>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row>
    <row r="939" ht="12.75" customHeight="1">
      <c r="A939" s="29"/>
      <c r="B939" s="29"/>
      <c r="C939" s="29"/>
      <c r="D939" s="174"/>
      <c r="E939" s="92"/>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row>
    <row r="940" ht="12.75" customHeight="1">
      <c r="A940" s="29"/>
      <c r="B940" s="29"/>
      <c r="C940" s="29"/>
      <c r="D940" s="174"/>
      <c r="E940" s="92"/>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row>
    <row r="941" ht="12.75" customHeight="1">
      <c r="A941" s="29"/>
      <c r="B941" s="29"/>
      <c r="C941" s="29"/>
      <c r="D941" s="174"/>
      <c r="E941" s="92"/>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row>
    <row r="942" ht="12.75" customHeight="1">
      <c r="A942" s="29"/>
      <c r="B942" s="29"/>
      <c r="C942" s="29"/>
      <c r="D942" s="174"/>
      <c r="E942" s="92"/>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row>
    <row r="943" ht="12.75" customHeight="1">
      <c r="A943" s="29"/>
      <c r="B943" s="29"/>
      <c r="C943" s="29"/>
      <c r="D943" s="174"/>
      <c r="E943" s="92"/>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row>
    <row r="944" ht="12.75" customHeight="1">
      <c r="A944" s="29"/>
      <c r="B944" s="29"/>
      <c r="C944" s="29"/>
      <c r="D944" s="174"/>
      <c r="E944" s="92"/>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row>
    <row r="945" ht="12.75" customHeight="1">
      <c r="A945" s="29"/>
      <c r="B945" s="29"/>
      <c r="C945" s="29"/>
      <c r="D945" s="174"/>
      <c r="E945" s="92"/>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row>
    <row r="946" ht="12.75" customHeight="1">
      <c r="A946" s="29"/>
      <c r="B946" s="29"/>
      <c r="C946" s="29"/>
      <c r="D946" s="174"/>
      <c r="E946" s="92"/>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row>
    <row r="947" ht="12.75" customHeight="1">
      <c r="A947" s="29"/>
      <c r="B947" s="29"/>
      <c r="C947" s="29"/>
      <c r="D947" s="174"/>
      <c r="E947" s="92"/>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row>
    <row r="948" ht="12.75" customHeight="1">
      <c r="A948" s="29"/>
      <c r="B948" s="29"/>
      <c r="C948" s="29"/>
      <c r="D948" s="174"/>
      <c r="E948" s="92"/>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row>
    <row r="949" ht="12.75" customHeight="1">
      <c r="A949" s="29"/>
      <c r="B949" s="29"/>
      <c r="C949" s="29"/>
      <c r="D949" s="174"/>
      <c r="E949" s="92"/>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row>
    <row r="950" ht="12.75" customHeight="1">
      <c r="A950" s="29"/>
      <c r="B950" s="29"/>
      <c r="C950" s="29"/>
      <c r="D950" s="174"/>
      <c r="E950" s="92"/>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row>
    <row r="951" ht="12.75" customHeight="1">
      <c r="A951" s="29"/>
      <c r="B951" s="29"/>
      <c r="C951" s="29"/>
      <c r="D951" s="174"/>
      <c r="E951" s="92"/>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row>
    <row r="952" ht="12.75" customHeight="1">
      <c r="A952" s="29"/>
      <c r="B952" s="29"/>
      <c r="C952" s="29"/>
      <c r="D952" s="174"/>
      <c r="E952" s="92"/>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row>
    <row r="953" ht="12.75" customHeight="1">
      <c r="A953" s="29"/>
      <c r="B953" s="29"/>
      <c r="C953" s="29"/>
      <c r="D953" s="174"/>
      <c r="E953" s="92"/>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row>
    <row r="954" ht="12.75" customHeight="1">
      <c r="A954" s="29"/>
      <c r="B954" s="29"/>
      <c r="C954" s="29"/>
      <c r="D954" s="174"/>
      <c r="E954" s="92"/>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row>
    <row r="955" ht="12.75" customHeight="1">
      <c r="A955" s="29"/>
      <c r="B955" s="29"/>
      <c r="C955" s="29"/>
      <c r="D955" s="174"/>
      <c r="E955" s="92"/>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row>
    <row r="956" ht="12.75" customHeight="1">
      <c r="A956" s="29"/>
      <c r="B956" s="29"/>
      <c r="C956" s="29"/>
      <c r="D956" s="174"/>
      <c r="E956" s="92"/>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row>
    <row r="957" ht="12.75" customHeight="1">
      <c r="A957" s="29"/>
      <c r="B957" s="29"/>
      <c r="C957" s="29"/>
      <c r="D957" s="174"/>
      <c r="E957" s="92"/>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row>
    <row r="958" ht="12.75" customHeight="1">
      <c r="A958" s="29"/>
      <c r="B958" s="29"/>
      <c r="C958" s="29"/>
      <c r="D958" s="174"/>
      <c r="E958" s="92"/>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row>
    <row r="959" ht="12.75" customHeight="1">
      <c r="A959" s="29"/>
      <c r="B959" s="29"/>
      <c r="C959" s="29"/>
      <c r="D959" s="174"/>
      <c r="E959" s="92"/>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row>
    <row r="960" ht="12.75" customHeight="1">
      <c r="A960" s="29"/>
      <c r="B960" s="29"/>
      <c r="C960" s="29"/>
      <c r="D960" s="174"/>
      <c r="E960" s="92"/>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row>
    <row r="961" ht="12.75" customHeight="1">
      <c r="A961" s="29"/>
      <c r="B961" s="29"/>
      <c r="C961" s="29"/>
      <c r="D961" s="174"/>
      <c r="E961" s="92"/>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row>
    <row r="962" ht="12.75" customHeight="1">
      <c r="A962" s="29"/>
      <c r="B962" s="29"/>
      <c r="C962" s="29"/>
      <c r="D962" s="174"/>
      <c r="E962" s="92"/>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row>
    <row r="963" ht="12.75" customHeight="1">
      <c r="A963" s="29"/>
      <c r="B963" s="29"/>
      <c r="C963" s="29"/>
      <c r="D963" s="174"/>
      <c r="E963" s="92"/>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row>
    <row r="964" ht="12.75" customHeight="1">
      <c r="A964" s="29"/>
      <c r="B964" s="29"/>
      <c r="C964" s="29"/>
      <c r="D964" s="174"/>
      <c r="E964" s="92"/>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row>
    <row r="965" ht="12.75" customHeight="1">
      <c r="A965" s="29"/>
      <c r="B965" s="29"/>
      <c r="C965" s="29"/>
      <c r="D965" s="174"/>
      <c r="E965" s="92"/>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row>
    <row r="966" ht="12.75" customHeight="1">
      <c r="A966" s="29"/>
      <c r="B966" s="29"/>
      <c r="C966" s="29"/>
      <c r="D966" s="174"/>
      <c r="E966" s="92"/>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row>
    <row r="967" ht="12.75" customHeight="1">
      <c r="A967" s="29"/>
      <c r="B967" s="29"/>
      <c r="C967" s="29"/>
      <c r="D967" s="174"/>
      <c r="E967" s="92"/>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row>
    <row r="968" ht="12.75" customHeight="1">
      <c r="A968" s="29"/>
      <c r="B968" s="29"/>
      <c r="C968" s="29"/>
      <c r="D968" s="174"/>
      <c r="E968" s="92"/>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row>
    <row r="969" ht="12.75" customHeight="1">
      <c r="A969" s="29"/>
      <c r="B969" s="29"/>
      <c r="C969" s="29"/>
      <c r="D969" s="174"/>
      <c r="E969" s="92"/>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row>
    <row r="970" ht="12.75" customHeight="1">
      <c r="A970" s="29"/>
      <c r="B970" s="29"/>
      <c r="C970" s="29"/>
      <c r="D970" s="174"/>
      <c r="E970" s="92"/>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row>
    <row r="971" ht="12.75" customHeight="1">
      <c r="A971" s="29"/>
      <c r="B971" s="29"/>
      <c r="C971" s="29"/>
      <c r="D971" s="174"/>
      <c r="E971" s="92"/>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row>
    <row r="972" ht="12.75" customHeight="1">
      <c r="A972" s="29"/>
      <c r="B972" s="29"/>
      <c r="C972" s="29"/>
      <c r="D972" s="174"/>
      <c r="E972" s="92"/>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row>
    <row r="973" ht="12.75" customHeight="1">
      <c r="A973" s="29"/>
      <c r="B973" s="29"/>
      <c r="C973" s="29"/>
      <c r="D973" s="174"/>
      <c r="E973" s="92"/>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row>
    <row r="974" ht="12.75" customHeight="1">
      <c r="A974" s="29"/>
      <c r="B974" s="29"/>
      <c r="C974" s="29"/>
      <c r="D974" s="174"/>
      <c r="E974" s="92"/>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row>
    <row r="975" ht="12.75" customHeight="1">
      <c r="A975" s="29"/>
      <c r="B975" s="29"/>
      <c r="C975" s="29"/>
      <c r="D975" s="174"/>
      <c r="E975" s="92"/>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row>
    <row r="976" ht="12.75" customHeight="1">
      <c r="A976" s="29"/>
      <c r="B976" s="29"/>
      <c r="C976" s="29"/>
      <c r="D976" s="174"/>
      <c r="E976" s="92"/>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row>
    <row r="977" ht="12.75" customHeight="1">
      <c r="A977" s="29"/>
      <c r="B977" s="29"/>
      <c r="C977" s="29"/>
      <c r="D977" s="174"/>
      <c r="E977" s="92"/>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row>
    <row r="978" ht="12.75" customHeight="1">
      <c r="A978" s="29"/>
      <c r="B978" s="29"/>
      <c r="C978" s="29"/>
      <c r="D978" s="174"/>
      <c r="E978" s="92"/>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row>
    <row r="979" ht="12.75" customHeight="1">
      <c r="A979" s="29"/>
      <c r="B979" s="29"/>
      <c r="C979" s="29"/>
      <c r="D979" s="174"/>
      <c r="E979" s="92"/>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row>
    <row r="980" ht="12.75" customHeight="1">
      <c r="A980" s="29"/>
      <c r="B980" s="29"/>
      <c r="C980" s="29"/>
      <c r="D980" s="174"/>
      <c r="E980" s="92"/>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row>
    <row r="981" ht="12.75" customHeight="1">
      <c r="A981" s="29"/>
      <c r="B981" s="29"/>
      <c r="C981" s="29"/>
      <c r="D981" s="174"/>
      <c r="E981" s="92"/>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row>
    <row r="982" ht="12.75" customHeight="1">
      <c r="A982" s="29"/>
      <c r="B982" s="29"/>
      <c r="C982" s="29"/>
      <c r="D982" s="174"/>
      <c r="E982" s="92"/>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row>
    <row r="983" ht="12.75" customHeight="1">
      <c r="A983" s="29"/>
      <c r="B983" s="29"/>
      <c r="C983" s="29"/>
      <c r="D983" s="174"/>
      <c r="E983" s="92"/>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row>
    <row r="984" ht="12.75" customHeight="1">
      <c r="A984" s="29"/>
      <c r="B984" s="29"/>
      <c r="C984" s="29"/>
      <c r="D984" s="174"/>
      <c r="E984" s="92"/>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row>
    <row r="985" ht="12.75" customHeight="1">
      <c r="A985" s="29"/>
      <c r="B985" s="29"/>
      <c r="C985" s="29"/>
      <c r="D985" s="174"/>
      <c r="E985" s="92"/>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row>
    <row r="986" ht="12.75" customHeight="1">
      <c r="A986" s="29"/>
      <c r="B986" s="29"/>
      <c r="C986" s="29"/>
      <c r="D986" s="174"/>
      <c r="E986" s="92"/>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row>
    <row r="987" ht="12.75" customHeight="1">
      <c r="A987" s="29"/>
      <c r="B987" s="29"/>
      <c r="C987" s="29"/>
      <c r="D987" s="174"/>
      <c r="E987" s="92"/>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row>
    <row r="988" ht="12.75" customHeight="1">
      <c r="A988" s="29"/>
      <c r="B988" s="29"/>
      <c r="C988" s="29"/>
      <c r="D988" s="174"/>
      <c r="E988" s="92"/>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row>
    <row r="989" ht="12.75" customHeight="1">
      <c r="A989" s="29"/>
      <c r="B989" s="29"/>
      <c r="C989" s="29"/>
      <c r="D989" s="174"/>
      <c r="E989" s="92"/>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row>
    <row r="990" ht="12.75" customHeight="1">
      <c r="A990" s="29"/>
      <c r="B990" s="29"/>
      <c r="C990" s="29"/>
      <c r="D990" s="174"/>
      <c r="E990" s="92"/>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row>
    <row r="991" ht="12.75" customHeight="1">
      <c r="A991" s="29"/>
      <c r="B991" s="29"/>
      <c r="C991" s="29"/>
      <c r="D991" s="174"/>
      <c r="E991" s="92"/>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row>
    <row r="992" ht="12.75" customHeight="1">
      <c r="A992" s="29"/>
      <c r="B992" s="29"/>
      <c r="C992" s="29"/>
      <c r="D992" s="174"/>
      <c r="E992" s="92"/>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row>
    <row r="993" ht="12.75" customHeight="1">
      <c r="A993" s="29"/>
      <c r="B993" s="29"/>
      <c r="C993" s="29"/>
      <c r="D993" s="174"/>
      <c r="E993" s="92"/>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row>
    <row r="994" ht="12.75" customHeight="1">
      <c r="A994" s="29"/>
      <c r="B994" s="29"/>
      <c r="C994" s="29"/>
      <c r="D994" s="174"/>
      <c r="E994" s="92"/>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row>
    <row r="995" ht="12.75" customHeight="1">
      <c r="A995" s="29"/>
      <c r="B995" s="29"/>
      <c r="C995" s="29"/>
      <c r="D995" s="174"/>
      <c r="E995" s="92"/>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row>
    <row r="996" ht="12.75" customHeight="1">
      <c r="A996" s="29"/>
      <c r="B996" s="29"/>
      <c r="C996" s="29"/>
      <c r="D996" s="174"/>
      <c r="E996" s="92"/>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row>
    <row r="997" ht="12.75" customHeight="1">
      <c r="A997" s="29"/>
      <c r="B997" s="29"/>
      <c r="C997" s="29"/>
      <c r="D997" s="174"/>
      <c r="E997" s="92"/>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row>
    <row r="998" ht="12.75" customHeight="1">
      <c r="A998" s="29"/>
      <c r="B998" s="29"/>
      <c r="C998" s="29"/>
      <c r="D998" s="174"/>
      <c r="E998" s="92"/>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row>
    <row r="999" ht="12.75" customHeight="1">
      <c r="A999" s="29"/>
      <c r="B999" s="29"/>
      <c r="C999" s="29"/>
      <c r="D999" s="174"/>
      <c r="E999" s="92"/>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row>
    <row r="1000" ht="12.75" customHeight="1">
      <c r="A1000" s="29"/>
      <c r="B1000" s="29"/>
      <c r="C1000" s="29"/>
      <c r="D1000" s="174"/>
      <c r="E1000" s="92"/>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row>
  </sheetData>
  <mergeCells count="4">
    <mergeCell ref="B8:M8"/>
    <mergeCell ref="B9:M9"/>
    <mergeCell ref="B11:C11"/>
    <mergeCell ref="F17:J20"/>
  </mergeCells>
  <conditionalFormatting sqref="D11:D19">
    <cfRule type="cellIs" dxfId="3" priority="1" stopIfTrue="1" operator="equal">
      <formula>"-"</formula>
    </cfRule>
  </conditionalFormatting>
  <conditionalFormatting sqref="D1:D7 D20:D33 D36:D50 D53:D67 D70:D84 D87:D101 D104:D1000">
    <cfRule type="cellIs" dxfId="3" priority="2" stopIfTrue="1" operator="equal">
      <formula>"-"</formula>
    </cfRule>
  </conditionalFormatting>
  <conditionalFormatting sqref="D22:D33 D39:D50 D56:D67 D73:D84 D90:D101 D107:D116 F22:J22 F39:J39 F56:J56 F73:J73 F90:J90 F107:J107">
    <cfRule type="expression" dxfId="4" priority="3" stopIfTrue="1">
      <formula>ISBLANK(D22)</formula>
    </cfRule>
  </conditionalFormatting>
  <conditionalFormatting sqref="D22:D33">
    <cfRule type="expression" dxfId="4" priority="4" stopIfTrue="1">
      <formula>ISBLANK(D22)</formula>
    </cfRule>
  </conditionalFormatting>
  <conditionalFormatting sqref="D22:D33">
    <cfRule type="cellIs" dxfId="5" priority="5" stopIfTrue="1" operator="equal">
      <formula>"Pasa"</formula>
    </cfRule>
  </conditionalFormatting>
  <conditionalFormatting sqref="D22:D33">
    <cfRule type="cellIs" dxfId="6" priority="6" stopIfTrue="1" operator="equal">
      <formula>"Falla"</formula>
    </cfRule>
  </conditionalFormatting>
  <conditionalFormatting sqref="D22:D33">
    <cfRule type="cellIs" dxfId="2" priority="7" stopIfTrue="1" operator="equal">
      <formula>"N/A"</formula>
    </cfRule>
  </conditionalFormatting>
  <conditionalFormatting sqref="D22:D33">
    <cfRule type="cellIs" dxfId="7" priority="8" stopIfTrue="1" operator="equal">
      <formula>"N/T"</formula>
    </cfRule>
  </conditionalFormatting>
  <conditionalFormatting sqref="D22:D33">
    <cfRule type="cellIs" dxfId="8" priority="9" stopIfTrue="1" operator="equal">
      <formula>"N/D"</formula>
    </cfRule>
  </conditionalFormatting>
  <conditionalFormatting sqref="D22:D33">
    <cfRule type="expression" dxfId="4" priority="10" stopIfTrue="1">
      <formula>ISBLANK(D22)</formula>
    </cfRule>
  </conditionalFormatting>
  <conditionalFormatting sqref="D22:D33">
    <cfRule type="cellIs" dxfId="5" priority="11" stopIfTrue="1" operator="equal">
      <formula>"Pasa"</formula>
    </cfRule>
  </conditionalFormatting>
  <conditionalFormatting sqref="D22:D33">
    <cfRule type="cellIs" dxfId="6" priority="12" stopIfTrue="1" operator="equal">
      <formula>"Falla"</formula>
    </cfRule>
  </conditionalFormatting>
  <conditionalFormatting sqref="D22:D33">
    <cfRule type="cellIs" dxfId="2" priority="13" stopIfTrue="1" operator="equal">
      <formula>"N/A"</formula>
    </cfRule>
  </conditionalFormatting>
  <conditionalFormatting sqref="D22:D33">
    <cfRule type="cellIs" dxfId="7" priority="14" stopIfTrue="1" operator="equal">
      <formula>"N/T"</formula>
    </cfRule>
  </conditionalFormatting>
  <conditionalFormatting sqref="D22:D33">
    <cfRule type="cellIs" dxfId="8" priority="15" stopIfTrue="1" operator="equal">
      <formula>"N/D"</formula>
    </cfRule>
  </conditionalFormatting>
  <conditionalFormatting sqref="D34:D35">
    <cfRule type="cellIs" dxfId="3" priority="16" stopIfTrue="1" operator="equal">
      <formula>"-"</formula>
    </cfRule>
  </conditionalFormatting>
  <conditionalFormatting sqref="D39:D48">
    <cfRule type="expression" dxfId="4" priority="17" stopIfTrue="1">
      <formula>ISBLANK(D39)</formula>
    </cfRule>
  </conditionalFormatting>
  <conditionalFormatting sqref="D39:D48">
    <cfRule type="cellIs" dxfId="5" priority="18" stopIfTrue="1" operator="equal">
      <formula>"Pasa"</formula>
    </cfRule>
  </conditionalFormatting>
  <conditionalFormatting sqref="D39:D48">
    <cfRule type="cellIs" dxfId="6" priority="19" stopIfTrue="1" operator="equal">
      <formula>"Falla"</formula>
    </cfRule>
  </conditionalFormatting>
  <conditionalFormatting sqref="D39:D48">
    <cfRule type="cellIs" dxfId="2" priority="20" stopIfTrue="1" operator="equal">
      <formula>"N/A"</formula>
    </cfRule>
  </conditionalFormatting>
  <conditionalFormatting sqref="D39:D48">
    <cfRule type="cellIs" dxfId="7" priority="21" stopIfTrue="1" operator="equal">
      <formula>"N/T"</formula>
    </cfRule>
  </conditionalFormatting>
  <conditionalFormatting sqref="D39:D48">
    <cfRule type="cellIs" dxfId="8" priority="22" stopIfTrue="1" operator="equal">
      <formula>"N/D"</formula>
    </cfRule>
  </conditionalFormatting>
  <conditionalFormatting sqref="D39:D48">
    <cfRule type="expression" dxfId="4" priority="23" stopIfTrue="1">
      <formula>ISBLANK(D39)</formula>
    </cfRule>
  </conditionalFormatting>
  <conditionalFormatting sqref="D39:D48">
    <cfRule type="cellIs" dxfId="5" priority="24" stopIfTrue="1" operator="equal">
      <formula>"Pasa"</formula>
    </cfRule>
  </conditionalFormatting>
  <conditionalFormatting sqref="D39:D48">
    <cfRule type="cellIs" dxfId="6" priority="25" stopIfTrue="1" operator="equal">
      <formula>"Falla"</formula>
    </cfRule>
  </conditionalFormatting>
  <conditionalFormatting sqref="D39:D48">
    <cfRule type="cellIs" dxfId="2" priority="26" stopIfTrue="1" operator="equal">
      <formula>"N/A"</formula>
    </cfRule>
  </conditionalFormatting>
  <conditionalFormatting sqref="D39:D48">
    <cfRule type="cellIs" dxfId="7" priority="27" stopIfTrue="1" operator="equal">
      <formula>"N/T"</formula>
    </cfRule>
  </conditionalFormatting>
  <conditionalFormatting sqref="D39:D48">
    <cfRule type="cellIs" dxfId="8" priority="28" stopIfTrue="1" operator="equal">
      <formula>"N/D"</formula>
    </cfRule>
  </conditionalFormatting>
  <conditionalFormatting sqref="D39:D50">
    <cfRule type="expression" dxfId="4" priority="29" stopIfTrue="1">
      <formula>ISBLANK(D39)</formula>
    </cfRule>
  </conditionalFormatting>
  <conditionalFormatting sqref="D39:D50">
    <cfRule type="cellIs" dxfId="5" priority="30" stopIfTrue="1" operator="equal">
      <formula>"Pasa"</formula>
    </cfRule>
  </conditionalFormatting>
  <conditionalFormatting sqref="D39:D50">
    <cfRule type="cellIs" dxfId="6" priority="31" stopIfTrue="1" operator="equal">
      <formula>"Falla"</formula>
    </cfRule>
  </conditionalFormatting>
  <conditionalFormatting sqref="D39:D50">
    <cfRule type="cellIs" dxfId="2" priority="32" stopIfTrue="1" operator="equal">
      <formula>"N/A"</formula>
    </cfRule>
  </conditionalFormatting>
  <conditionalFormatting sqref="D39:D50">
    <cfRule type="cellIs" dxfId="7" priority="33" stopIfTrue="1" operator="equal">
      <formula>"N/T"</formula>
    </cfRule>
  </conditionalFormatting>
  <conditionalFormatting sqref="D39:D50">
    <cfRule type="cellIs" dxfId="8" priority="34" stopIfTrue="1" operator="equal">
      <formula>"N/D"</formula>
    </cfRule>
  </conditionalFormatting>
  <conditionalFormatting sqref="D39:D50">
    <cfRule type="expression" dxfId="4" priority="35" stopIfTrue="1">
      <formula>ISBLANK(D39)</formula>
    </cfRule>
  </conditionalFormatting>
  <conditionalFormatting sqref="D39:D50">
    <cfRule type="cellIs" dxfId="5" priority="36" stopIfTrue="1" operator="equal">
      <formula>"Pasa"</formula>
    </cfRule>
  </conditionalFormatting>
  <conditionalFormatting sqref="D39:D50">
    <cfRule type="cellIs" dxfId="6" priority="37" stopIfTrue="1" operator="equal">
      <formula>"Falla"</formula>
    </cfRule>
  </conditionalFormatting>
  <conditionalFormatting sqref="D39:D50">
    <cfRule type="cellIs" dxfId="2" priority="38" stopIfTrue="1" operator="equal">
      <formula>"N/A"</formula>
    </cfRule>
  </conditionalFormatting>
  <conditionalFormatting sqref="D39:D50">
    <cfRule type="cellIs" dxfId="7" priority="39" stopIfTrue="1" operator="equal">
      <formula>"N/T"</formula>
    </cfRule>
  </conditionalFormatting>
  <conditionalFormatting sqref="D39:D50">
    <cfRule type="cellIs" dxfId="8" priority="40" stopIfTrue="1" operator="equal">
      <formula>"N/D"</formula>
    </cfRule>
  </conditionalFormatting>
  <conditionalFormatting sqref="D51:D52">
    <cfRule type="cellIs" dxfId="3" priority="41" stopIfTrue="1" operator="equal">
      <formula>"-"</formula>
    </cfRule>
  </conditionalFormatting>
  <conditionalFormatting sqref="D56:D65">
    <cfRule type="expression" dxfId="4" priority="42" stopIfTrue="1">
      <formula>ISBLANK(D56)</formula>
    </cfRule>
  </conditionalFormatting>
  <conditionalFormatting sqref="D56:D65">
    <cfRule type="cellIs" dxfId="5" priority="43" stopIfTrue="1" operator="equal">
      <formula>"Pasa"</formula>
    </cfRule>
  </conditionalFormatting>
  <conditionalFormatting sqref="D56:D65">
    <cfRule type="cellIs" dxfId="6" priority="44" stopIfTrue="1" operator="equal">
      <formula>"Falla"</formula>
    </cfRule>
  </conditionalFormatting>
  <conditionalFormatting sqref="D56:D65">
    <cfRule type="cellIs" dxfId="2" priority="45" stopIfTrue="1" operator="equal">
      <formula>"N/A"</formula>
    </cfRule>
  </conditionalFormatting>
  <conditionalFormatting sqref="D56:D65">
    <cfRule type="cellIs" dxfId="7" priority="46" stopIfTrue="1" operator="equal">
      <formula>"N/T"</formula>
    </cfRule>
  </conditionalFormatting>
  <conditionalFormatting sqref="D56:D65">
    <cfRule type="cellIs" dxfId="8" priority="47" stopIfTrue="1" operator="equal">
      <formula>"N/D"</formula>
    </cfRule>
  </conditionalFormatting>
  <conditionalFormatting sqref="D56:D65">
    <cfRule type="expression" dxfId="4" priority="48" stopIfTrue="1">
      <formula>ISBLANK(D56)</formula>
    </cfRule>
  </conditionalFormatting>
  <conditionalFormatting sqref="D56:D65">
    <cfRule type="cellIs" dxfId="5" priority="49" stopIfTrue="1" operator="equal">
      <formula>"Pasa"</formula>
    </cfRule>
  </conditionalFormatting>
  <conditionalFormatting sqref="D56:D65">
    <cfRule type="cellIs" dxfId="6" priority="50" stopIfTrue="1" operator="equal">
      <formula>"Falla"</formula>
    </cfRule>
  </conditionalFormatting>
  <conditionalFormatting sqref="D56:D65">
    <cfRule type="cellIs" dxfId="2" priority="51" stopIfTrue="1" operator="equal">
      <formula>"N/A"</formula>
    </cfRule>
  </conditionalFormatting>
  <conditionalFormatting sqref="D56:D65">
    <cfRule type="cellIs" dxfId="7" priority="52" stopIfTrue="1" operator="equal">
      <formula>"N/T"</formula>
    </cfRule>
  </conditionalFormatting>
  <conditionalFormatting sqref="D56:D65">
    <cfRule type="cellIs" dxfId="8" priority="53" stopIfTrue="1" operator="equal">
      <formula>"N/D"</formula>
    </cfRule>
  </conditionalFormatting>
  <conditionalFormatting sqref="D56:D67">
    <cfRule type="expression" dxfId="4" priority="54" stopIfTrue="1">
      <formula>ISBLANK(D56)</formula>
    </cfRule>
  </conditionalFormatting>
  <conditionalFormatting sqref="D56:D67">
    <cfRule type="cellIs" dxfId="5" priority="55" stopIfTrue="1" operator="equal">
      <formula>"Pasa"</formula>
    </cfRule>
  </conditionalFormatting>
  <conditionalFormatting sqref="D56:D67">
    <cfRule type="cellIs" dxfId="6" priority="56" stopIfTrue="1" operator="equal">
      <formula>"Falla"</formula>
    </cfRule>
  </conditionalFormatting>
  <conditionalFormatting sqref="D56:D67">
    <cfRule type="cellIs" dxfId="2" priority="57" stopIfTrue="1" operator="equal">
      <formula>"N/A"</formula>
    </cfRule>
  </conditionalFormatting>
  <conditionalFormatting sqref="D56:D67">
    <cfRule type="cellIs" dxfId="7" priority="58" stopIfTrue="1" operator="equal">
      <formula>"N/T"</formula>
    </cfRule>
  </conditionalFormatting>
  <conditionalFormatting sqref="D56:D67">
    <cfRule type="cellIs" dxfId="8" priority="59" stopIfTrue="1" operator="equal">
      <formula>"N/D"</formula>
    </cfRule>
  </conditionalFormatting>
  <conditionalFormatting sqref="D56:D67">
    <cfRule type="expression" dxfId="4" priority="60" stopIfTrue="1">
      <formula>ISBLANK(D56)</formula>
    </cfRule>
  </conditionalFormatting>
  <conditionalFormatting sqref="D56:D67">
    <cfRule type="cellIs" dxfId="5" priority="61" stopIfTrue="1" operator="equal">
      <formula>"Pasa"</formula>
    </cfRule>
  </conditionalFormatting>
  <conditionalFormatting sqref="D56:D67">
    <cfRule type="cellIs" dxfId="6" priority="62" stopIfTrue="1" operator="equal">
      <formula>"Falla"</formula>
    </cfRule>
  </conditionalFormatting>
  <conditionalFormatting sqref="D56:D67">
    <cfRule type="cellIs" dxfId="2" priority="63" stopIfTrue="1" operator="equal">
      <formula>"N/A"</formula>
    </cfRule>
  </conditionalFormatting>
  <conditionalFormatting sqref="D56:D67">
    <cfRule type="cellIs" dxfId="7" priority="64" stopIfTrue="1" operator="equal">
      <formula>"N/T"</formula>
    </cfRule>
  </conditionalFormatting>
  <conditionalFormatting sqref="D56:D67">
    <cfRule type="cellIs" dxfId="8" priority="65" stopIfTrue="1" operator="equal">
      <formula>"N/D"</formula>
    </cfRule>
  </conditionalFormatting>
  <conditionalFormatting sqref="D68:D69">
    <cfRule type="cellIs" dxfId="3" priority="66" stopIfTrue="1" operator="equal">
      <formula>"-"</formula>
    </cfRule>
  </conditionalFormatting>
  <conditionalFormatting sqref="D73:D82">
    <cfRule type="expression" dxfId="4" priority="67" stopIfTrue="1">
      <formula>ISBLANK(D73)</formula>
    </cfRule>
  </conditionalFormatting>
  <conditionalFormatting sqref="D73:D82">
    <cfRule type="cellIs" dxfId="5" priority="68" stopIfTrue="1" operator="equal">
      <formula>"Pasa"</formula>
    </cfRule>
  </conditionalFormatting>
  <conditionalFormatting sqref="D73:D82">
    <cfRule type="cellIs" dxfId="6" priority="69" stopIfTrue="1" operator="equal">
      <formula>"Falla"</formula>
    </cfRule>
  </conditionalFormatting>
  <conditionalFormatting sqref="D73:D82">
    <cfRule type="cellIs" dxfId="2" priority="70" stopIfTrue="1" operator="equal">
      <formula>"N/A"</formula>
    </cfRule>
  </conditionalFormatting>
  <conditionalFormatting sqref="D73:D82">
    <cfRule type="cellIs" dxfId="7" priority="71" stopIfTrue="1" operator="equal">
      <formula>"N/T"</formula>
    </cfRule>
  </conditionalFormatting>
  <conditionalFormatting sqref="D73:D82">
    <cfRule type="cellIs" dxfId="8" priority="72" stopIfTrue="1" operator="equal">
      <formula>"N/D"</formula>
    </cfRule>
  </conditionalFormatting>
  <conditionalFormatting sqref="D73:D82">
    <cfRule type="expression" dxfId="4" priority="73" stopIfTrue="1">
      <formula>ISBLANK(D73)</formula>
    </cfRule>
  </conditionalFormatting>
  <conditionalFormatting sqref="D73:D82">
    <cfRule type="cellIs" dxfId="5" priority="74" stopIfTrue="1" operator="equal">
      <formula>"Pasa"</formula>
    </cfRule>
  </conditionalFormatting>
  <conditionalFormatting sqref="D73:D82">
    <cfRule type="cellIs" dxfId="6" priority="75" stopIfTrue="1" operator="equal">
      <formula>"Falla"</formula>
    </cfRule>
  </conditionalFormatting>
  <conditionalFormatting sqref="D73:D82">
    <cfRule type="cellIs" dxfId="2" priority="76" stopIfTrue="1" operator="equal">
      <formula>"N/A"</formula>
    </cfRule>
  </conditionalFormatting>
  <conditionalFormatting sqref="D73:D82">
    <cfRule type="cellIs" dxfId="7" priority="77" stopIfTrue="1" operator="equal">
      <formula>"N/T"</formula>
    </cfRule>
  </conditionalFormatting>
  <conditionalFormatting sqref="D73:D82">
    <cfRule type="cellIs" dxfId="8" priority="78" stopIfTrue="1" operator="equal">
      <formula>"N/D"</formula>
    </cfRule>
  </conditionalFormatting>
  <conditionalFormatting sqref="D85:D86">
    <cfRule type="cellIs" dxfId="3" priority="79" stopIfTrue="1" operator="equal">
      <formula>"-"</formula>
    </cfRule>
  </conditionalFormatting>
  <conditionalFormatting sqref="D90:D99">
    <cfRule type="expression" dxfId="4" priority="80" stopIfTrue="1">
      <formula>ISBLANK(D90)</formula>
    </cfRule>
  </conditionalFormatting>
  <conditionalFormatting sqref="D90:D99">
    <cfRule type="cellIs" dxfId="5" priority="81" stopIfTrue="1" operator="equal">
      <formula>"Pasa"</formula>
    </cfRule>
  </conditionalFormatting>
  <conditionalFormatting sqref="D90:D99">
    <cfRule type="cellIs" dxfId="6" priority="82" stopIfTrue="1" operator="equal">
      <formula>"Falla"</formula>
    </cfRule>
  </conditionalFormatting>
  <conditionalFormatting sqref="D90:D99">
    <cfRule type="cellIs" dxfId="2" priority="83" stopIfTrue="1" operator="equal">
      <formula>"N/A"</formula>
    </cfRule>
  </conditionalFormatting>
  <conditionalFormatting sqref="D90:D99">
    <cfRule type="cellIs" dxfId="7" priority="84" stopIfTrue="1" operator="equal">
      <formula>"N/T"</formula>
    </cfRule>
  </conditionalFormatting>
  <conditionalFormatting sqref="D90:D99">
    <cfRule type="cellIs" dxfId="8" priority="85" stopIfTrue="1" operator="equal">
      <formula>"N/D"</formula>
    </cfRule>
  </conditionalFormatting>
  <conditionalFormatting sqref="D90:D99">
    <cfRule type="expression" dxfId="4" priority="86" stopIfTrue="1">
      <formula>ISBLANK(D90)</formula>
    </cfRule>
  </conditionalFormatting>
  <conditionalFormatting sqref="D90:D99">
    <cfRule type="cellIs" dxfId="5" priority="87" stopIfTrue="1" operator="equal">
      <formula>"Pasa"</formula>
    </cfRule>
  </conditionalFormatting>
  <conditionalFormatting sqref="D90:D99">
    <cfRule type="cellIs" dxfId="6" priority="88" stopIfTrue="1" operator="equal">
      <formula>"Falla"</formula>
    </cfRule>
  </conditionalFormatting>
  <conditionalFormatting sqref="D90:D99">
    <cfRule type="cellIs" dxfId="2" priority="89" stopIfTrue="1" operator="equal">
      <formula>"N/A"</formula>
    </cfRule>
  </conditionalFormatting>
  <conditionalFormatting sqref="D90:D99">
    <cfRule type="cellIs" dxfId="7" priority="90" stopIfTrue="1" operator="equal">
      <formula>"N/T"</formula>
    </cfRule>
  </conditionalFormatting>
  <conditionalFormatting sqref="D90:D99">
    <cfRule type="cellIs" dxfId="8" priority="91" stopIfTrue="1" operator="equal">
      <formula>"N/D"</formula>
    </cfRule>
  </conditionalFormatting>
  <conditionalFormatting sqref="D90:D101">
    <cfRule type="expression" dxfId="4" priority="92" stopIfTrue="1">
      <formula>ISBLANK(D90)</formula>
    </cfRule>
  </conditionalFormatting>
  <conditionalFormatting sqref="D90:D101">
    <cfRule type="cellIs" dxfId="5" priority="93" stopIfTrue="1" operator="equal">
      <formula>"Pasa"</formula>
    </cfRule>
  </conditionalFormatting>
  <conditionalFormatting sqref="D90:D101">
    <cfRule type="cellIs" dxfId="6" priority="94" stopIfTrue="1" operator="equal">
      <formula>"Falla"</formula>
    </cfRule>
  </conditionalFormatting>
  <conditionalFormatting sqref="D90:D101">
    <cfRule type="cellIs" dxfId="2" priority="95" stopIfTrue="1" operator="equal">
      <formula>"N/A"</formula>
    </cfRule>
  </conditionalFormatting>
  <conditionalFormatting sqref="D90:D101">
    <cfRule type="cellIs" dxfId="7" priority="96" stopIfTrue="1" operator="equal">
      <formula>"N/T"</formula>
    </cfRule>
  </conditionalFormatting>
  <conditionalFormatting sqref="D90:D101">
    <cfRule type="cellIs" dxfId="8" priority="97" stopIfTrue="1" operator="equal">
      <formula>"N/D"</formula>
    </cfRule>
  </conditionalFormatting>
  <conditionalFormatting sqref="D90:D101">
    <cfRule type="expression" dxfId="4" priority="98" stopIfTrue="1">
      <formula>ISBLANK(D90)</formula>
    </cfRule>
  </conditionalFormatting>
  <conditionalFormatting sqref="D90:D101">
    <cfRule type="cellIs" dxfId="5" priority="99" stopIfTrue="1" operator="equal">
      <formula>"Pasa"</formula>
    </cfRule>
  </conditionalFormatting>
  <conditionalFormatting sqref="D90:D101">
    <cfRule type="cellIs" dxfId="6" priority="100" stopIfTrue="1" operator="equal">
      <formula>"Falla"</formula>
    </cfRule>
  </conditionalFormatting>
  <conditionalFormatting sqref="D90:D101">
    <cfRule type="cellIs" dxfId="2" priority="101" stopIfTrue="1" operator="equal">
      <formula>"N/A"</formula>
    </cfRule>
  </conditionalFormatting>
  <conditionalFormatting sqref="D90:D101">
    <cfRule type="cellIs" dxfId="7" priority="102" stopIfTrue="1" operator="equal">
      <formula>"N/T"</formula>
    </cfRule>
  </conditionalFormatting>
  <conditionalFormatting sqref="D90:D101">
    <cfRule type="cellIs" dxfId="8" priority="103" stopIfTrue="1" operator="equal">
      <formula>"N/D"</formula>
    </cfRule>
  </conditionalFormatting>
  <conditionalFormatting sqref="D102:D103">
    <cfRule type="cellIs" dxfId="3" priority="104" stopIfTrue="1" operator="equal">
      <formula>"-"</formula>
    </cfRule>
  </conditionalFormatting>
  <conditionalFormatting sqref="D107:D116">
    <cfRule type="expression" dxfId="4" priority="105" stopIfTrue="1">
      <formula>ISBLANK(D107)</formula>
    </cfRule>
  </conditionalFormatting>
  <conditionalFormatting sqref="D107:D116">
    <cfRule type="cellIs" dxfId="5" priority="106" stopIfTrue="1" operator="equal">
      <formula>"Pasa"</formula>
    </cfRule>
  </conditionalFormatting>
  <conditionalFormatting sqref="D107:D116">
    <cfRule type="cellIs" dxfId="6" priority="107" stopIfTrue="1" operator="equal">
      <formula>"Falla"</formula>
    </cfRule>
  </conditionalFormatting>
  <conditionalFormatting sqref="D107:D116">
    <cfRule type="cellIs" dxfId="2" priority="108" stopIfTrue="1" operator="equal">
      <formula>"N/A"</formula>
    </cfRule>
  </conditionalFormatting>
  <conditionalFormatting sqref="D107:D116">
    <cfRule type="cellIs" dxfId="7" priority="109" stopIfTrue="1" operator="equal">
      <formula>"N/T"</formula>
    </cfRule>
  </conditionalFormatting>
  <conditionalFormatting sqref="D107:D116">
    <cfRule type="cellIs" dxfId="8" priority="110" stopIfTrue="1" operator="equal">
      <formula>"N/D"</formula>
    </cfRule>
  </conditionalFormatting>
  <conditionalFormatting sqref="D107:D116">
    <cfRule type="expression" dxfId="4" priority="111" stopIfTrue="1">
      <formula>ISBLANK(D107)</formula>
    </cfRule>
  </conditionalFormatting>
  <conditionalFormatting sqref="D107:D116">
    <cfRule type="cellIs" dxfId="5" priority="112" stopIfTrue="1" operator="equal">
      <formula>"Pasa"</formula>
    </cfRule>
  </conditionalFormatting>
  <conditionalFormatting sqref="D107:D116">
    <cfRule type="cellIs" dxfId="6" priority="113" stopIfTrue="1" operator="equal">
      <formula>"Falla"</formula>
    </cfRule>
  </conditionalFormatting>
  <conditionalFormatting sqref="D107:D116">
    <cfRule type="cellIs" dxfId="2" priority="114" stopIfTrue="1" operator="equal">
      <formula>"N/A"</formula>
    </cfRule>
  </conditionalFormatting>
  <conditionalFormatting sqref="D107:D116">
    <cfRule type="cellIs" dxfId="7" priority="115" stopIfTrue="1" operator="equal">
      <formula>"N/T"</formula>
    </cfRule>
  </conditionalFormatting>
  <conditionalFormatting sqref="D107:D116">
    <cfRule type="cellIs" dxfId="8" priority="116" stopIfTrue="1" operator="equal">
      <formula>"N/D"</formula>
    </cfRule>
  </conditionalFormatting>
  <conditionalFormatting sqref="D107:D116">
    <cfRule type="expression" dxfId="4" priority="117" stopIfTrue="1">
      <formula>ISBLANK(D107)</formula>
    </cfRule>
  </conditionalFormatting>
  <conditionalFormatting sqref="D107:D116">
    <cfRule type="cellIs" dxfId="5" priority="118" stopIfTrue="1" operator="equal">
      <formula>"Pasa"</formula>
    </cfRule>
  </conditionalFormatting>
  <conditionalFormatting sqref="D107:D116">
    <cfRule type="cellIs" dxfId="6" priority="119" stopIfTrue="1" operator="equal">
      <formula>"Falla"</formula>
    </cfRule>
  </conditionalFormatting>
  <conditionalFormatting sqref="D107:D116">
    <cfRule type="cellIs" dxfId="2" priority="120" stopIfTrue="1" operator="equal">
      <formula>"N/A"</formula>
    </cfRule>
  </conditionalFormatting>
  <conditionalFormatting sqref="D107:D116">
    <cfRule type="cellIs" dxfId="7" priority="121" stopIfTrue="1" operator="equal">
      <formula>"N/T"</formula>
    </cfRule>
  </conditionalFormatting>
  <conditionalFormatting sqref="D107:D116">
    <cfRule type="cellIs" dxfId="8" priority="122" stopIfTrue="1" operator="equal">
      <formula>"N/D"</formula>
    </cfRule>
  </conditionalFormatting>
  <conditionalFormatting sqref="D107:D116">
    <cfRule type="expression" dxfId="4" priority="123" stopIfTrue="1">
      <formula>ISBLANK(D107)</formula>
    </cfRule>
  </conditionalFormatting>
  <conditionalFormatting sqref="D107:D116">
    <cfRule type="cellIs" dxfId="5" priority="124" stopIfTrue="1" operator="equal">
      <formula>"Pasa"</formula>
    </cfRule>
  </conditionalFormatting>
  <conditionalFormatting sqref="D107:D116">
    <cfRule type="cellIs" dxfId="6" priority="125" stopIfTrue="1" operator="equal">
      <formula>"Falla"</formula>
    </cfRule>
  </conditionalFormatting>
  <conditionalFormatting sqref="D107:D116">
    <cfRule type="cellIs" dxfId="2" priority="126" stopIfTrue="1" operator="equal">
      <formula>"N/A"</formula>
    </cfRule>
  </conditionalFormatting>
  <conditionalFormatting sqref="D107:D116">
    <cfRule type="cellIs" dxfId="7" priority="127" stopIfTrue="1" operator="equal">
      <formula>"N/T"</formula>
    </cfRule>
  </conditionalFormatting>
  <conditionalFormatting sqref="D107:D116">
    <cfRule type="cellIs" dxfId="8" priority="128" stopIfTrue="1" operator="equal">
      <formula>"N/D"</formula>
    </cfRule>
  </conditionalFormatting>
  <conditionalFormatting sqref="E22:E35 E39:E52 E56:E69 E73:E86 E90:E103 E107:E116">
    <cfRule type="cellIs" dxfId="1" priority="129" stopIfTrue="1" operator="equal">
      <formula>"ERR"</formula>
    </cfRule>
  </conditionalFormatting>
  <conditionalFormatting sqref="D22:D33 D39:D50 D56:D67 D73:D84 D90:D101 D107:D116 F22:J22 F39:J39 F56:J56 F73:J73 F90:J90 F107:J107">
    <cfRule type="cellIs" dxfId="5" priority="130" stopIfTrue="1" operator="equal">
      <formula>"Pasa"</formula>
    </cfRule>
  </conditionalFormatting>
  <conditionalFormatting sqref="D22:D33 D39:D50 D56:D67 D73:D84 D90:D101 D107:D116 F22:J22 F39:J39 F56:J56 F73:J73 F90:J90 F107:J107">
    <cfRule type="cellIs" dxfId="6" priority="131" stopIfTrue="1" operator="equal">
      <formula>"Falla"</formula>
    </cfRule>
  </conditionalFormatting>
  <conditionalFormatting sqref="D22:D33 D39:D50 D56:D67 D73:D84 D90:D101 D107:D116 F22:J22 F39:J39 F56:J56 F73:J73 F90:J90 F107:J107">
    <cfRule type="cellIs" dxfId="2" priority="132" stopIfTrue="1" operator="equal">
      <formula>"N/A"</formula>
    </cfRule>
  </conditionalFormatting>
  <conditionalFormatting sqref="D22:D33 D39:D50 D56:D67 D73:D84 D90:D101 D107:D116 F22:J22 F39:J39 F56:J56 F73:J73 F90:J90 F107:J107">
    <cfRule type="cellIs" dxfId="7" priority="133" stopIfTrue="1" operator="equal">
      <formula>"N/T"</formula>
    </cfRule>
  </conditionalFormatting>
  <conditionalFormatting sqref="D22:D33 D39:D50 D56:D67 D73:D84 D90:D101 D107:D116 F22:J22 F39:J39 F56:J56 F73:J73 F90:J90 F107:J107">
    <cfRule type="cellIs" dxfId="8" priority="134" stopIfTrue="1" operator="equal">
      <formula>"N/D"</formula>
    </cfRule>
  </conditionalFormatting>
  <conditionalFormatting sqref="N13:N14">
    <cfRule type="expression" dxfId="4" priority="135" stopIfTrue="1">
      <formula>ISBLANK(N13)</formula>
    </cfRule>
  </conditionalFormatting>
  <conditionalFormatting sqref="N13:N14">
    <cfRule type="cellIs" dxfId="5" priority="136" stopIfTrue="1" operator="equal">
      <formula>"Pasa"</formula>
    </cfRule>
  </conditionalFormatting>
  <conditionalFormatting sqref="N13:N14">
    <cfRule type="cellIs" dxfId="6" priority="137" stopIfTrue="1" operator="equal">
      <formula>"Falla"</formula>
    </cfRule>
  </conditionalFormatting>
  <conditionalFormatting sqref="N13:N14">
    <cfRule type="cellIs" dxfId="2" priority="138" stopIfTrue="1" operator="equal">
      <formula>"N/A"</formula>
    </cfRule>
  </conditionalFormatting>
  <conditionalFormatting sqref="N13:N14">
    <cfRule type="cellIs" dxfId="7" priority="139" stopIfTrue="1" operator="equal">
      <formula>"N/T"</formula>
    </cfRule>
  </conditionalFormatting>
  <conditionalFormatting sqref="N13:N14">
    <cfRule type="cellIs" dxfId="8" priority="140" stopIfTrue="1" operator="equal">
      <formula>"N/D"</formula>
    </cfRule>
  </conditionalFormatting>
  <dataValidations>
    <dataValidation type="list" allowBlank="1" showErrorMessage="1" sqref="D18:D19 D22:D33 D35 D39:D50 D52 D56:D67 D69 D73:D84 D86 D90:D101 D103 D107:D116">
      <formula1>'DATA - Oculta'!$U$9:$U$13</formula1>
    </dataValidation>
  </dataValidations>
  <printOptions/>
  <pageMargins bottom="0.75" footer="0.0" header="0.0" left="0.7" right="0.7" top="0.75"/>
  <pageSetup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6.13"/>
    <col customWidth="1" min="3" max="3" width="56.0"/>
    <col customWidth="1" min="4" max="4" width="18.38"/>
    <col customWidth="1" min="5" max="5" width="5.5"/>
    <col customWidth="1" min="6" max="6" width="16.5"/>
    <col customWidth="1" min="7" max="7" width="14.63"/>
    <col customWidth="1" min="8" max="8" width="12.5"/>
    <col customWidth="1" min="9" max="9" width="11.63"/>
    <col customWidth="1" min="10" max="10" width="17.38"/>
    <col customWidth="1" min="11" max="11" width="14.5"/>
    <col customWidth="1" min="12" max="12" width="12.5"/>
    <col customWidth="1" min="13" max="13" width="18.5"/>
    <col customWidth="1" min="14" max="15" width="12.5"/>
    <col customWidth="1" min="16" max="16" width="19.5"/>
    <col customWidth="1" min="17" max="17" width="6.88"/>
    <col customWidth="1" min="18" max="18" width="4.63"/>
    <col customWidth="1" min="19" max="19" width="12.88"/>
    <col customWidth="1" min="20" max="20" width="12.13"/>
    <col customWidth="1" min="21" max="21" width="6.63"/>
    <col customWidth="1" min="22" max="22" width="5.5"/>
    <col customWidth="1" min="23" max="23" width="12.0"/>
    <col customWidth="1" min="24" max="24" width="11.88"/>
    <col customWidth="1" min="25" max="25" width="7.38"/>
    <col customWidth="1" min="26" max="35" width="14.5"/>
  </cols>
  <sheetData>
    <row r="1" ht="14.25" customHeight="1">
      <c r="A1" s="29"/>
      <c r="B1" s="93"/>
      <c r="C1" s="93"/>
      <c r="D1" s="160"/>
      <c r="E1" s="95"/>
      <c r="F1" s="23"/>
      <c r="G1" s="23"/>
      <c r="H1" s="23"/>
      <c r="I1" s="23"/>
      <c r="J1" s="23"/>
      <c r="K1" s="23"/>
      <c r="L1" s="23"/>
      <c r="M1" s="23"/>
      <c r="N1" s="23"/>
      <c r="O1" s="23"/>
      <c r="P1" s="23"/>
      <c r="Q1" s="23"/>
      <c r="R1" s="23"/>
      <c r="S1" s="23"/>
      <c r="T1" s="23"/>
      <c r="U1" s="23"/>
      <c r="V1" s="23"/>
      <c r="W1" s="23"/>
      <c r="X1" s="23"/>
      <c r="Y1" s="23"/>
      <c r="Z1" s="23"/>
      <c r="AA1" s="29"/>
      <c r="AB1" s="29"/>
      <c r="AC1" s="29"/>
      <c r="AD1" s="29"/>
      <c r="AE1" s="29"/>
      <c r="AF1" s="29"/>
      <c r="AG1" s="29"/>
      <c r="AH1" s="29"/>
      <c r="AI1" s="29"/>
    </row>
    <row r="2" ht="27.0" customHeight="1">
      <c r="A2" s="29"/>
      <c r="B2" s="24" t="s">
        <v>0</v>
      </c>
      <c r="C2" s="29"/>
      <c r="D2" s="160"/>
      <c r="E2" s="95"/>
      <c r="F2" s="29"/>
      <c r="G2" s="29"/>
      <c r="H2" s="29"/>
      <c r="I2" s="29"/>
      <c r="J2" s="29"/>
      <c r="K2" s="29"/>
      <c r="L2" s="29"/>
      <c r="M2" s="29"/>
      <c r="N2" s="29"/>
      <c r="O2" s="29"/>
      <c r="P2" s="23"/>
      <c r="Q2" s="23"/>
      <c r="R2" s="23"/>
      <c r="S2" s="23"/>
      <c r="T2" s="23"/>
      <c r="U2" s="23"/>
      <c r="V2" s="23"/>
      <c r="W2" s="23"/>
      <c r="X2" s="23"/>
      <c r="Y2" s="23"/>
      <c r="Z2" s="23"/>
      <c r="AA2" s="29"/>
      <c r="AB2" s="29"/>
      <c r="AC2" s="29"/>
      <c r="AD2" s="29"/>
      <c r="AE2" s="29"/>
      <c r="AF2" s="29"/>
      <c r="AG2" s="29"/>
      <c r="AH2" s="29"/>
      <c r="AI2" s="29"/>
    </row>
    <row r="3" ht="26.25" customHeight="1">
      <c r="A3" s="29"/>
      <c r="B3" s="25" t="s">
        <v>2</v>
      </c>
      <c r="C3" s="29"/>
      <c r="D3" s="160"/>
      <c r="E3" s="95"/>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ht="26.25" customHeight="1">
      <c r="A4" s="29"/>
      <c r="B4" s="1"/>
      <c r="C4" s="28"/>
      <c r="D4" s="161"/>
      <c r="E4" s="29"/>
      <c r="F4" s="29"/>
      <c r="G4" s="29"/>
      <c r="H4" s="29"/>
      <c r="I4" s="29"/>
      <c r="J4" s="29"/>
      <c r="K4" s="23"/>
      <c r="L4" s="29"/>
      <c r="M4" s="29"/>
      <c r="N4" s="23"/>
      <c r="O4" s="23"/>
      <c r="P4" s="29"/>
      <c r="Q4" s="29"/>
      <c r="R4" s="29"/>
      <c r="S4" s="29"/>
      <c r="T4" s="29"/>
      <c r="U4" s="29"/>
      <c r="V4" s="29"/>
      <c r="W4" s="29"/>
      <c r="X4" s="29"/>
      <c r="Y4" s="29"/>
      <c r="Z4" s="29"/>
      <c r="AA4" s="29"/>
      <c r="AB4" s="29"/>
      <c r="AC4" s="29"/>
      <c r="AD4" s="29"/>
      <c r="AE4" s="29"/>
      <c r="AF4" s="29"/>
      <c r="AG4" s="29"/>
      <c r="AH4" s="29"/>
      <c r="AI4" s="29"/>
    </row>
    <row r="5" ht="27.75" customHeight="1">
      <c r="A5" s="29"/>
      <c r="B5" s="8" t="s">
        <v>84</v>
      </c>
      <c r="C5" s="8"/>
      <c r="D5" s="162"/>
      <c r="E5" s="97"/>
      <c r="F5" s="96"/>
      <c r="G5" s="96"/>
      <c r="H5" s="96"/>
      <c r="I5" s="96"/>
      <c r="J5" s="96"/>
      <c r="K5" s="96"/>
      <c r="L5" s="96"/>
      <c r="M5" s="96"/>
      <c r="N5" s="30"/>
      <c r="O5" s="30"/>
      <c r="P5" s="29"/>
      <c r="Q5" s="29"/>
      <c r="R5" s="29"/>
      <c r="S5" s="29"/>
      <c r="T5" s="29"/>
      <c r="U5" s="29"/>
      <c r="V5" s="29"/>
      <c r="W5" s="29"/>
      <c r="X5" s="29"/>
      <c r="Y5" s="29"/>
      <c r="Z5" s="29"/>
      <c r="AA5" s="41"/>
      <c r="AB5" s="41"/>
      <c r="AC5" s="41"/>
      <c r="AD5" s="41"/>
      <c r="AE5" s="41"/>
      <c r="AF5" s="41"/>
      <c r="AG5" s="41"/>
      <c r="AH5" s="41"/>
      <c r="AI5" s="41"/>
    </row>
    <row r="6" ht="11.25" customHeight="1">
      <c r="A6" s="29"/>
      <c r="B6" s="206"/>
      <c r="C6" s="206"/>
      <c r="D6" s="207"/>
      <c r="E6" s="208"/>
      <c r="F6" s="206"/>
      <c r="G6" s="206"/>
      <c r="H6" s="206"/>
      <c r="I6" s="206"/>
      <c r="J6" s="206"/>
      <c r="K6" s="206"/>
      <c r="L6" s="206"/>
      <c r="M6" s="206"/>
      <c r="N6" s="23"/>
      <c r="O6" s="23"/>
      <c r="P6" s="29"/>
      <c r="Q6" s="29"/>
      <c r="R6" s="29"/>
      <c r="S6" s="29"/>
      <c r="T6" s="29"/>
      <c r="U6" s="29"/>
      <c r="V6" s="29"/>
      <c r="W6" s="29"/>
      <c r="X6" s="29"/>
      <c r="Y6" s="29"/>
      <c r="Z6" s="29"/>
      <c r="AA6" s="29"/>
      <c r="AB6" s="29"/>
      <c r="AC6" s="29"/>
      <c r="AD6" s="29"/>
      <c r="AE6" s="29"/>
      <c r="AF6" s="29"/>
      <c r="AG6" s="29"/>
      <c r="AH6" s="29"/>
      <c r="AI6" s="29"/>
    </row>
    <row r="7" ht="12.75" customHeight="1">
      <c r="A7" s="29"/>
      <c r="B7" s="23"/>
      <c r="C7" s="23"/>
      <c r="D7" s="166"/>
      <c r="E7" s="95"/>
      <c r="F7" s="23"/>
      <c r="G7" s="23"/>
      <c r="H7" s="23"/>
      <c r="I7" s="23"/>
      <c r="J7" s="23"/>
      <c r="K7" s="23"/>
      <c r="L7" s="23"/>
      <c r="M7" s="23"/>
      <c r="N7" s="23"/>
      <c r="O7" s="23"/>
      <c r="P7" s="29"/>
      <c r="Q7" s="29"/>
      <c r="R7" s="29"/>
      <c r="S7" s="29"/>
      <c r="T7" s="29"/>
      <c r="U7" s="29"/>
      <c r="V7" s="29"/>
      <c r="W7" s="29"/>
      <c r="X7" s="29"/>
      <c r="Y7" s="29"/>
      <c r="Z7" s="29"/>
      <c r="AA7" s="29"/>
      <c r="AB7" s="29"/>
      <c r="AC7" s="29"/>
      <c r="AD7" s="29"/>
      <c r="AE7" s="29"/>
      <c r="AF7" s="29"/>
      <c r="AG7" s="29"/>
      <c r="AH7" s="29"/>
      <c r="AI7" s="29"/>
    </row>
    <row r="8" ht="18.75" customHeight="1">
      <c r="A8" s="29"/>
      <c r="B8" s="100" t="s">
        <v>256</v>
      </c>
      <c r="C8" s="23"/>
      <c r="D8" s="167"/>
      <c r="E8" s="95"/>
      <c r="F8" s="23"/>
      <c r="G8" s="23"/>
      <c r="H8" s="23"/>
      <c r="I8" s="23"/>
      <c r="J8" s="23"/>
      <c r="K8" s="23"/>
      <c r="L8" s="23"/>
      <c r="M8" s="23"/>
      <c r="N8" s="23"/>
      <c r="O8" s="23"/>
      <c r="P8" s="29"/>
      <c r="Q8" s="29"/>
      <c r="R8" s="29"/>
      <c r="S8" s="29"/>
      <c r="T8" s="29"/>
      <c r="U8" s="29"/>
      <c r="V8" s="29"/>
      <c r="W8" s="29"/>
      <c r="X8" s="29"/>
      <c r="Y8" s="29"/>
      <c r="Z8" s="29"/>
      <c r="AA8" s="29"/>
      <c r="AB8" s="29"/>
      <c r="AC8" s="29"/>
      <c r="AD8" s="29"/>
      <c r="AE8" s="29"/>
      <c r="AF8" s="29"/>
      <c r="AG8" s="29"/>
      <c r="AH8" s="29"/>
      <c r="AI8" s="29"/>
    </row>
    <row r="9" ht="30.0" customHeight="1">
      <c r="A9" s="29"/>
      <c r="B9" s="101" t="s">
        <v>86</v>
      </c>
      <c r="C9" s="54"/>
      <c r="D9" s="54"/>
      <c r="E9" s="54"/>
      <c r="F9" s="54"/>
      <c r="G9" s="54"/>
      <c r="H9" s="54"/>
      <c r="I9" s="54"/>
      <c r="J9" s="54"/>
      <c r="K9" s="54"/>
      <c r="L9" s="54"/>
      <c r="M9" s="55"/>
      <c r="N9" s="23"/>
      <c r="O9" s="23"/>
      <c r="P9" s="29"/>
      <c r="Q9" s="29"/>
      <c r="R9" s="29"/>
      <c r="S9" s="29"/>
      <c r="T9" s="29"/>
      <c r="U9" s="29"/>
      <c r="V9" s="29"/>
      <c r="W9" s="29"/>
      <c r="X9" s="29"/>
      <c r="Y9" s="29"/>
      <c r="Z9" s="29"/>
      <c r="AA9" s="29"/>
      <c r="AB9" s="29"/>
      <c r="AC9" s="29"/>
      <c r="AD9" s="29"/>
      <c r="AE9" s="29"/>
      <c r="AF9" s="29"/>
      <c r="AG9" s="29"/>
      <c r="AH9" s="29"/>
      <c r="AI9" s="29"/>
    </row>
    <row r="10" ht="17.25" customHeight="1">
      <c r="A10" s="29"/>
      <c r="B10" s="23"/>
      <c r="C10" s="23"/>
      <c r="D10" s="167"/>
      <c r="E10" s="95"/>
      <c r="F10" s="29"/>
      <c r="G10" s="29"/>
      <c r="H10" s="29"/>
      <c r="I10" s="29"/>
      <c r="J10" s="29"/>
      <c r="K10" s="23"/>
      <c r="L10" s="23"/>
      <c r="M10" s="23"/>
      <c r="N10" s="23"/>
      <c r="O10" s="23"/>
      <c r="P10" s="23"/>
      <c r="Q10" s="23"/>
      <c r="R10" s="23"/>
      <c r="S10" s="29"/>
      <c r="T10" s="29"/>
      <c r="U10" s="23"/>
      <c r="V10" s="23"/>
      <c r="W10" s="23"/>
      <c r="X10" s="23"/>
      <c r="Y10" s="23"/>
      <c r="Z10" s="29"/>
      <c r="AA10" s="29"/>
      <c r="AB10" s="29"/>
      <c r="AC10" s="29"/>
      <c r="AD10" s="29"/>
      <c r="AE10" s="29"/>
      <c r="AF10" s="29"/>
      <c r="AG10" s="29"/>
      <c r="AH10" s="29"/>
      <c r="AI10" s="29"/>
    </row>
    <row r="11" ht="25.5" customHeight="1">
      <c r="A11" s="29"/>
      <c r="B11" s="102" t="s">
        <v>87</v>
      </c>
      <c r="C11" s="103"/>
      <c r="D11" s="161"/>
      <c r="E11" s="29"/>
      <c r="F11" s="104" t="s">
        <v>88</v>
      </c>
      <c r="G11" s="105" t="s">
        <v>89</v>
      </c>
      <c r="H11" s="106" t="s">
        <v>90</v>
      </c>
      <c r="I11" s="92"/>
      <c r="J11" s="104" t="s">
        <v>91</v>
      </c>
      <c r="K11" s="105" t="s">
        <v>89</v>
      </c>
      <c r="L11" s="106" t="s">
        <v>90</v>
      </c>
      <c r="M11" s="23"/>
      <c r="N11" s="23"/>
      <c r="O11" s="23"/>
      <c r="P11" s="23"/>
      <c r="Q11" s="23"/>
      <c r="R11" s="23"/>
      <c r="S11" s="29"/>
      <c r="T11" s="29"/>
      <c r="U11" s="23"/>
      <c r="V11" s="23"/>
      <c r="W11" s="23"/>
      <c r="X11" s="23"/>
      <c r="Y11" s="23"/>
      <c r="Z11" s="29"/>
      <c r="AA11" s="29"/>
      <c r="AB11" s="29"/>
      <c r="AC11" s="29"/>
      <c r="AD11" s="29"/>
      <c r="AE11" s="29"/>
      <c r="AF11" s="29"/>
      <c r="AG11" s="29"/>
      <c r="AH11" s="29"/>
      <c r="AI11" s="29"/>
    </row>
    <row r="12" ht="12.0" customHeight="1">
      <c r="A12" s="29"/>
      <c r="B12" s="108" t="s">
        <v>92</v>
      </c>
      <c r="C12" s="109">
        <f>COUNTIF($B$21:$B$99,B12)</f>
        <v>5</v>
      </c>
      <c r="D12" s="161"/>
      <c r="E12" s="29"/>
      <c r="F12" s="110" t="s">
        <v>93</v>
      </c>
      <c r="G12" s="111">
        <f>J23+J40+J57+J74+J91</f>
        <v>0</v>
      </c>
      <c r="H12" s="112">
        <f t="shared" ref="H12:H14" si="1">IF(($G$15+$K$15)=0,0,G12/($G$15+$K$15))</f>
        <v>0</v>
      </c>
      <c r="I12" s="29"/>
      <c r="J12" s="113" t="s">
        <v>94</v>
      </c>
      <c r="K12" s="111">
        <f>G23+G40+G57+G74+G91</f>
        <v>0</v>
      </c>
      <c r="L12" s="112">
        <f t="shared" ref="L12:L14" si="2">IF(($G$15+$K$15)=0,0,K12/($G$15+$K$15))</f>
        <v>0</v>
      </c>
      <c r="M12" s="23"/>
      <c r="N12" s="114" t="s">
        <v>95</v>
      </c>
      <c r="O12" s="115" t="s">
        <v>96</v>
      </c>
      <c r="P12" s="23"/>
      <c r="Q12" s="23"/>
      <c r="R12" s="23"/>
      <c r="S12" s="29"/>
      <c r="T12" s="29"/>
      <c r="U12" s="23"/>
      <c r="V12" s="23"/>
      <c r="W12" s="23"/>
      <c r="X12" s="23"/>
      <c r="Y12" s="23"/>
      <c r="Z12" s="29"/>
      <c r="AA12" s="29"/>
      <c r="AB12" s="29"/>
      <c r="AC12" s="29"/>
      <c r="AD12" s="29"/>
      <c r="AE12" s="29"/>
      <c r="AF12" s="29"/>
      <c r="AG12" s="29"/>
      <c r="AH12" s="29"/>
      <c r="AI12" s="29"/>
    </row>
    <row r="13" ht="12.0" customHeight="1">
      <c r="A13" s="29"/>
      <c r="B13" s="108"/>
      <c r="C13" s="109"/>
      <c r="D13" s="161"/>
      <c r="E13" s="29"/>
      <c r="F13" s="110" t="s">
        <v>97</v>
      </c>
      <c r="G13" s="111">
        <f>I23+I40+I57+I74+I91</f>
        <v>0</v>
      </c>
      <c r="H13" s="112">
        <f t="shared" si="1"/>
        <v>0</v>
      </c>
      <c r="I13" s="29"/>
      <c r="J13" s="113" t="s">
        <v>98</v>
      </c>
      <c r="K13" s="111">
        <f>F23+F40+F57+F74+F91</f>
        <v>0</v>
      </c>
      <c r="L13" s="112">
        <f t="shared" si="2"/>
        <v>0</v>
      </c>
      <c r="M13" s="23"/>
      <c r="N13" s="116" t="s">
        <v>99</v>
      </c>
      <c r="O13" s="115" t="s">
        <v>100</v>
      </c>
      <c r="P13" s="23"/>
      <c r="Q13" s="23"/>
      <c r="R13" s="23"/>
      <c r="S13" s="29"/>
      <c r="T13" s="29"/>
      <c r="U13" s="23"/>
      <c r="V13" s="23"/>
      <c r="W13" s="23"/>
      <c r="X13" s="23"/>
      <c r="Y13" s="23"/>
      <c r="Z13" s="29"/>
      <c r="AA13" s="29"/>
      <c r="AB13" s="29"/>
      <c r="AC13" s="29"/>
      <c r="AD13" s="29"/>
      <c r="AE13" s="29"/>
      <c r="AF13" s="29"/>
      <c r="AG13" s="29"/>
      <c r="AH13" s="29"/>
      <c r="AI13" s="29"/>
    </row>
    <row r="14" ht="12.0" customHeight="1">
      <c r="A14" s="29"/>
      <c r="B14" s="117" t="s">
        <v>101</v>
      </c>
      <c r="C14" s="118">
        <f>C12+C13</f>
        <v>5</v>
      </c>
      <c r="D14" s="161"/>
      <c r="E14" s="29"/>
      <c r="F14" s="110" t="s">
        <v>102</v>
      </c>
      <c r="G14" s="111">
        <f>H23+H40+H57+H74+H91</f>
        <v>15</v>
      </c>
      <c r="H14" s="112">
        <f t="shared" si="1"/>
        <v>1</v>
      </c>
      <c r="I14" s="29"/>
      <c r="J14" s="113" t="s">
        <v>103</v>
      </c>
      <c r="K14" s="111">
        <f>K23+K40+K57+K74+K91</f>
        <v>0</v>
      </c>
      <c r="L14" s="112">
        <f t="shared" si="2"/>
        <v>0</v>
      </c>
      <c r="M14" s="23"/>
      <c r="N14" s="121" t="s">
        <v>104</v>
      </c>
      <c r="O14" s="115" t="s">
        <v>105</v>
      </c>
      <c r="P14" s="23"/>
      <c r="Q14" s="23"/>
      <c r="R14" s="23"/>
      <c r="S14" s="29"/>
      <c r="T14" s="29"/>
      <c r="U14" s="23"/>
      <c r="V14" s="23"/>
      <c r="W14" s="23"/>
      <c r="X14" s="23"/>
      <c r="Y14" s="23"/>
      <c r="Z14" s="29"/>
      <c r="AA14" s="29"/>
      <c r="AB14" s="29"/>
      <c r="AC14" s="29"/>
      <c r="AD14" s="29"/>
      <c r="AE14" s="29"/>
      <c r="AF14" s="29"/>
      <c r="AG14" s="29"/>
      <c r="AH14" s="29"/>
      <c r="AI14" s="29"/>
    </row>
    <row r="15" ht="12.0" customHeight="1">
      <c r="A15" s="29"/>
      <c r="B15" s="92"/>
      <c r="C15" s="29"/>
      <c r="D15" s="161"/>
      <c r="E15" s="29"/>
      <c r="F15" s="117" t="s">
        <v>101</v>
      </c>
      <c r="G15" s="122">
        <f t="shared" ref="G15:H15" si="3">SUM(G12:G14)</f>
        <v>15</v>
      </c>
      <c r="H15" s="123">
        <f t="shared" si="3"/>
        <v>1</v>
      </c>
      <c r="I15" s="29"/>
      <c r="J15" s="117" t="s">
        <v>101</v>
      </c>
      <c r="K15" s="122">
        <f t="shared" ref="K15:L15" si="4">SUM(K12:K13)</f>
        <v>0</v>
      </c>
      <c r="L15" s="123">
        <f t="shared" si="4"/>
        <v>0</v>
      </c>
      <c r="M15" s="23"/>
      <c r="N15" s="23"/>
      <c r="O15" s="23"/>
      <c r="P15" s="23"/>
      <c r="Q15" s="23"/>
      <c r="R15" s="23"/>
      <c r="S15" s="29"/>
      <c r="T15" s="29"/>
      <c r="U15" s="23"/>
      <c r="V15" s="23"/>
      <c r="W15" s="23"/>
      <c r="X15" s="23"/>
      <c r="Y15" s="23"/>
      <c r="Z15" s="29"/>
      <c r="AA15" s="29"/>
      <c r="AB15" s="29"/>
      <c r="AC15" s="29"/>
      <c r="AD15" s="29"/>
      <c r="AE15" s="29"/>
      <c r="AF15" s="29"/>
      <c r="AG15" s="29"/>
      <c r="AH15" s="29"/>
      <c r="AI15" s="29"/>
    </row>
    <row r="16" ht="12.0" customHeight="1">
      <c r="A16" s="29"/>
      <c r="B16" s="92"/>
      <c r="C16" s="29"/>
      <c r="D16" s="161"/>
      <c r="E16" s="29"/>
      <c r="F16" s="124"/>
      <c r="G16" s="124"/>
      <c r="H16" s="125"/>
      <c r="I16" s="29"/>
      <c r="J16" s="124"/>
      <c r="K16" s="124"/>
      <c r="L16" s="125"/>
      <c r="M16" s="23"/>
      <c r="N16" s="23"/>
      <c r="O16" s="23"/>
      <c r="P16" s="23"/>
      <c r="Q16" s="23"/>
      <c r="R16" s="23"/>
      <c r="S16" s="29"/>
      <c r="T16" s="29"/>
      <c r="U16" s="23"/>
      <c r="V16" s="23"/>
      <c r="W16" s="23"/>
      <c r="X16" s="23"/>
      <c r="Y16" s="23"/>
      <c r="Z16" s="29"/>
      <c r="AA16" s="29"/>
      <c r="AB16" s="29"/>
      <c r="AC16" s="29"/>
      <c r="AD16" s="29"/>
      <c r="AE16" s="29"/>
      <c r="AF16" s="29"/>
      <c r="AG16" s="29"/>
      <c r="AH16" s="29"/>
      <c r="AI16" s="29"/>
    </row>
    <row r="17" ht="12.75" customHeight="1">
      <c r="A17" s="126" t="s">
        <v>106</v>
      </c>
      <c r="B17" s="127" t="s">
        <v>92</v>
      </c>
      <c r="C17" s="128" t="s">
        <v>257</v>
      </c>
      <c r="D17" s="168" t="s">
        <v>108</v>
      </c>
      <c r="E17" s="29"/>
      <c r="F17" s="130" t="s">
        <v>109</v>
      </c>
      <c r="G17" s="131"/>
      <c r="H17" s="131"/>
      <c r="I17" s="131"/>
      <c r="J17" s="132"/>
      <c r="K17" s="124"/>
      <c r="L17" s="125"/>
      <c r="M17" s="23"/>
      <c r="N17" s="23"/>
      <c r="O17" s="23"/>
      <c r="P17" s="23"/>
      <c r="Q17" s="23"/>
      <c r="R17" s="23"/>
      <c r="S17" s="29"/>
      <c r="T17" s="29"/>
      <c r="U17" s="23"/>
      <c r="V17" s="23"/>
      <c r="W17" s="23"/>
      <c r="X17" s="23"/>
      <c r="Y17" s="23"/>
      <c r="Z17" s="29"/>
      <c r="AA17" s="29"/>
      <c r="AB17" s="29"/>
      <c r="AC17" s="29"/>
      <c r="AD17" s="29"/>
      <c r="AE17" s="29"/>
      <c r="AF17" s="29"/>
      <c r="AG17" s="29"/>
      <c r="AH17" s="29"/>
      <c r="AI17" s="29"/>
    </row>
    <row r="18" ht="12.0" customHeight="1">
      <c r="A18" s="133" t="s">
        <v>110</v>
      </c>
      <c r="B18" s="133" t="s">
        <v>110</v>
      </c>
      <c r="C18" s="133" t="s">
        <v>110</v>
      </c>
      <c r="D18" s="143" t="s">
        <v>99</v>
      </c>
      <c r="E18" s="29"/>
      <c r="F18" s="135"/>
      <c r="J18" s="136"/>
      <c r="K18" s="124"/>
      <c r="L18" s="125"/>
      <c r="M18" s="23"/>
      <c r="N18" s="23"/>
      <c r="O18" s="23"/>
      <c r="P18" s="23"/>
      <c r="Q18" s="23"/>
      <c r="R18" s="23"/>
      <c r="S18" s="29"/>
      <c r="T18" s="29"/>
      <c r="U18" s="23"/>
      <c r="V18" s="23"/>
      <c r="W18" s="23"/>
      <c r="X18" s="23"/>
      <c r="Y18" s="23"/>
      <c r="Z18" s="29"/>
      <c r="AA18" s="29"/>
      <c r="AB18" s="29"/>
      <c r="AC18" s="29"/>
      <c r="AD18" s="29"/>
      <c r="AE18" s="29"/>
      <c r="AF18" s="29"/>
      <c r="AG18" s="29"/>
      <c r="AH18" s="29"/>
      <c r="AI18" s="29"/>
    </row>
    <row r="19" ht="12.0" customHeight="1">
      <c r="A19" s="29"/>
      <c r="B19" s="23"/>
      <c r="C19" s="23"/>
      <c r="D19" s="161"/>
      <c r="E19" s="29"/>
      <c r="F19" s="135"/>
      <c r="J19" s="136"/>
      <c r="K19" s="29"/>
      <c r="L19" s="23"/>
      <c r="M19" s="23"/>
      <c r="N19" s="23"/>
      <c r="O19" s="23"/>
      <c r="P19" s="23"/>
      <c r="Q19" s="23"/>
      <c r="R19" s="23"/>
      <c r="S19" s="29"/>
      <c r="T19" s="29"/>
      <c r="U19" s="23"/>
      <c r="V19" s="23"/>
      <c r="W19" s="23"/>
      <c r="X19" s="23"/>
      <c r="Y19" s="23"/>
      <c r="Z19" s="29"/>
      <c r="AA19" s="29"/>
      <c r="AB19" s="29"/>
      <c r="AC19" s="29"/>
      <c r="AD19" s="29"/>
      <c r="AE19" s="29"/>
      <c r="AF19" s="29"/>
      <c r="AG19" s="29"/>
      <c r="AH19" s="29"/>
      <c r="AI19" s="29"/>
    </row>
    <row r="20" ht="12.0" customHeight="1">
      <c r="A20" s="29"/>
      <c r="B20" s="23"/>
      <c r="C20" s="23"/>
      <c r="D20" s="167"/>
      <c r="E20" s="137"/>
      <c r="F20" s="138"/>
      <c r="G20" s="139"/>
      <c r="H20" s="139"/>
      <c r="I20" s="139"/>
      <c r="J20" s="140"/>
      <c r="K20" s="23"/>
      <c r="L20" s="23"/>
      <c r="M20" s="23"/>
      <c r="N20" s="29"/>
      <c r="O20" s="29"/>
      <c r="P20" s="29"/>
      <c r="Q20" s="29"/>
      <c r="R20" s="29"/>
      <c r="S20" s="29"/>
      <c r="T20" s="29"/>
      <c r="U20" s="29"/>
      <c r="V20" s="29"/>
      <c r="W20" s="29"/>
      <c r="X20" s="29"/>
      <c r="Y20" s="29"/>
      <c r="Z20" s="29"/>
      <c r="AA20" s="29"/>
      <c r="AB20" s="29"/>
      <c r="AC20" s="29"/>
      <c r="AD20" s="29"/>
      <c r="AE20" s="29"/>
      <c r="AF20" s="29"/>
      <c r="AG20" s="29"/>
      <c r="AH20" s="29"/>
      <c r="AI20" s="29"/>
    </row>
    <row r="21" ht="29.25" customHeight="1">
      <c r="A21" s="126" t="s">
        <v>106</v>
      </c>
      <c r="B21" s="127" t="s">
        <v>92</v>
      </c>
      <c r="C21" s="128" t="s">
        <v>257</v>
      </c>
      <c r="D21" s="168" t="s">
        <v>112</v>
      </c>
      <c r="E21" s="92"/>
      <c r="F21" s="29"/>
      <c r="G21" s="29"/>
      <c r="H21" s="29"/>
      <c r="I21" s="29"/>
      <c r="J21" s="29"/>
      <c r="K21" s="23"/>
      <c r="L21" s="23"/>
      <c r="M21" s="29"/>
      <c r="N21" s="29"/>
      <c r="O21" s="29"/>
      <c r="P21" s="29"/>
      <c r="Q21" s="29"/>
      <c r="R21" s="29"/>
      <c r="S21" s="29"/>
      <c r="T21" s="29"/>
      <c r="U21" s="29"/>
      <c r="V21" s="29"/>
      <c r="W21" s="29"/>
      <c r="X21" s="29"/>
      <c r="Y21" s="29"/>
      <c r="Z21" s="29"/>
      <c r="AA21" s="29"/>
      <c r="AB21" s="29"/>
      <c r="AC21" s="29"/>
      <c r="AD21" s="29"/>
      <c r="AE21" s="29"/>
      <c r="AF21" s="29"/>
      <c r="AG21" s="29"/>
      <c r="AH21" s="29"/>
      <c r="AI21" s="29"/>
    </row>
    <row r="22" ht="12.0" customHeight="1">
      <c r="A22" s="134">
        <f t="array" ref="A22">IFERROR(INDEX('03.Muestra'!$B$8:$B$17,SMALL(IF("Página Web"='03.Muestra'!$D$8:$D$17,ROW('03.Muestra'!$B$8:$B$17)-MIN(ROW('03.Muestra'!$D$8:$D$17))+1,""),ROW()-21)),"")</f>
        <v>1</v>
      </c>
      <c r="B22" s="169" t="str">
        <f t="array" ref="B22">IFERROR(INDEX('03.Muestra'!$C$8:$C$17,SMALL(IF("Página Web"='03.Muestra'!$D$8:$D$17,ROW('03.Muestra'!$C$8:$C$17)-MIN(ROW('03.Muestra'!$D$8:$D$17))+1,""),ROW()-21)),"")</f>
        <v>Home</v>
      </c>
      <c r="C22" s="170" t="str">
        <f t="array" ref="C22">IFERROR(INDEX('03.Muestra'!$F$8:$F$17,SMALL(IF("Página Web"='03.Muestra'!$D$8:$D$17,ROW('03.Muestra'!$F$8:$F$17)-MIN(ROW('03.Muestra'!$D$8:$D$17))+1,""),ROW()-21)),"")</f>
        <v>https://vicengallartandres.com/</v>
      </c>
      <c r="D22" s="143" t="str">
        <f t="shared" ref="D22:D31" si="5">IF(C22="","",$D$18)</f>
        <v>N/A</v>
      </c>
      <c r="E22" s="95" t="str">
        <f t="shared" ref="E22:E31" si="6">IF(D22&lt;&gt;"",IF(AND(B22&lt;&gt;"",C22&lt;&gt;""),"","ERR"),"")</f>
        <v/>
      </c>
      <c r="F22" s="144" t="s">
        <v>95</v>
      </c>
      <c r="G22" s="121" t="s">
        <v>104</v>
      </c>
      <c r="H22" s="116" t="s">
        <v>99</v>
      </c>
      <c r="I22" s="145" t="s">
        <v>97</v>
      </c>
      <c r="J22" s="146" t="s">
        <v>93</v>
      </c>
      <c r="K22" s="171" t="s">
        <v>103</v>
      </c>
      <c r="L22" s="23"/>
      <c r="M22" s="29"/>
      <c r="N22" s="29"/>
      <c r="O22" s="29"/>
      <c r="P22" s="29"/>
      <c r="Q22" s="29"/>
      <c r="R22" s="29"/>
      <c r="S22" s="29"/>
      <c r="T22" s="29"/>
      <c r="U22" s="29"/>
      <c r="V22" s="29"/>
      <c r="W22" s="29"/>
      <c r="X22" s="29"/>
      <c r="Y22" s="29"/>
      <c r="Z22" s="29"/>
      <c r="AA22" s="29"/>
      <c r="AB22" s="29"/>
      <c r="AC22" s="29"/>
      <c r="AD22" s="29"/>
      <c r="AE22" s="29"/>
      <c r="AF22" s="29"/>
      <c r="AG22" s="29"/>
      <c r="AH22" s="29"/>
      <c r="AI22" s="29"/>
    </row>
    <row r="23" ht="12.0" customHeight="1">
      <c r="A23" s="134">
        <f t="array" ref="A23">IFERROR(INDEX('03.Muestra'!$B$8:$B$17,SMALL(IF("Página Web"='03.Muestra'!$D$8:$D$17,ROW('03.Muestra'!$B$8:$B$17)-MIN(ROW('03.Muestra'!$D$8:$D$17))+1,""),ROW()-21)),"")</f>
        <v>2</v>
      </c>
      <c r="B23" s="169" t="str">
        <f t="array" ref="B23">IFERROR(INDEX('03.Muestra'!$C$8:$C$17,SMALL(IF("Página Web"='03.Muestra'!$D$8:$D$17,ROW('03.Muestra'!$C$8:$C$17)-MIN(ROW('03.Muestra'!$D$8:$D$17))+1,""),ROW()-21)),"")</f>
        <v>Contacto</v>
      </c>
      <c r="C23" s="170" t="str">
        <f t="array" ref="C23">IFERROR(INDEX('03.Muestra'!$F$8:$F$17,SMALL(IF("Página Web"='03.Muestra'!$D$8:$D$17,ROW('03.Muestra'!$F$8:$F$17)-MIN(ROW('03.Muestra'!$D$8:$D$17))+1,""),ROW()-21)),"")</f>
        <v>https://vicengallartandres.com/contacto/</v>
      </c>
      <c r="D23" s="143" t="str">
        <f t="shared" si="5"/>
        <v>N/A</v>
      </c>
      <c r="E23" s="95" t="str">
        <f t="shared" si="6"/>
        <v/>
      </c>
      <c r="F23" s="147">
        <f>COUNTIF($D22:INDIRECT("$D" &amp;  SUM(ROW()-1,'03.Muestra'!$D$20)-1),F22)</f>
        <v>0</v>
      </c>
      <c r="G23" s="147">
        <f>COUNTIF($D22:INDIRECT("$D" &amp;  SUM(ROW()-1,'03.Muestra'!$D$20)-1),G22)</f>
        <v>0</v>
      </c>
      <c r="H23" s="147">
        <f>COUNTIF($D22:INDIRECT("$D" &amp;  SUM(ROW()-1,'03.Muestra'!$D$20)-1),H22)</f>
        <v>3</v>
      </c>
      <c r="I23" s="147">
        <f>COUNTIF($D22:INDIRECT("$D" &amp;  SUM(ROW()-1,'03.Muestra'!$D$20)-1),I22)</f>
        <v>0</v>
      </c>
      <c r="J23" s="147">
        <f>COUNTIF($D22:INDIRECT("$D" &amp;  SUM(ROW()-1,'03.Muestra'!$D$20)-1),J22)</f>
        <v>0</v>
      </c>
      <c r="K23" s="172">
        <f>IF(COUNTIF('03.Muestra'!$D$8:$D$17,"Página Web")=0,0,COUNTBLANK($D22:INDIRECT("$D" &amp;  SUM(ROW()-1,COUNTIF('03.Muestra'!$D$8:$D$17,"Página Web"))-1)))</f>
        <v>0</v>
      </c>
      <c r="L23" s="23"/>
      <c r="M23" s="29"/>
      <c r="N23" s="29"/>
      <c r="O23" s="29"/>
      <c r="P23" s="29"/>
      <c r="Q23" s="29"/>
      <c r="R23" s="29"/>
      <c r="S23" s="29"/>
      <c r="T23" s="29"/>
      <c r="U23" s="29"/>
      <c r="V23" s="29"/>
      <c r="W23" s="29"/>
      <c r="X23" s="29"/>
      <c r="Y23" s="29"/>
      <c r="Z23" s="29"/>
      <c r="AA23" s="29"/>
      <c r="AB23" s="29"/>
      <c r="AC23" s="29"/>
      <c r="AD23" s="29"/>
      <c r="AE23" s="29"/>
      <c r="AF23" s="29"/>
      <c r="AG23" s="29"/>
      <c r="AH23" s="29"/>
      <c r="AI23" s="29"/>
    </row>
    <row r="24" ht="12.0" customHeight="1">
      <c r="A24" s="134">
        <f t="array" ref="A24">IFERROR(INDEX('03.Muestra'!$B$8:$B$17,SMALL(IF("Página Web"='03.Muestra'!$D$8:$D$17,ROW('03.Muestra'!$B$8:$B$17)-MIN(ROW('03.Muestra'!$D$8:$D$17))+1,""),ROW()-21)),"")</f>
        <v>3</v>
      </c>
      <c r="B24" s="169" t="str">
        <f t="array" ref="B24">IFERROR(INDEX('03.Muestra'!$C$8:$C$17,SMALL(IF("Página Web"='03.Muestra'!$D$8:$D$17,ROW('03.Muestra'!$C$8:$C$17)-MIN(ROW('03.Muestra'!$D$8:$D$17))+1,""),ROW()-21)),"")</f>
        <v>Servicios</v>
      </c>
      <c r="C24" s="170" t="str">
        <f t="array" ref="C24">IFERROR(INDEX('03.Muestra'!$F$8:$F$17,SMALL(IF("Página Web"='03.Muestra'!$D$8:$D$17,ROW('03.Muestra'!$F$8:$F$17)-MIN(ROW('03.Muestra'!$D$8:$D$17))+1,""),ROW()-21)),"")</f>
        <v>https://vicengallartandres.com/servicios/</v>
      </c>
      <c r="D24" s="143" t="str">
        <f t="shared" si="5"/>
        <v>N/A</v>
      </c>
      <c r="E24" s="95" t="str">
        <f t="shared" si="6"/>
        <v/>
      </c>
      <c r="F24" s="23"/>
      <c r="G24" s="23"/>
      <c r="H24" s="23"/>
      <c r="I24" s="23"/>
      <c r="J24" s="23"/>
      <c r="K24" s="23"/>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ht="12.0" customHeight="1">
      <c r="A25" s="134" t="str">
        <f t="array" ref="A25">IFERROR(INDEX('03.Muestra'!$B$8:$B$17,SMALL(IF("Página Web"='03.Muestra'!$D$8:$D$17,ROW('03.Muestra'!$B$8:$B$17)-MIN(ROW('03.Muestra'!$D$8:$D$17))+1,""),ROW()-21)),"")</f>
        <v/>
      </c>
      <c r="B25" s="169" t="str">
        <f t="array" ref="B25">IFERROR(INDEX('03.Muestra'!$C$8:$C$17,SMALL(IF("Página Web"='03.Muestra'!$D$8:$D$17,ROW('03.Muestra'!$C$8:$C$17)-MIN(ROW('03.Muestra'!$D$8:$D$17))+1,""),ROW()-21)),"")</f>
        <v/>
      </c>
      <c r="C25" s="169" t="str">
        <f t="array" ref="C25">IFERROR(INDEX('03.Muestra'!$F$8:$F$17,SMALL(IF("Página Web"='03.Muestra'!$D$8:$D$17,ROW('03.Muestra'!$F$8:$F$17)-MIN(ROW('03.Muestra'!$D$8:$D$17))+1,""),ROW()-21)),"")</f>
        <v/>
      </c>
      <c r="D25" s="143" t="str">
        <f t="shared" si="5"/>
        <v/>
      </c>
      <c r="E25" s="95" t="str">
        <f t="shared" si="6"/>
        <v/>
      </c>
      <c r="F25" s="23"/>
      <c r="G25" s="23"/>
      <c r="H25" s="23"/>
      <c r="I25" s="23"/>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ht="12.0" customHeight="1">
      <c r="A26" s="134" t="str">
        <f t="array" ref="A26">IFERROR(INDEX('03.Muestra'!$B$8:$B$17,SMALL(IF("Página Web"='03.Muestra'!$D$8:$D$17,ROW('03.Muestra'!$B$8:$B$17)-MIN(ROW('03.Muestra'!$D$8:$D$17))+1,""),ROW()-21)),"")</f>
        <v/>
      </c>
      <c r="B26" s="169" t="str">
        <f t="array" ref="B26">IFERROR(INDEX('03.Muestra'!$C$8:$C$17,SMALL(IF("Página Web"='03.Muestra'!$D$8:$D$17,ROW('03.Muestra'!$C$8:$C$17)-MIN(ROW('03.Muestra'!$D$8:$D$17))+1,""),ROW()-21)),"")</f>
        <v/>
      </c>
      <c r="C26" s="169" t="str">
        <f t="array" ref="C26">IFERROR(INDEX('03.Muestra'!$F$8:$F$17,SMALL(IF("Página Web"='03.Muestra'!$D$8:$D$17,ROW('03.Muestra'!$F$8:$F$17)-MIN(ROW('03.Muestra'!$D$8:$D$17))+1,""),ROW()-21)),"")</f>
        <v/>
      </c>
      <c r="D26" s="143" t="str">
        <f t="shared" si="5"/>
        <v/>
      </c>
      <c r="E26" s="95" t="str">
        <f t="shared" si="6"/>
        <v/>
      </c>
      <c r="F26" s="94"/>
      <c r="G26" s="23"/>
      <c r="H26" s="23"/>
      <c r="I26" s="23"/>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row>
    <row r="27" ht="12.0" customHeight="1">
      <c r="A27" s="134" t="str">
        <f t="array" ref="A27">IFERROR(INDEX('03.Muestra'!$B$8:$B$17,SMALL(IF("Página Web"='03.Muestra'!$D$8:$D$17,ROW('03.Muestra'!$B$8:$B$17)-MIN(ROW('03.Muestra'!$D$8:$D$17))+1,""),ROW()-21)),"")</f>
        <v/>
      </c>
      <c r="B27" s="169" t="str">
        <f t="array" ref="B27">IFERROR(INDEX('03.Muestra'!$C$8:$C$17,SMALL(IF("Página Web"='03.Muestra'!$D$8:$D$17,ROW('03.Muestra'!$C$8:$C$17)-MIN(ROW('03.Muestra'!$D$8:$D$17))+1,""),ROW()-21)),"")</f>
        <v/>
      </c>
      <c r="C27" s="169" t="str">
        <f t="array" ref="C27">IFERROR(INDEX('03.Muestra'!$F$8:$F$17,SMALL(IF("Página Web"='03.Muestra'!$D$8:$D$17,ROW('03.Muestra'!$F$8:$F$17)-MIN(ROW('03.Muestra'!$D$8:$D$17))+1,""),ROW()-21)),"")</f>
        <v/>
      </c>
      <c r="D27" s="143" t="str">
        <f t="shared" si="5"/>
        <v/>
      </c>
      <c r="E27" s="95" t="str">
        <f t="shared" si="6"/>
        <v/>
      </c>
      <c r="F27" s="23"/>
      <c r="G27" s="23"/>
      <c r="H27" s="23"/>
      <c r="I27" s="23"/>
      <c r="J27" s="29"/>
      <c r="K27" s="29"/>
      <c r="L27" s="29"/>
      <c r="M27" s="29"/>
      <c r="N27" s="29"/>
      <c r="O27" s="29"/>
      <c r="P27" s="29"/>
      <c r="Q27" s="29"/>
      <c r="R27" s="29"/>
      <c r="S27" s="29"/>
      <c r="T27" s="29"/>
      <c r="U27" s="29"/>
      <c r="V27" s="29"/>
      <c r="W27" s="29"/>
      <c r="X27" s="29"/>
      <c r="Y27" s="29"/>
      <c r="Z27" s="29"/>
      <c r="AA27" s="29"/>
      <c r="AB27" s="29"/>
      <c r="AC27" s="29"/>
      <c r="AD27" s="23"/>
      <c r="AE27" s="29"/>
      <c r="AF27" s="29"/>
      <c r="AG27" s="29"/>
      <c r="AH27" s="29"/>
      <c r="AI27" s="29"/>
    </row>
    <row r="28" ht="12.0" customHeight="1">
      <c r="A28" s="134" t="str">
        <f t="array" ref="A28">IFERROR(INDEX('03.Muestra'!$B$8:$B$17,SMALL(IF("Página Web"='03.Muestra'!$D$8:$D$17,ROW('03.Muestra'!$B$8:$B$17)-MIN(ROW('03.Muestra'!$D$8:$D$17))+1,""),ROW()-21)),"")</f>
        <v/>
      </c>
      <c r="B28" s="169" t="str">
        <f t="array" ref="B28">IFERROR(INDEX('03.Muestra'!$C$8:$C$17,SMALL(IF("Página Web"='03.Muestra'!$D$8:$D$17,ROW('03.Muestra'!$C$8:$C$17)-MIN(ROW('03.Muestra'!$D$8:$D$17))+1,""),ROW()-21)),"")</f>
        <v/>
      </c>
      <c r="C28" s="169" t="str">
        <f t="array" ref="C28">IFERROR(INDEX('03.Muestra'!$F$8:$F$17,SMALL(IF("Página Web"='03.Muestra'!$D$8:$D$17,ROW('03.Muestra'!$F$8:$F$17)-MIN(ROW('03.Muestra'!$D$8:$D$17))+1,""),ROW()-21)),"")</f>
        <v/>
      </c>
      <c r="D28" s="143" t="str">
        <f t="shared" si="5"/>
        <v/>
      </c>
      <c r="E28" s="95" t="str">
        <f t="shared" si="6"/>
        <v/>
      </c>
      <c r="F28" s="23"/>
      <c r="G28" s="23"/>
      <c r="H28" s="23"/>
      <c r="I28" s="23"/>
      <c r="J28" s="23"/>
      <c r="K28" s="29"/>
      <c r="L28" s="115"/>
      <c r="M28" s="29"/>
      <c r="N28" s="29"/>
      <c r="O28" s="29"/>
      <c r="P28" s="29"/>
      <c r="Q28" s="29"/>
      <c r="R28" s="29"/>
      <c r="S28" s="29"/>
      <c r="T28" s="29"/>
      <c r="U28" s="29"/>
      <c r="V28" s="29"/>
      <c r="W28" s="29"/>
      <c r="X28" s="29"/>
      <c r="Y28" s="29"/>
      <c r="Z28" s="29"/>
      <c r="AA28" s="29"/>
      <c r="AB28" s="29"/>
      <c r="AC28" s="29"/>
      <c r="AD28" s="23"/>
      <c r="AE28" s="29"/>
      <c r="AF28" s="29"/>
      <c r="AG28" s="29"/>
      <c r="AH28" s="29"/>
      <c r="AI28" s="29"/>
    </row>
    <row r="29" ht="12.0" customHeight="1">
      <c r="A29" s="134" t="str">
        <f t="array" ref="A29">IFERROR(INDEX('03.Muestra'!$B$8:$B$17,SMALL(IF("Página Web"='03.Muestra'!$D$8:$D$17,ROW('03.Muestra'!$B$8:$B$17)-MIN(ROW('03.Muestra'!$D$8:$D$17))+1,""),ROW()-21)),"")</f>
        <v/>
      </c>
      <c r="B29" s="169" t="str">
        <f t="array" ref="B29">IFERROR(INDEX('03.Muestra'!$C$8:$C$17,SMALL(IF("Página Web"='03.Muestra'!$D$8:$D$17,ROW('03.Muestra'!$C$8:$C$17)-MIN(ROW('03.Muestra'!$D$8:$D$17))+1,""),ROW()-21)),"")</f>
        <v/>
      </c>
      <c r="C29" s="169" t="str">
        <f t="array" ref="C29">IFERROR(INDEX('03.Muestra'!$F$8:$F$17,SMALL(IF("Página Web"='03.Muestra'!$D$8:$D$17,ROW('03.Muestra'!$F$8:$F$17)-MIN(ROW('03.Muestra'!$D$8:$D$17))+1,""),ROW()-21)),"")</f>
        <v/>
      </c>
      <c r="D29" s="143" t="str">
        <f t="shared" si="5"/>
        <v/>
      </c>
      <c r="E29" s="95" t="str">
        <f t="shared" si="6"/>
        <v/>
      </c>
      <c r="F29" s="23"/>
      <c r="G29" s="23"/>
      <c r="H29" s="23"/>
      <c r="I29" s="23"/>
      <c r="J29" s="23"/>
      <c r="K29" s="23"/>
      <c r="L29" s="23"/>
      <c r="M29" s="29"/>
      <c r="N29" s="29"/>
      <c r="O29" s="29"/>
      <c r="P29" s="29"/>
      <c r="Q29" s="29"/>
      <c r="R29" s="29"/>
      <c r="S29" s="29"/>
      <c r="T29" s="29"/>
      <c r="U29" s="29"/>
      <c r="V29" s="29"/>
      <c r="W29" s="29"/>
      <c r="X29" s="29"/>
      <c r="Y29" s="29"/>
      <c r="Z29" s="29"/>
      <c r="AA29" s="29"/>
      <c r="AB29" s="29"/>
      <c r="AC29" s="29"/>
      <c r="AD29" s="23"/>
      <c r="AE29" s="29"/>
      <c r="AF29" s="29"/>
      <c r="AG29" s="29"/>
      <c r="AH29" s="29"/>
      <c r="AI29" s="29"/>
    </row>
    <row r="30" ht="12.0" customHeight="1">
      <c r="A30" s="134" t="str">
        <f t="array" ref="A30">IFERROR(INDEX('03.Muestra'!$B$8:$B$17,SMALL(IF("Página Web"='03.Muestra'!$D$8:$D$17,ROW('03.Muestra'!$B$8:$B$17)-MIN(ROW('03.Muestra'!$D$8:$D$17))+1,""),ROW()-21)),"")</f>
        <v/>
      </c>
      <c r="B30" s="169" t="str">
        <f t="array" ref="B30">IFERROR(INDEX('03.Muestra'!$C$8:$C$17,SMALL(IF("Página Web"='03.Muestra'!$D$8:$D$17,ROW('03.Muestra'!$C$8:$C$17)-MIN(ROW('03.Muestra'!$D$8:$D$17))+1,""),ROW()-21)),"")</f>
        <v/>
      </c>
      <c r="C30" s="169" t="str">
        <f t="array" ref="C30">IFERROR(INDEX('03.Muestra'!$F$8:$F$17,SMALL(IF("Página Web"='03.Muestra'!$D$8:$D$17,ROW('03.Muestra'!$F$8:$F$17)-MIN(ROW('03.Muestra'!$D$8:$D$17))+1,""),ROW()-21)),"")</f>
        <v/>
      </c>
      <c r="D30" s="143" t="str">
        <f t="shared" si="5"/>
        <v/>
      </c>
      <c r="E30" s="95" t="str">
        <f t="shared" si="6"/>
        <v/>
      </c>
      <c r="F30" s="23"/>
      <c r="G30" s="23"/>
      <c r="H30" s="23"/>
      <c r="I30" s="23"/>
      <c r="J30" s="23"/>
      <c r="K30" s="29"/>
      <c r="L30" s="29"/>
      <c r="M30" s="29"/>
      <c r="N30" s="29"/>
      <c r="O30" s="29"/>
      <c r="P30" s="29"/>
      <c r="Q30" s="23"/>
      <c r="R30" s="23"/>
      <c r="S30" s="23"/>
      <c r="T30" s="23"/>
      <c r="U30" s="23"/>
      <c r="V30" s="29"/>
      <c r="W30" s="29"/>
      <c r="X30" s="29"/>
      <c r="Y30" s="29"/>
      <c r="Z30" s="29"/>
      <c r="AA30" s="29"/>
      <c r="AB30" s="29"/>
      <c r="AC30" s="29"/>
      <c r="AD30" s="23"/>
      <c r="AE30" s="29"/>
      <c r="AF30" s="29"/>
      <c r="AG30" s="29"/>
      <c r="AH30" s="29"/>
      <c r="AI30" s="29"/>
    </row>
    <row r="31" ht="12.0" customHeight="1">
      <c r="A31" s="134" t="str">
        <f t="array" ref="A31">IFERROR(INDEX('03.Muestra'!$B$8:$B$17,SMALL(IF("Página Web"='03.Muestra'!$D$8:$D$17,ROW('03.Muestra'!$B$8:$B$17)-MIN(ROW('03.Muestra'!$D$8:$D$17))+1,""),ROW()-21)),"")</f>
        <v/>
      </c>
      <c r="B31" s="169" t="str">
        <f t="array" ref="B31">IFERROR(INDEX('03.Muestra'!$C$8:$C$17,SMALL(IF("Página Web"='03.Muestra'!$D$8:$D$17,ROW('03.Muestra'!$C$8:$C$17)-MIN(ROW('03.Muestra'!$D$8:$D$17))+1,""),ROW()-21)),"")</f>
        <v/>
      </c>
      <c r="C31" s="169" t="str">
        <f t="array" ref="C31">IFERROR(INDEX('03.Muestra'!$F$8:$F$17,SMALL(IF("Página Web"='03.Muestra'!$D$8:$D$17,ROW('03.Muestra'!$F$8:$F$17)-MIN(ROW('03.Muestra'!$D$8:$D$17))+1,""),ROW()-21)),"")</f>
        <v/>
      </c>
      <c r="D31" s="143" t="str">
        <f t="shared" si="5"/>
        <v/>
      </c>
      <c r="E31" s="95" t="str">
        <f t="shared" si="6"/>
        <v/>
      </c>
      <c r="F31" s="23"/>
      <c r="G31" s="23"/>
      <c r="H31" s="23"/>
      <c r="I31" s="23"/>
      <c r="J31" s="23"/>
      <c r="K31" s="29"/>
      <c r="L31" s="29"/>
      <c r="M31" s="29"/>
      <c r="N31" s="23"/>
      <c r="O31" s="23"/>
      <c r="P31" s="23"/>
      <c r="Q31" s="23"/>
      <c r="R31" s="23"/>
      <c r="S31" s="23"/>
      <c r="T31" s="23"/>
      <c r="U31" s="23"/>
      <c r="V31" s="29"/>
      <c r="W31" s="29"/>
      <c r="X31" s="29"/>
      <c r="Y31" s="29"/>
      <c r="Z31" s="29"/>
      <c r="AA31" s="29"/>
      <c r="AB31" s="29"/>
      <c r="AC31" s="29"/>
      <c r="AD31" s="23"/>
      <c r="AE31" s="29"/>
      <c r="AF31" s="29"/>
      <c r="AG31" s="29"/>
      <c r="AH31" s="29"/>
      <c r="AI31" s="29"/>
    </row>
    <row r="32" ht="12.0" customHeight="1">
      <c r="A32" s="92"/>
      <c r="B32" s="173"/>
      <c r="C32" s="173"/>
      <c r="D32" s="174"/>
      <c r="E32" s="95"/>
      <c r="F32" s="23"/>
      <c r="G32" s="23"/>
      <c r="H32" s="23"/>
      <c r="I32" s="23"/>
      <c r="J32" s="23"/>
      <c r="K32" s="29"/>
      <c r="L32" s="29"/>
      <c r="M32" s="29"/>
      <c r="N32" s="23"/>
      <c r="O32" s="23"/>
      <c r="P32" s="23"/>
      <c r="Q32" s="23"/>
      <c r="R32" s="23"/>
      <c r="S32" s="23"/>
      <c r="T32" s="23"/>
      <c r="U32" s="23"/>
      <c r="V32" s="29"/>
      <c r="W32" s="29"/>
      <c r="X32" s="29"/>
      <c r="Y32" s="29"/>
      <c r="Z32" s="29"/>
      <c r="AA32" s="29"/>
      <c r="AB32" s="29"/>
      <c r="AC32" s="29"/>
      <c r="AD32" s="23"/>
      <c r="AE32" s="29"/>
      <c r="AF32" s="29"/>
      <c r="AG32" s="29"/>
      <c r="AH32" s="29"/>
      <c r="AI32" s="29"/>
    </row>
    <row r="33" ht="12.0" customHeight="1">
      <c r="A33" s="92"/>
      <c r="B33" s="173"/>
      <c r="C33" s="173"/>
      <c r="D33" s="174"/>
      <c r="E33" s="95"/>
      <c r="F33" s="23"/>
      <c r="G33" s="23"/>
      <c r="H33" s="23"/>
      <c r="I33" s="23"/>
      <c r="J33" s="23"/>
      <c r="K33" s="29"/>
      <c r="L33" s="29"/>
      <c r="M33" s="29"/>
      <c r="N33" s="23"/>
      <c r="O33" s="23"/>
      <c r="P33" s="23"/>
      <c r="Q33" s="23"/>
      <c r="R33" s="23"/>
      <c r="S33" s="23"/>
      <c r="T33" s="23"/>
      <c r="U33" s="23"/>
      <c r="V33" s="29"/>
      <c r="W33" s="29"/>
      <c r="X33" s="29"/>
      <c r="Y33" s="29"/>
      <c r="Z33" s="29"/>
      <c r="AA33" s="29"/>
      <c r="AB33" s="29"/>
      <c r="AC33" s="29"/>
      <c r="AD33" s="23"/>
      <c r="AE33" s="29"/>
      <c r="AF33" s="29"/>
      <c r="AG33" s="29"/>
      <c r="AH33" s="29"/>
      <c r="AI33" s="29"/>
    </row>
    <row r="34" ht="12.75" customHeight="1">
      <c r="A34" s="151"/>
      <c r="B34" s="152"/>
      <c r="C34" s="151"/>
      <c r="D34" s="175"/>
      <c r="E34" s="95"/>
      <c r="F34" s="23"/>
      <c r="G34" s="23"/>
      <c r="H34" s="23"/>
      <c r="I34" s="23"/>
      <c r="J34" s="23"/>
      <c r="K34" s="29"/>
      <c r="L34" s="29"/>
      <c r="M34" s="29"/>
      <c r="N34" s="23"/>
      <c r="O34" s="23"/>
      <c r="P34" s="23"/>
      <c r="Q34" s="23"/>
      <c r="R34" s="23"/>
      <c r="S34" s="23"/>
      <c r="T34" s="23"/>
      <c r="U34" s="23"/>
      <c r="V34" s="29"/>
      <c r="W34" s="29"/>
      <c r="X34" s="29"/>
      <c r="Y34" s="29"/>
      <c r="Z34" s="29"/>
      <c r="AA34" s="29"/>
      <c r="AB34" s="29"/>
      <c r="AC34" s="29"/>
      <c r="AD34" s="23"/>
      <c r="AE34" s="29"/>
      <c r="AF34" s="29"/>
      <c r="AG34" s="29"/>
      <c r="AH34" s="29"/>
      <c r="AI34" s="29"/>
    </row>
    <row r="35" ht="18.0" customHeight="1">
      <c r="A35" s="149"/>
      <c r="B35" s="149"/>
      <c r="C35" s="149"/>
      <c r="D35" s="176"/>
      <c r="E35" s="95"/>
      <c r="F35" s="92"/>
      <c r="G35" s="23"/>
      <c r="H35" s="23"/>
      <c r="I35" s="23"/>
      <c r="J35" s="23"/>
      <c r="K35" s="29"/>
      <c r="L35" s="29"/>
      <c r="M35" s="29"/>
      <c r="N35" s="23"/>
      <c r="O35" s="23"/>
      <c r="P35" s="23"/>
      <c r="Q35" s="23"/>
      <c r="R35" s="23"/>
      <c r="S35" s="23"/>
      <c r="T35" s="23"/>
      <c r="U35" s="23"/>
      <c r="V35" s="29"/>
      <c r="W35" s="29"/>
      <c r="X35" s="29"/>
      <c r="Y35" s="29"/>
      <c r="Z35" s="29"/>
      <c r="AA35" s="29"/>
      <c r="AB35" s="29"/>
      <c r="AC35" s="29"/>
      <c r="AD35" s="23"/>
      <c r="AE35" s="29"/>
      <c r="AF35" s="29"/>
      <c r="AG35" s="29"/>
      <c r="AH35" s="29"/>
      <c r="AI35" s="29"/>
    </row>
    <row r="36" ht="12.0" customHeight="1">
      <c r="A36" s="29"/>
      <c r="B36" s="23"/>
      <c r="C36" s="23"/>
      <c r="D36" s="167"/>
      <c r="E36" s="95"/>
      <c r="F36" s="23"/>
      <c r="G36" s="23"/>
      <c r="H36" s="23"/>
      <c r="I36" s="23"/>
      <c r="J36" s="23"/>
      <c r="K36" s="23"/>
      <c r="L36" s="23"/>
      <c r="M36" s="29"/>
      <c r="N36" s="29"/>
      <c r="O36" s="29"/>
      <c r="P36" s="29"/>
      <c r="Q36" s="23"/>
      <c r="R36" s="23"/>
      <c r="S36" s="29"/>
      <c r="T36" s="23"/>
      <c r="U36" s="23"/>
      <c r="V36" s="23"/>
      <c r="W36" s="23"/>
      <c r="X36" s="23"/>
      <c r="Y36" s="23"/>
      <c r="Z36" s="29"/>
      <c r="AA36" s="29"/>
      <c r="AB36" s="29"/>
      <c r="AC36" s="29"/>
      <c r="AD36" s="29"/>
      <c r="AE36" s="29"/>
      <c r="AF36" s="29"/>
      <c r="AG36" s="29"/>
      <c r="AH36" s="29"/>
      <c r="AI36" s="29"/>
    </row>
    <row r="37" ht="12.0" customHeight="1">
      <c r="A37" s="29"/>
      <c r="B37" s="23"/>
      <c r="C37" s="23"/>
      <c r="D37" s="167"/>
      <c r="E37" s="137"/>
      <c r="F37" s="23"/>
      <c r="G37" s="23"/>
      <c r="H37" s="23"/>
      <c r="I37" s="23"/>
      <c r="J37" s="23"/>
      <c r="K37" s="23"/>
      <c r="L37" s="23"/>
      <c r="M37" s="23"/>
      <c r="N37" s="23"/>
      <c r="O37" s="23"/>
      <c r="P37" s="23"/>
      <c r="Q37" s="23"/>
      <c r="R37" s="23"/>
      <c r="S37" s="29"/>
      <c r="T37" s="23"/>
      <c r="U37" s="23"/>
      <c r="V37" s="23"/>
      <c r="W37" s="23"/>
      <c r="X37" s="23"/>
      <c r="Y37" s="23"/>
      <c r="Z37" s="29"/>
      <c r="AA37" s="29"/>
      <c r="AB37" s="29"/>
      <c r="AC37" s="29"/>
      <c r="AD37" s="29"/>
      <c r="AE37" s="29"/>
      <c r="AF37" s="29"/>
      <c r="AG37" s="29"/>
      <c r="AH37" s="29"/>
      <c r="AI37" s="29"/>
    </row>
    <row r="38" ht="29.25" customHeight="1">
      <c r="A38" s="126" t="s">
        <v>106</v>
      </c>
      <c r="B38" s="127" t="s">
        <v>92</v>
      </c>
      <c r="C38" s="128" t="s">
        <v>258</v>
      </c>
      <c r="D38" s="168" t="s">
        <v>112</v>
      </c>
      <c r="E38" s="154"/>
      <c r="F38" s="29"/>
      <c r="G38" s="29"/>
      <c r="H38" s="29"/>
      <c r="I38" s="29"/>
      <c r="J38" s="29"/>
      <c r="K38" s="23"/>
      <c r="L38" s="23"/>
      <c r="M38" s="23"/>
      <c r="N38" s="23"/>
      <c r="O38" s="23"/>
      <c r="P38" s="23"/>
      <c r="Q38" s="23"/>
      <c r="R38" s="23"/>
      <c r="S38" s="29"/>
      <c r="T38" s="23"/>
      <c r="U38" s="23"/>
      <c r="V38" s="23"/>
      <c r="W38" s="23"/>
      <c r="X38" s="23"/>
      <c r="Y38" s="23"/>
      <c r="Z38" s="29"/>
      <c r="AA38" s="29"/>
      <c r="AB38" s="29"/>
      <c r="AC38" s="29"/>
      <c r="AD38" s="29"/>
      <c r="AE38" s="29"/>
      <c r="AF38" s="29"/>
      <c r="AG38" s="29"/>
      <c r="AH38" s="29"/>
      <c r="AI38" s="29"/>
    </row>
    <row r="39" ht="12.0" customHeight="1">
      <c r="A39" s="134">
        <f t="array" ref="A39">IFERROR(INDEX('03.Muestra'!$B$8:$B$17,SMALL(IF("Página Web"='03.Muestra'!$D$8:$D$17,ROW('03.Muestra'!$B$8:$B$17)-MIN(ROW('03.Muestra'!$D$8:$D$17))+1,""),ROW()-38)),"")</f>
        <v>1</v>
      </c>
      <c r="B39" s="169" t="str">
        <f t="array" ref="B39">IFERROR(INDEX('03.Muestra'!$C$8:$C$17,SMALL(IF("Página Web"='03.Muestra'!$D$8:$D$17,ROW('03.Muestra'!$C$8:$C$17)-MIN(ROW('03.Muestra'!$D$8:$D$17))+1,""),ROW()-38)),"")</f>
        <v>Home</v>
      </c>
      <c r="C39" s="170" t="str">
        <f t="array" ref="C39">IFERROR(INDEX('03.Muestra'!$F$8:$F$17,SMALL(IF("Página Web"='03.Muestra'!$D$8:$D$17,ROW('03.Muestra'!$F$8:$F$17)-MIN(ROW('03.Muestra'!$D$8:$D$17))+1,""),ROW()-38)),"")</f>
        <v>https://vicengallartandres.com/</v>
      </c>
      <c r="D39" s="143" t="str">
        <f t="shared" ref="D39:D48" si="7">IF(C39="","",$D$18)</f>
        <v>N/A</v>
      </c>
      <c r="E39" s="95" t="str">
        <f t="shared" ref="E39:E48" si="8">IF(D39&lt;&gt;"",IF(AND(B39&lt;&gt;"",C39&lt;&gt;""),"","ERR"),"")</f>
        <v/>
      </c>
      <c r="F39" s="144" t="s">
        <v>95</v>
      </c>
      <c r="G39" s="121" t="s">
        <v>104</v>
      </c>
      <c r="H39" s="116" t="s">
        <v>99</v>
      </c>
      <c r="I39" s="145" t="s">
        <v>97</v>
      </c>
      <c r="J39" s="146" t="s">
        <v>93</v>
      </c>
      <c r="K39" s="171" t="s">
        <v>103</v>
      </c>
      <c r="L39" s="23"/>
      <c r="M39" s="23"/>
      <c r="N39" s="23"/>
      <c r="O39" s="23"/>
      <c r="P39" s="23"/>
      <c r="Q39" s="23"/>
      <c r="R39" s="23"/>
      <c r="S39" s="29"/>
      <c r="T39" s="23"/>
      <c r="U39" s="23"/>
      <c r="V39" s="23"/>
      <c r="W39" s="23"/>
      <c r="X39" s="23"/>
      <c r="Y39" s="23"/>
      <c r="Z39" s="29"/>
      <c r="AA39" s="29"/>
      <c r="AB39" s="29"/>
      <c r="AC39" s="29"/>
      <c r="AD39" s="29"/>
      <c r="AE39" s="29"/>
      <c r="AF39" s="29"/>
      <c r="AG39" s="29"/>
      <c r="AH39" s="29"/>
      <c r="AI39" s="29"/>
    </row>
    <row r="40" ht="12.0" customHeight="1">
      <c r="A40" s="134">
        <f t="array" ref="A40">IFERROR(INDEX('03.Muestra'!$B$8:$B$17,SMALL(IF("Página Web"='03.Muestra'!$D$8:$D$17,ROW('03.Muestra'!$B$8:$B$17)-MIN(ROW('03.Muestra'!$D$8:$D$17))+1,""),ROW()-38)),"")</f>
        <v>2</v>
      </c>
      <c r="B40" s="169" t="str">
        <f t="array" ref="B40">IFERROR(INDEX('03.Muestra'!$C$8:$C$17,SMALL(IF("Página Web"='03.Muestra'!$D$8:$D$17,ROW('03.Muestra'!$C$8:$C$17)-MIN(ROW('03.Muestra'!$D$8:$D$17))+1,""),ROW()-38)),"")</f>
        <v>Contacto</v>
      </c>
      <c r="C40" s="170" t="str">
        <f t="array" ref="C40">IFERROR(INDEX('03.Muestra'!$F$8:$F$17,SMALL(IF("Página Web"='03.Muestra'!$D$8:$D$17,ROW('03.Muestra'!$F$8:$F$17)-MIN(ROW('03.Muestra'!$D$8:$D$17))+1,""),ROW()-38)),"")</f>
        <v>https://vicengallartandres.com/contacto/</v>
      </c>
      <c r="D40" s="143" t="str">
        <f t="shared" si="7"/>
        <v>N/A</v>
      </c>
      <c r="E40" s="95" t="str">
        <f t="shared" si="8"/>
        <v/>
      </c>
      <c r="F40" s="147">
        <f>COUNTIF($D39:INDIRECT("$D" &amp;  SUM(ROW()-1,'03.Muestra'!$D$20)-1),F39)</f>
        <v>0</v>
      </c>
      <c r="G40" s="147">
        <f>COUNTIF($D39:INDIRECT("$D" &amp;  SUM(ROW()-1,'03.Muestra'!$D$20)-1),G39)</f>
        <v>0</v>
      </c>
      <c r="H40" s="147">
        <f>COUNTIF($D39:INDIRECT("$D" &amp;  SUM(ROW()-1,'03.Muestra'!$D$20)-1),H39)</f>
        <v>3</v>
      </c>
      <c r="I40" s="147">
        <f>COUNTIF($D39:INDIRECT("$D" &amp;  SUM(ROW()-1,'03.Muestra'!$D$20)-1),I39)</f>
        <v>0</v>
      </c>
      <c r="J40" s="147">
        <f>COUNTIF($D39:INDIRECT("$D" &amp;  SUM(ROW()-1,'03.Muestra'!$D$20)-1),J39)</f>
        <v>0</v>
      </c>
      <c r="K40" s="172">
        <f>IF(COUNTIF('03.Muestra'!$D$8:$D$17,"Página Web")=0,0,COUNTBLANK($D39:INDIRECT("$D" &amp;  SUM(ROW()-1,COUNTIF('03.Muestra'!$D$8:$D$17,"Página Web"))-1)))</f>
        <v>0</v>
      </c>
      <c r="L40" s="23"/>
      <c r="M40" s="23"/>
      <c r="N40" s="23"/>
      <c r="O40" s="23"/>
      <c r="P40" s="23"/>
      <c r="Q40" s="23"/>
      <c r="R40" s="23"/>
      <c r="S40" s="29"/>
      <c r="T40" s="23"/>
      <c r="U40" s="23"/>
      <c r="V40" s="23"/>
      <c r="W40" s="23"/>
      <c r="X40" s="23"/>
      <c r="Y40" s="23"/>
      <c r="Z40" s="29"/>
      <c r="AA40" s="29"/>
      <c r="AB40" s="29"/>
      <c r="AC40" s="29"/>
      <c r="AD40" s="29"/>
      <c r="AE40" s="29"/>
      <c r="AF40" s="29"/>
      <c r="AG40" s="29"/>
      <c r="AH40" s="29"/>
      <c r="AI40" s="29"/>
    </row>
    <row r="41" ht="12.0" customHeight="1">
      <c r="A41" s="134">
        <f t="array" ref="A41">IFERROR(INDEX('03.Muestra'!$B$8:$B$17,SMALL(IF("Página Web"='03.Muestra'!$D$8:$D$17,ROW('03.Muestra'!$B$8:$B$17)-MIN(ROW('03.Muestra'!$D$8:$D$17))+1,""),ROW()-38)),"")</f>
        <v>3</v>
      </c>
      <c r="B41" s="169" t="str">
        <f t="array" ref="B41">IFERROR(INDEX('03.Muestra'!$C$8:$C$17,SMALL(IF("Página Web"='03.Muestra'!$D$8:$D$17,ROW('03.Muestra'!$C$8:$C$17)-MIN(ROW('03.Muestra'!$D$8:$D$17))+1,""),ROW()-38)),"")</f>
        <v>Servicios</v>
      </c>
      <c r="C41" s="170" t="str">
        <f t="array" ref="C41">IFERROR(INDEX('03.Muestra'!$F$8:$F$17,SMALL(IF("Página Web"='03.Muestra'!$D$8:$D$17,ROW('03.Muestra'!$F$8:$F$17)-MIN(ROW('03.Muestra'!$D$8:$D$17))+1,""),ROW()-38)),"")</f>
        <v>https://vicengallartandres.com/servicios/</v>
      </c>
      <c r="D41" s="143" t="str">
        <f t="shared" si="7"/>
        <v>N/A</v>
      </c>
      <c r="E41" s="95" t="str">
        <f t="shared" si="8"/>
        <v/>
      </c>
      <c r="F41" s="29"/>
      <c r="G41" s="23"/>
      <c r="H41" s="23"/>
      <c r="I41" s="23"/>
      <c r="J41" s="23"/>
      <c r="K41" s="188"/>
      <c r="L41" s="23"/>
      <c r="M41" s="23"/>
      <c r="N41" s="23"/>
      <c r="O41" s="23"/>
      <c r="P41" s="23"/>
      <c r="Q41" s="23"/>
      <c r="R41" s="23"/>
      <c r="S41" s="23"/>
      <c r="T41" s="23"/>
      <c r="U41" s="23"/>
      <c r="V41" s="23"/>
      <c r="W41" s="23"/>
      <c r="X41" s="23"/>
      <c r="Y41" s="23"/>
      <c r="Z41" s="29"/>
      <c r="AA41" s="29"/>
      <c r="AB41" s="29"/>
      <c r="AC41" s="29"/>
      <c r="AD41" s="29"/>
      <c r="AE41" s="29"/>
      <c r="AF41" s="29"/>
      <c r="AG41" s="29"/>
      <c r="AH41" s="29"/>
      <c r="AI41" s="29"/>
    </row>
    <row r="42" ht="12.0" customHeight="1">
      <c r="A42" s="134" t="str">
        <f t="array" ref="A42">IFERROR(INDEX('03.Muestra'!$B$8:$B$17,SMALL(IF("Página Web"='03.Muestra'!$D$8:$D$17,ROW('03.Muestra'!$B$8:$B$17)-MIN(ROW('03.Muestra'!$D$8:$D$17))+1,""),ROW()-38)),"")</f>
        <v/>
      </c>
      <c r="B42" s="169" t="str">
        <f t="array" ref="B42">IFERROR(INDEX('03.Muestra'!$C$8:$C$17,SMALL(IF("Página Web"='03.Muestra'!$D$8:$D$17,ROW('03.Muestra'!$C$8:$C$17)-MIN(ROW('03.Muestra'!$D$8:$D$17))+1,""),ROW()-38)),"")</f>
        <v/>
      </c>
      <c r="C42" s="169" t="str">
        <f t="array" ref="C42">IFERROR(INDEX('03.Muestra'!$F$8:$F$17,SMALL(IF("Página Web"='03.Muestra'!$D$8:$D$17,ROW('03.Muestra'!$F$8:$F$17)-MIN(ROW('03.Muestra'!$D$8:$D$17))+1,""),ROW()-38)),"")</f>
        <v/>
      </c>
      <c r="D42" s="143" t="str">
        <f t="shared" si="7"/>
        <v/>
      </c>
      <c r="E42" s="95" t="str">
        <f t="shared" si="8"/>
        <v/>
      </c>
      <c r="F42" s="29"/>
      <c r="G42" s="23"/>
      <c r="H42" s="23"/>
      <c r="I42" s="23"/>
      <c r="J42" s="23"/>
      <c r="K42" s="188"/>
      <c r="L42" s="23"/>
      <c r="M42" s="23"/>
      <c r="N42" s="23"/>
      <c r="O42" s="23"/>
      <c r="P42" s="23"/>
      <c r="Q42" s="23"/>
      <c r="R42" s="23"/>
      <c r="S42" s="23"/>
      <c r="T42" s="23"/>
      <c r="U42" s="23"/>
      <c r="V42" s="23"/>
      <c r="W42" s="23"/>
      <c r="X42" s="23"/>
      <c r="Y42" s="23"/>
      <c r="Z42" s="29"/>
      <c r="AA42" s="29"/>
      <c r="AB42" s="29"/>
      <c r="AC42" s="29"/>
      <c r="AD42" s="29"/>
      <c r="AE42" s="29"/>
      <c r="AF42" s="29"/>
      <c r="AG42" s="29"/>
      <c r="AH42" s="29"/>
      <c r="AI42" s="29"/>
    </row>
    <row r="43" ht="12.0" customHeight="1">
      <c r="A43" s="134" t="str">
        <f t="array" ref="A43">IFERROR(INDEX('03.Muestra'!$B$8:$B$17,SMALL(IF("Página Web"='03.Muestra'!$D$8:$D$17,ROW('03.Muestra'!$B$8:$B$17)-MIN(ROW('03.Muestra'!$D$8:$D$17))+1,""),ROW()-38)),"")</f>
        <v/>
      </c>
      <c r="B43" s="169" t="str">
        <f t="array" ref="B43">IFERROR(INDEX('03.Muestra'!$C$8:$C$17,SMALL(IF("Página Web"='03.Muestra'!$D$8:$D$17,ROW('03.Muestra'!$C$8:$C$17)-MIN(ROW('03.Muestra'!$D$8:$D$17))+1,""),ROW()-38)),"")</f>
        <v/>
      </c>
      <c r="C43" s="169" t="str">
        <f t="array" ref="C43">IFERROR(INDEX('03.Muestra'!$F$8:$F$17,SMALL(IF("Página Web"='03.Muestra'!$D$8:$D$17,ROW('03.Muestra'!$F$8:$F$17)-MIN(ROW('03.Muestra'!$D$8:$D$17))+1,""),ROW()-38)),"")</f>
        <v/>
      </c>
      <c r="D43" s="143" t="str">
        <f t="shared" si="7"/>
        <v/>
      </c>
      <c r="E43" s="95" t="str">
        <f t="shared" si="8"/>
        <v/>
      </c>
      <c r="F43" s="29"/>
      <c r="G43" s="23"/>
      <c r="H43" s="23"/>
      <c r="I43" s="23"/>
      <c r="J43" s="23"/>
      <c r="K43" s="188"/>
      <c r="L43" s="23"/>
      <c r="M43" s="23"/>
      <c r="N43" s="23"/>
      <c r="O43" s="23"/>
      <c r="P43" s="23"/>
      <c r="Q43" s="23"/>
      <c r="R43" s="23"/>
      <c r="S43" s="23"/>
      <c r="T43" s="23"/>
      <c r="U43" s="23"/>
      <c r="V43" s="23"/>
      <c r="W43" s="23"/>
      <c r="X43" s="23"/>
      <c r="Y43" s="23"/>
      <c r="Z43" s="29"/>
      <c r="AA43" s="29"/>
      <c r="AB43" s="29"/>
      <c r="AC43" s="29"/>
      <c r="AD43" s="29"/>
      <c r="AE43" s="29"/>
      <c r="AF43" s="29"/>
      <c r="AG43" s="29"/>
      <c r="AH43" s="29"/>
      <c r="AI43" s="29"/>
    </row>
    <row r="44" ht="12.0" customHeight="1">
      <c r="A44" s="134" t="str">
        <f t="array" ref="A44">IFERROR(INDEX('03.Muestra'!$B$8:$B$17,SMALL(IF("Página Web"='03.Muestra'!$D$8:$D$17,ROW('03.Muestra'!$B$8:$B$17)-MIN(ROW('03.Muestra'!$D$8:$D$17))+1,""),ROW()-38)),"")</f>
        <v/>
      </c>
      <c r="B44" s="169" t="str">
        <f t="array" ref="B44">IFERROR(INDEX('03.Muestra'!$C$8:$C$17,SMALL(IF("Página Web"='03.Muestra'!$D$8:$D$17,ROW('03.Muestra'!$C$8:$C$17)-MIN(ROW('03.Muestra'!$D$8:$D$17))+1,""),ROW()-38)),"")</f>
        <v/>
      </c>
      <c r="C44" s="169" t="str">
        <f t="array" ref="C44">IFERROR(INDEX('03.Muestra'!$F$8:$F$17,SMALL(IF("Página Web"='03.Muestra'!$D$8:$D$17,ROW('03.Muestra'!$F$8:$F$17)-MIN(ROW('03.Muestra'!$D$8:$D$17))+1,""),ROW()-38)),"")</f>
        <v/>
      </c>
      <c r="D44" s="143" t="str">
        <f t="shared" si="7"/>
        <v/>
      </c>
      <c r="E44" s="95" t="str">
        <f t="shared" si="8"/>
        <v/>
      </c>
      <c r="F44" s="29"/>
      <c r="G44" s="23"/>
      <c r="H44" s="23"/>
      <c r="I44" s="23"/>
      <c r="J44" s="23"/>
      <c r="K44" s="188"/>
      <c r="L44" s="23"/>
      <c r="M44" s="23"/>
      <c r="N44" s="23"/>
      <c r="O44" s="23"/>
      <c r="P44" s="23"/>
      <c r="Q44" s="23"/>
      <c r="R44" s="23"/>
      <c r="S44" s="23"/>
      <c r="T44" s="23"/>
      <c r="U44" s="23"/>
      <c r="V44" s="23"/>
      <c r="W44" s="23"/>
      <c r="X44" s="23"/>
      <c r="Y44" s="23"/>
      <c r="Z44" s="29"/>
      <c r="AA44" s="29"/>
      <c r="AB44" s="29"/>
      <c r="AC44" s="29"/>
      <c r="AD44" s="29"/>
      <c r="AE44" s="29"/>
      <c r="AF44" s="29"/>
      <c r="AG44" s="29"/>
      <c r="AH44" s="29"/>
      <c r="AI44" s="29"/>
    </row>
    <row r="45" ht="12.0" customHeight="1">
      <c r="A45" s="134" t="str">
        <f t="array" ref="A45">IFERROR(INDEX('03.Muestra'!$B$8:$B$17,SMALL(IF("Página Web"='03.Muestra'!$D$8:$D$17,ROW('03.Muestra'!$B$8:$B$17)-MIN(ROW('03.Muestra'!$D$8:$D$17))+1,""),ROW()-38)),"")</f>
        <v/>
      </c>
      <c r="B45" s="169" t="str">
        <f t="array" ref="B45">IFERROR(INDEX('03.Muestra'!$C$8:$C$17,SMALL(IF("Página Web"='03.Muestra'!$D$8:$D$17,ROW('03.Muestra'!$C$8:$C$17)-MIN(ROW('03.Muestra'!$D$8:$D$17))+1,""),ROW()-38)),"")</f>
        <v/>
      </c>
      <c r="C45" s="169" t="str">
        <f t="array" ref="C45">IFERROR(INDEX('03.Muestra'!$F$8:$F$17,SMALL(IF("Página Web"='03.Muestra'!$D$8:$D$17,ROW('03.Muestra'!$F$8:$F$17)-MIN(ROW('03.Muestra'!$D$8:$D$17))+1,""),ROW()-38)),"")</f>
        <v/>
      </c>
      <c r="D45" s="143" t="str">
        <f t="shared" si="7"/>
        <v/>
      </c>
      <c r="E45" s="95" t="str">
        <f t="shared" si="8"/>
        <v/>
      </c>
      <c r="F45" s="23"/>
      <c r="G45" s="23"/>
      <c r="H45" s="23"/>
      <c r="I45" s="23"/>
      <c r="J45" s="23"/>
      <c r="K45" s="188"/>
      <c r="L45" s="23"/>
      <c r="M45" s="23"/>
      <c r="N45" s="23"/>
      <c r="O45" s="23"/>
      <c r="P45" s="23"/>
      <c r="Q45" s="23"/>
      <c r="R45" s="23"/>
      <c r="S45" s="23"/>
      <c r="T45" s="23"/>
      <c r="U45" s="23"/>
      <c r="V45" s="23"/>
      <c r="W45" s="23"/>
      <c r="X45" s="23"/>
      <c r="Y45" s="23"/>
      <c r="Z45" s="29"/>
      <c r="AA45" s="29"/>
      <c r="AB45" s="29"/>
      <c r="AC45" s="29"/>
      <c r="AD45" s="29"/>
      <c r="AE45" s="29"/>
      <c r="AF45" s="29"/>
      <c r="AG45" s="29"/>
      <c r="AH45" s="29"/>
      <c r="AI45" s="29"/>
    </row>
    <row r="46" ht="12.0" customHeight="1">
      <c r="A46" s="134" t="str">
        <f t="array" ref="A46">IFERROR(INDEX('03.Muestra'!$B$8:$B$17,SMALL(IF("Página Web"='03.Muestra'!$D$8:$D$17,ROW('03.Muestra'!$B$8:$B$17)-MIN(ROW('03.Muestra'!$D$8:$D$17))+1,""),ROW()-38)),"")</f>
        <v/>
      </c>
      <c r="B46" s="169" t="str">
        <f t="array" ref="B46">IFERROR(INDEX('03.Muestra'!$C$8:$C$17,SMALL(IF("Página Web"='03.Muestra'!$D$8:$D$17,ROW('03.Muestra'!$C$8:$C$17)-MIN(ROW('03.Muestra'!$D$8:$D$17))+1,""),ROW()-38)),"")</f>
        <v/>
      </c>
      <c r="C46" s="169" t="str">
        <f t="array" ref="C46">IFERROR(INDEX('03.Muestra'!$F$8:$F$17,SMALL(IF("Página Web"='03.Muestra'!$D$8:$D$17,ROW('03.Muestra'!$F$8:$F$17)-MIN(ROW('03.Muestra'!$D$8:$D$17))+1,""),ROW()-38)),"")</f>
        <v/>
      </c>
      <c r="D46" s="143" t="str">
        <f t="shared" si="7"/>
        <v/>
      </c>
      <c r="E46" s="95" t="str">
        <f t="shared" si="8"/>
        <v/>
      </c>
      <c r="F46" s="23"/>
      <c r="G46" s="23"/>
      <c r="H46" s="23"/>
      <c r="I46" s="23"/>
      <c r="J46" s="23"/>
      <c r="K46" s="188"/>
      <c r="L46" s="23"/>
      <c r="M46" s="23"/>
      <c r="N46" s="23"/>
      <c r="O46" s="23"/>
      <c r="P46" s="23"/>
      <c r="Q46" s="23"/>
      <c r="R46" s="23"/>
      <c r="S46" s="23"/>
      <c r="T46" s="23"/>
      <c r="U46" s="23"/>
      <c r="V46" s="23"/>
      <c r="W46" s="23"/>
      <c r="X46" s="23"/>
      <c r="Y46" s="23"/>
      <c r="Z46" s="29"/>
      <c r="AA46" s="29"/>
      <c r="AB46" s="29"/>
      <c r="AC46" s="29"/>
      <c r="AD46" s="29"/>
      <c r="AE46" s="29"/>
      <c r="AF46" s="29"/>
      <c r="AG46" s="29"/>
      <c r="AH46" s="29"/>
      <c r="AI46" s="29"/>
    </row>
    <row r="47" ht="12.0" customHeight="1">
      <c r="A47" s="134" t="str">
        <f t="array" ref="A47">IFERROR(INDEX('03.Muestra'!$B$8:$B$17,SMALL(IF("Página Web"='03.Muestra'!$D$8:$D$17,ROW('03.Muestra'!$B$8:$B$17)-MIN(ROW('03.Muestra'!$D$8:$D$17))+1,""),ROW()-38)),"")</f>
        <v/>
      </c>
      <c r="B47" s="169" t="str">
        <f t="array" ref="B47">IFERROR(INDEX('03.Muestra'!$C$8:$C$17,SMALL(IF("Página Web"='03.Muestra'!$D$8:$D$17,ROW('03.Muestra'!$C$8:$C$17)-MIN(ROW('03.Muestra'!$D$8:$D$17))+1,""),ROW()-38)),"")</f>
        <v/>
      </c>
      <c r="C47" s="169" t="str">
        <f t="array" ref="C47">IFERROR(INDEX('03.Muestra'!$F$8:$F$17,SMALL(IF("Página Web"='03.Muestra'!$D$8:$D$17,ROW('03.Muestra'!$F$8:$F$17)-MIN(ROW('03.Muestra'!$D$8:$D$17))+1,""),ROW()-38)),"")</f>
        <v/>
      </c>
      <c r="D47" s="143" t="str">
        <f t="shared" si="7"/>
        <v/>
      </c>
      <c r="E47" s="95" t="str">
        <f t="shared" si="8"/>
        <v/>
      </c>
      <c r="F47" s="23"/>
      <c r="G47" s="23"/>
      <c r="H47" s="23"/>
      <c r="I47" s="23"/>
      <c r="J47" s="23"/>
      <c r="K47" s="188"/>
      <c r="L47" s="23"/>
      <c r="M47" s="23"/>
      <c r="N47" s="23"/>
      <c r="O47" s="23"/>
      <c r="P47" s="23"/>
      <c r="Q47" s="23"/>
      <c r="R47" s="23"/>
      <c r="S47" s="23"/>
      <c r="T47" s="23"/>
      <c r="U47" s="23"/>
      <c r="V47" s="23"/>
      <c r="W47" s="23"/>
      <c r="X47" s="23"/>
      <c r="Y47" s="23"/>
      <c r="Z47" s="29"/>
      <c r="AA47" s="29"/>
      <c r="AB47" s="29"/>
      <c r="AC47" s="29"/>
      <c r="AD47" s="29"/>
      <c r="AE47" s="29"/>
      <c r="AF47" s="29"/>
      <c r="AG47" s="29"/>
      <c r="AH47" s="29"/>
      <c r="AI47" s="29"/>
    </row>
    <row r="48" ht="12.0" customHeight="1">
      <c r="A48" s="134" t="str">
        <f t="array" ref="A48">IFERROR(INDEX('03.Muestra'!$B$8:$B$17,SMALL(IF("Página Web"='03.Muestra'!$D$8:$D$17,ROW('03.Muestra'!$B$8:$B$17)-MIN(ROW('03.Muestra'!$D$8:$D$17))+1,""),ROW()-38)),"")</f>
        <v/>
      </c>
      <c r="B48" s="169" t="str">
        <f t="array" ref="B48">IFERROR(INDEX('03.Muestra'!$C$8:$C$17,SMALL(IF("Página Web"='03.Muestra'!$D$8:$D$17,ROW('03.Muestra'!$C$8:$C$17)-MIN(ROW('03.Muestra'!$D$8:$D$17))+1,""),ROW()-38)),"")</f>
        <v/>
      </c>
      <c r="C48" s="169" t="str">
        <f t="array" ref="C48">IFERROR(INDEX('03.Muestra'!$F$8:$F$17,SMALL(IF("Página Web"='03.Muestra'!$D$8:$D$17,ROW('03.Muestra'!$F$8:$F$17)-MIN(ROW('03.Muestra'!$D$8:$D$17))+1,""),ROW()-38)),"")</f>
        <v/>
      </c>
      <c r="D48" s="143" t="str">
        <f t="shared" si="7"/>
        <v/>
      </c>
      <c r="E48" s="95" t="str">
        <f t="shared" si="8"/>
        <v/>
      </c>
      <c r="F48" s="23"/>
      <c r="G48" s="23"/>
      <c r="H48" s="23"/>
      <c r="I48" s="23"/>
      <c r="J48" s="23"/>
      <c r="K48" s="188"/>
      <c r="L48" s="23"/>
      <c r="M48" s="23"/>
      <c r="N48" s="23"/>
      <c r="O48" s="23"/>
      <c r="P48" s="23"/>
      <c r="Q48" s="23"/>
      <c r="R48" s="23"/>
      <c r="S48" s="23"/>
      <c r="T48" s="23"/>
      <c r="U48" s="23"/>
      <c r="V48" s="23"/>
      <c r="W48" s="23"/>
      <c r="X48" s="23"/>
      <c r="Y48" s="23"/>
      <c r="Z48" s="29"/>
      <c r="AA48" s="29"/>
      <c r="AB48" s="29"/>
      <c r="AC48" s="29"/>
      <c r="AD48" s="29"/>
      <c r="AE48" s="29"/>
      <c r="AF48" s="29"/>
      <c r="AG48" s="29"/>
      <c r="AH48" s="29"/>
      <c r="AI48" s="29"/>
    </row>
    <row r="49" ht="12.0" customHeight="1">
      <c r="A49" s="92"/>
      <c r="B49" s="173"/>
      <c r="C49" s="173"/>
      <c r="D49" s="174"/>
      <c r="E49" s="95"/>
      <c r="F49" s="23"/>
      <c r="G49" s="23"/>
      <c r="H49" s="23"/>
      <c r="I49" s="23"/>
      <c r="J49" s="23"/>
      <c r="K49" s="188"/>
      <c r="L49" s="23"/>
      <c r="M49" s="23"/>
      <c r="N49" s="23"/>
      <c r="O49" s="23"/>
      <c r="P49" s="23"/>
      <c r="Q49" s="23"/>
      <c r="R49" s="23"/>
      <c r="S49" s="23"/>
      <c r="T49" s="23"/>
      <c r="U49" s="23"/>
      <c r="V49" s="23"/>
      <c r="W49" s="23"/>
      <c r="X49" s="23"/>
      <c r="Y49" s="23"/>
      <c r="Z49" s="29"/>
      <c r="AA49" s="29"/>
      <c r="AB49" s="29"/>
      <c r="AC49" s="29"/>
      <c r="AD49" s="29"/>
      <c r="AE49" s="29"/>
      <c r="AF49" s="29"/>
      <c r="AG49" s="29"/>
      <c r="AH49" s="29"/>
      <c r="AI49" s="29"/>
    </row>
    <row r="50" ht="12.0" customHeight="1">
      <c r="A50" s="92"/>
      <c r="B50" s="173"/>
      <c r="C50" s="173"/>
      <c r="D50" s="174"/>
      <c r="E50" s="95"/>
      <c r="F50" s="23"/>
      <c r="G50" s="23"/>
      <c r="H50" s="23"/>
      <c r="I50" s="23"/>
      <c r="J50" s="23"/>
      <c r="K50" s="188"/>
      <c r="L50" s="23"/>
      <c r="M50" s="23"/>
      <c r="N50" s="23"/>
      <c r="O50" s="23"/>
      <c r="P50" s="23"/>
      <c r="Q50" s="23"/>
      <c r="R50" s="23"/>
      <c r="S50" s="23"/>
      <c r="T50" s="23"/>
      <c r="U50" s="23"/>
      <c r="V50" s="23"/>
      <c r="W50" s="23"/>
      <c r="X50" s="23"/>
      <c r="Y50" s="23"/>
      <c r="Z50" s="29"/>
      <c r="AA50" s="29"/>
      <c r="AB50" s="29"/>
      <c r="AC50" s="29"/>
      <c r="AD50" s="29"/>
      <c r="AE50" s="29"/>
      <c r="AF50" s="29"/>
      <c r="AG50" s="29"/>
      <c r="AH50" s="29"/>
      <c r="AI50" s="29"/>
    </row>
    <row r="51" ht="12.75" customHeight="1">
      <c r="A51" s="151"/>
      <c r="B51" s="152"/>
      <c r="C51" s="151"/>
      <c r="D51" s="175"/>
      <c r="E51" s="95"/>
      <c r="F51" s="23"/>
      <c r="G51" s="23"/>
      <c r="H51" s="23"/>
      <c r="I51" s="23"/>
      <c r="J51" s="23"/>
      <c r="K51" s="188"/>
      <c r="L51" s="23"/>
      <c r="M51" s="23"/>
      <c r="N51" s="23"/>
      <c r="O51" s="23"/>
      <c r="P51" s="23"/>
      <c r="Q51" s="23"/>
      <c r="R51" s="23"/>
      <c r="S51" s="23"/>
      <c r="T51" s="23"/>
      <c r="U51" s="23"/>
      <c r="V51" s="23"/>
      <c r="W51" s="23"/>
      <c r="X51" s="23"/>
      <c r="Y51" s="23"/>
      <c r="Z51" s="29"/>
      <c r="AA51" s="29"/>
      <c r="AB51" s="29"/>
      <c r="AC51" s="29"/>
      <c r="AD51" s="29"/>
      <c r="AE51" s="29"/>
      <c r="AF51" s="29"/>
      <c r="AG51" s="29"/>
      <c r="AH51" s="29"/>
      <c r="AI51" s="29"/>
    </row>
    <row r="52" ht="14.25" customHeight="1">
      <c r="A52" s="149"/>
      <c r="B52" s="149"/>
      <c r="C52" s="149"/>
      <c r="D52" s="176"/>
      <c r="E52" s="95"/>
      <c r="F52" s="92"/>
      <c r="G52" s="23"/>
      <c r="H52" s="23"/>
      <c r="I52" s="23"/>
      <c r="J52" s="23"/>
      <c r="K52" s="188"/>
      <c r="L52" s="23"/>
      <c r="M52" s="23"/>
      <c r="N52" s="23"/>
      <c r="O52" s="23"/>
      <c r="P52" s="23"/>
      <c r="Q52" s="23"/>
      <c r="R52" s="23"/>
      <c r="S52" s="23"/>
      <c r="T52" s="23"/>
      <c r="U52" s="23"/>
      <c r="V52" s="23"/>
      <c r="W52" s="23"/>
      <c r="X52" s="23"/>
      <c r="Y52" s="23"/>
      <c r="Z52" s="29"/>
      <c r="AA52" s="29"/>
      <c r="AB52" s="29"/>
      <c r="AC52" s="29"/>
      <c r="AD52" s="29"/>
      <c r="AE52" s="29"/>
      <c r="AF52" s="29"/>
      <c r="AG52" s="29"/>
      <c r="AH52" s="29"/>
      <c r="AI52" s="29"/>
    </row>
    <row r="53" ht="12.0" customHeight="1">
      <c r="A53" s="29"/>
      <c r="B53" s="23"/>
      <c r="C53" s="23"/>
      <c r="D53" s="167"/>
      <c r="E53" s="95"/>
      <c r="F53" s="23"/>
      <c r="G53" s="23"/>
      <c r="H53" s="23"/>
      <c r="I53" s="23"/>
      <c r="J53" s="23"/>
      <c r="K53" s="188"/>
      <c r="L53" s="23"/>
      <c r="M53" s="23"/>
      <c r="N53" s="23"/>
      <c r="O53" s="23"/>
      <c r="P53" s="23"/>
      <c r="Q53" s="23"/>
      <c r="R53" s="23"/>
      <c r="S53" s="23"/>
      <c r="T53" s="23"/>
      <c r="U53" s="23"/>
      <c r="V53" s="23"/>
      <c r="W53" s="23"/>
      <c r="X53" s="23"/>
      <c r="Y53" s="23"/>
      <c r="Z53" s="29"/>
      <c r="AA53" s="29"/>
      <c r="AB53" s="29"/>
      <c r="AC53" s="29"/>
      <c r="AD53" s="29"/>
      <c r="AE53" s="29"/>
      <c r="AF53" s="29"/>
      <c r="AG53" s="29"/>
      <c r="AH53" s="29"/>
      <c r="AI53" s="29"/>
    </row>
    <row r="54" ht="12.0" customHeight="1">
      <c r="A54" s="29"/>
      <c r="B54" s="23"/>
      <c r="C54" s="23"/>
      <c r="D54" s="167"/>
      <c r="E54" s="137"/>
      <c r="F54" s="23"/>
      <c r="G54" s="23"/>
      <c r="H54" s="23"/>
      <c r="I54" s="23"/>
      <c r="J54" s="23"/>
      <c r="K54" s="188"/>
      <c r="L54" s="23"/>
      <c r="M54" s="23"/>
      <c r="N54" s="23"/>
      <c r="O54" s="23"/>
      <c r="P54" s="23"/>
      <c r="Q54" s="23"/>
      <c r="R54" s="23"/>
      <c r="S54" s="23"/>
      <c r="T54" s="23"/>
      <c r="U54" s="23"/>
      <c r="V54" s="23"/>
      <c r="W54" s="23"/>
      <c r="X54" s="23"/>
      <c r="Y54" s="23"/>
      <c r="Z54" s="29"/>
      <c r="AA54" s="29"/>
      <c r="AB54" s="29"/>
      <c r="AC54" s="29"/>
      <c r="AD54" s="29"/>
      <c r="AE54" s="29"/>
      <c r="AF54" s="29"/>
      <c r="AG54" s="29"/>
      <c r="AH54" s="29"/>
      <c r="AI54" s="29"/>
    </row>
    <row r="55" ht="29.25" customHeight="1">
      <c r="A55" s="126" t="s">
        <v>106</v>
      </c>
      <c r="B55" s="127" t="s">
        <v>92</v>
      </c>
      <c r="C55" s="128" t="s">
        <v>259</v>
      </c>
      <c r="D55" s="168" t="s">
        <v>112</v>
      </c>
      <c r="E55" s="154"/>
      <c r="F55" s="29"/>
      <c r="G55" s="29"/>
      <c r="H55" s="29"/>
      <c r="I55" s="29"/>
      <c r="J55" s="29"/>
      <c r="K55" s="188"/>
      <c r="L55" s="23"/>
      <c r="M55" s="23"/>
      <c r="N55" s="23"/>
      <c r="O55" s="23"/>
      <c r="P55" s="23"/>
      <c r="Q55" s="23"/>
      <c r="R55" s="23"/>
      <c r="S55" s="23"/>
      <c r="T55" s="23"/>
      <c r="U55" s="23"/>
      <c r="V55" s="23"/>
      <c r="W55" s="23"/>
      <c r="X55" s="23"/>
      <c r="Y55" s="23"/>
      <c r="Z55" s="29"/>
      <c r="AA55" s="29"/>
      <c r="AB55" s="29"/>
      <c r="AC55" s="29"/>
      <c r="AD55" s="29"/>
      <c r="AE55" s="29"/>
      <c r="AF55" s="29"/>
      <c r="AG55" s="29"/>
      <c r="AH55" s="29"/>
      <c r="AI55" s="29"/>
    </row>
    <row r="56" ht="12.0" customHeight="1">
      <c r="A56" s="134">
        <f t="array" ref="A56">IFERROR(INDEX('03.Muestra'!$B$8:$B$17,SMALL(IF("Página Web"='03.Muestra'!$D$8:$D$17,ROW('03.Muestra'!$B$8:$B$17)-MIN(ROW('03.Muestra'!$D$8:$D$17))+1,""),ROW()-55)),"")</f>
        <v>1</v>
      </c>
      <c r="B56" s="169" t="str">
        <f t="array" ref="B56">IFERROR(INDEX('03.Muestra'!$C$8:$C$17,SMALL(IF("Página Web"='03.Muestra'!$D$8:$D$17,ROW('03.Muestra'!$C$8:$C$17)-MIN(ROW('03.Muestra'!$D$8:$D$17))+1,""),ROW()-55)),"")</f>
        <v>Home</v>
      </c>
      <c r="C56" s="170" t="str">
        <f t="array" ref="C56">IFERROR(INDEX('03.Muestra'!$F$8:$F$17,SMALL(IF("Página Web"='03.Muestra'!$D$8:$D$17,ROW('03.Muestra'!$F$8:$F$17)-MIN(ROW('03.Muestra'!$D$8:$D$17))+1,""),ROW()-55)),"")</f>
        <v>https://vicengallartandres.com/</v>
      </c>
      <c r="D56" s="143" t="str">
        <f t="shared" ref="D56:D65" si="9">IF(C56="","",$D$18)</f>
        <v>N/A</v>
      </c>
      <c r="E56" s="95" t="str">
        <f t="shared" ref="E56:E65" si="10">IF(D56&lt;&gt;"",IF(AND(B56&lt;&gt;"",C56&lt;&gt;""),"","ERR"),"")</f>
        <v/>
      </c>
      <c r="F56" s="144" t="s">
        <v>95</v>
      </c>
      <c r="G56" s="121" t="s">
        <v>104</v>
      </c>
      <c r="H56" s="116" t="s">
        <v>99</v>
      </c>
      <c r="I56" s="145" t="s">
        <v>97</v>
      </c>
      <c r="J56" s="146" t="s">
        <v>93</v>
      </c>
      <c r="K56" s="171" t="s">
        <v>103</v>
      </c>
      <c r="L56" s="23"/>
      <c r="M56" s="23"/>
      <c r="N56" s="23"/>
      <c r="O56" s="23"/>
      <c r="P56" s="23"/>
      <c r="Q56" s="23"/>
      <c r="R56" s="23"/>
      <c r="S56" s="23"/>
      <c r="T56" s="23"/>
      <c r="U56" s="23"/>
      <c r="V56" s="23"/>
      <c r="W56" s="23"/>
      <c r="X56" s="23"/>
      <c r="Y56" s="23"/>
      <c r="Z56" s="29"/>
      <c r="AA56" s="29"/>
      <c r="AB56" s="29"/>
      <c r="AC56" s="29"/>
      <c r="AD56" s="29"/>
      <c r="AE56" s="29"/>
      <c r="AF56" s="29"/>
      <c r="AG56" s="29"/>
      <c r="AH56" s="29"/>
      <c r="AI56" s="29"/>
    </row>
    <row r="57" ht="12.0" customHeight="1">
      <c r="A57" s="134">
        <f t="array" ref="A57">IFERROR(INDEX('03.Muestra'!$B$8:$B$17,SMALL(IF("Página Web"='03.Muestra'!$D$8:$D$17,ROW('03.Muestra'!$B$8:$B$17)-MIN(ROW('03.Muestra'!$D$8:$D$17))+1,""),ROW()-55)),"")</f>
        <v>2</v>
      </c>
      <c r="B57" s="169" t="str">
        <f t="array" ref="B57">IFERROR(INDEX('03.Muestra'!$C$8:$C$17,SMALL(IF("Página Web"='03.Muestra'!$D$8:$D$17,ROW('03.Muestra'!$C$8:$C$17)-MIN(ROW('03.Muestra'!$D$8:$D$17))+1,""),ROW()-55)),"")</f>
        <v>Contacto</v>
      </c>
      <c r="C57" s="170" t="str">
        <f t="array" ref="C57">IFERROR(INDEX('03.Muestra'!$F$8:$F$17,SMALL(IF("Página Web"='03.Muestra'!$D$8:$D$17,ROW('03.Muestra'!$F$8:$F$17)-MIN(ROW('03.Muestra'!$D$8:$D$17))+1,""),ROW()-55)),"")</f>
        <v>https://vicengallartandres.com/contacto/</v>
      </c>
      <c r="D57" s="143" t="str">
        <f t="shared" si="9"/>
        <v>N/A</v>
      </c>
      <c r="E57" s="95" t="str">
        <f t="shared" si="10"/>
        <v/>
      </c>
      <c r="F57" s="147">
        <f>COUNTIF($D56:INDIRECT("$D" &amp;  SUM(ROW()-1,'03.Muestra'!$D$20)-1),F56)</f>
        <v>0</v>
      </c>
      <c r="G57" s="147">
        <f>COUNTIF($D56:INDIRECT("$D" &amp;  SUM(ROW()-1,'03.Muestra'!$D$20)-1),G56)</f>
        <v>0</v>
      </c>
      <c r="H57" s="147">
        <f>COUNTIF($D56:INDIRECT("$D" &amp;  SUM(ROW()-1,'03.Muestra'!$D$20)-1),H56)</f>
        <v>3</v>
      </c>
      <c r="I57" s="147">
        <f>COUNTIF($D56:INDIRECT("$D" &amp;  SUM(ROW()-1,'03.Muestra'!$D$20)-1),I56)</f>
        <v>0</v>
      </c>
      <c r="J57" s="147">
        <f>COUNTIF($D56:INDIRECT("$D" &amp;  SUM(ROW()-1,'03.Muestra'!$D$20)-1),J56)</f>
        <v>0</v>
      </c>
      <c r="K57" s="172">
        <f>IF(COUNTIF('03.Muestra'!$D$8:$D$17,"Página Web")=0,0,COUNTBLANK($D56:INDIRECT("$D" &amp;  SUM(ROW()-1,COUNTIF('03.Muestra'!$D$8:$D$17,"Página Web"))-1)))</f>
        <v>0</v>
      </c>
      <c r="L57" s="23"/>
      <c r="M57" s="23"/>
      <c r="N57" s="23"/>
      <c r="O57" s="23"/>
      <c r="P57" s="23"/>
      <c r="Q57" s="23"/>
      <c r="R57" s="23"/>
      <c r="S57" s="23"/>
      <c r="T57" s="23"/>
      <c r="U57" s="23"/>
      <c r="V57" s="23"/>
      <c r="W57" s="23"/>
      <c r="X57" s="23"/>
      <c r="Y57" s="23"/>
      <c r="Z57" s="29"/>
      <c r="AA57" s="29"/>
      <c r="AB57" s="29"/>
      <c r="AC57" s="29"/>
      <c r="AD57" s="29"/>
      <c r="AE57" s="29"/>
      <c r="AF57" s="29"/>
      <c r="AG57" s="29"/>
      <c r="AH57" s="29"/>
      <c r="AI57" s="29"/>
    </row>
    <row r="58" ht="12.0" customHeight="1">
      <c r="A58" s="134">
        <f t="array" ref="A58">IFERROR(INDEX('03.Muestra'!$B$8:$B$17,SMALL(IF("Página Web"='03.Muestra'!$D$8:$D$17,ROW('03.Muestra'!$B$8:$B$17)-MIN(ROW('03.Muestra'!$D$8:$D$17))+1,""),ROW()-55)),"")</f>
        <v>3</v>
      </c>
      <c r="B58" s="169" t="str">
        <f t="array" ref="B58">IFERROR(INDEX('03.Muestra'!$C$8:$C$17,SMALL(IF("Página Web"='03.Muestra'!$D$8:$D$17,ROW('03.Muestra'!$C$8:$C$17)-MIN(ROW('03.Muestra'!$D$8:$D$17))+1,""),ROW()-55)),"")</f>
        <v>Servicios</v>
      </c>
      <c r="C58" s="170" t="str">
        <f t="array" ref="C58">IFERROR(INDEX('03.Muestra'!$F$8:$F$17,SMALL(IF("Página Web"='03.Muestra'!$D$8:$D$17,ROW('03.Muestra'!$F$8:$F$17)-MIN(ROW('03.Muestra'!$D$8:$D$17))+1,""),ROW()-55)),"")</f>
        <v>https://vicengallartandres.com/servicios/</v>
      </c>
      <c r="D58" s="143" t="str">
        <f t="shared" si="9"/>
        <v>N/A</v>
      </c>
      <c r="E58" s="95" t="str">
        <f t="shared" si="10"/>
        <v/>
      </c>
      <c r="F58" s="29"/>
      <c r="G58" s="23"/>
      <c r="H58" s="23"/>
      <c r="I58" s="23"/>
      <c r="J58" s="23"/>
      <c r="K58" s="188"/>
      <c r="L58" s="23"/>
      <c r="M58" s="23"/>
      <c r="N58" s="23"/>
      <c r="O58" s="23"/>
      <c r="P58" s="23"/>
      <c r="Q58" s="23"/>
      <c r="R58" s="23"/>
      <c r="S58" s="23"/>
      <c r="T58" s="23"/>
      <c r="U58" s="23"/>
      <c r="V58" s="23"/>
      <c r="W58" s="23"/>
      <c r="X58" s="23"/>
      <c r="Y58" s="23"/>
      <c r="Z58" s="29"/>
      <c r="AA58" s="29"/>
      <c r="AB58" s="29"/>
      <c r="AC58" s="29"/>
      <c r="AD58" s="29"/>
      <c r="AE58" s="29"/>
      <c r="AF58" s="29"/>
      <c r="AG58" s="29"/>
      <c r="AH58" s="29"/>
      <c r="AI58" s="29"/>
    </row>
    <row r="59" ht="12.0" customHeight="1">
      <c r="A59" s="134" t="str">
        <f t="array" ref="A59">IFERROR(INDEX('03.Muestra'!$B$8:$B$17,SMALL(IF("Página Web"='03.Muestra'!$D$8:$D$17,ROW('03.Muestra'!$B$8:$B$17)-MIN(ROW('03.Muestra'!$D$8:$D$17))+1,""),ROW()-55)),"")</f>
        <v/>
      </c>
      <c r="B59" s="169" t="str">
        <f t="array" ref="B59">IFERROR(INDEX('03.Muestra'!$C$8:$C$17,SMALL(IF("Página Web"='03.Muestra'!$D$8:$D$17,ROW('03.Muestra'!$C$8:$C$17)-MIN(ROW('03.Muestra'!$D$8:$D$17))+1,""),ROW()-55)),"")</f>
        <v/>
      </c>
      <c r="C59" s="169" t="str">
        <f t="array" ref="C59">IFERROR(INDEX('03.Muestra'!$F$8:$F$17,SMALL(IF("Página Web"='03.Muestra'!$D$8:$D$17,ROW('03.Muestra'!$F$8:$F$17)-MIN(ROW('03.Muestra'!$D$8:$D$17))+1,""),ROW()-55)),"")</f>
        <v/>
      </c>
      <c r="D59" s="143" t="str">
        <f t="shared" si="9"/>
        <v/>
      </c>
      <c r="E59" s="95" t="str">
        <f t="shared" si="10"/>
        <v/>
      </c>
      <c r="F59" s="29"/>
      <c r="G59" s="23"/>
      <c r="H59" s="23"/>
      <c r="I59" s="23"/>
      <c r="J59" s="23"/>
      <c r="K59" s="188"/>
      <c r="L59" s="23"/>
      <c r="M59" s="23"/>
      <c r="N59" s="23"/>
      <c r="O59" s="23"/>
      <c r="P59" s="23"/>
      <c r="Q59" s="23"/>
      <c r="R59" s="23"/>
      <c r="S59" s="23"/>
      <c r="T59" s="23"/>
      <c r="U59" s="23"/>
      <c r="V59" s="23"/>
      <c r="W59" s="23"/>
      <c r="X59" s="23"/>
      <c r="Y59" s="23"/>
      <c r="Z59" s="29"/>
      <c r="AA59" s="29"/>
      <c r="AB59" s="29"/>
      <c r="AC59" s="29"/>
      <c r="AD59" s="29"/>
      <c r="AE59" s="29"/>
      <c r="AF59" s="29"/>
      <c r="AG59" s="29"/>
      <c r="AH59" s="29"/>
      <c r="AI59" s="29"/>
    </row>
    <row r="60" ht="12.0" customHeight="1">
      <c r="A60" s="134" t="str">
        <f t="array" ref="A60">IFERROR(INDEX('03.Muestra'!$B$8:$B$17,SMALL(IF("Página Web"='03.Muestra'!$D$8:$D$17,ROW('03.Muestra'!$B$8:$B$17)-MIN(ROW('03.Muestra'!$D$8:$D$17))+1,""),ROW()-55)),"")</f>
        <v/>
      </c>
      <c r="B60" s="169" t="str">
        <f t="array" ref="B60">IFERROR(INDEX('03.Muestra'!$C$8:$C$17,SMALL(IF("Página Web"='03.Muestra'!$D$8:$D$17,ROW('03.Muestra'!$C$8:$C$17)-MIN(ROW('03.Muestra'!$D$8:$D$17))+1,""),ROW()-55)),"")</f>
        <v/>
      </c>
      <c r="C60" s="169" t="str">
        <f t="array" ref="C60">IFERROR(INDEX('03.Muestra'!$F$8:$F$17,SMALL(IF("Página Web"='03.Muestra'!$D$8:$D$17,ROW('03.Muestra'!$F$8:$F$17)-MIN(ROW('03.Muestra'!$D$8:$D$17))+1,""),ROW()-55)),"")</f>
        <v/>
      </c>
      <c r="D60" s="143" t="str">
        <f t="shared" si="9"/>
        <v/>
      </c>
      <c r="E60" s="95" t="str">
        <f t="shared" si="10"/>
        <v/>
      </c>
      <c r="F60" s="29"/>
      <c r="G60" s="23"/>
      <c r="H60" s="23"/>
      <c r="I60" s="23"/>
      <c r="J60" s="23"/>
      <c r="K60" s="188"/>
      <c r="L60" s="23"/>
      <c r="M60" s="23"/>
      <c r="N60" s="23"/>
      <c r="O60" s="23"/>
      <c r="P60" s="23"/>
      <c r="Q60" s="23"/>
      <c r="R60" s="23"/>
      <c r="S60" s="23"/>
      <c r="T60" s="23"/>
      <c r="U60" s="23"/>
      <c r="V60" s="23"/>
      <c r="W60" s="23"/>
      <c r="X60" s="23"/>
      <c r="Y60" s="23"/>
      <c r="Z60" s="29"/>
      <c r="AA60" s="29"/>
      <c r="AB60" s="29"/>
      <c r="AC60" s="29"/>
      <c r="AD60" s="29"/>
      <c r="AE60" s="29"/>
      <c r="AF60" s="29"/>
      <c r="AG60" s="29"/>
      <c r="AH60" s="29"/>
      <c r="AI60" s="29"/>
    </row>
    <row r="61" ht="12.0" customHeight="1">
      <c r="A61" s="134" t="str">
        <f t="array" ref="A61">IFERROR(INDEX('03.Muestra'!$B$8:$B$17,SMALL(IF("Página Web"='03.Muestra'!$D$8:$D$17,ROW('03.Muestra'!$B$8:$B$17)-MIN(ROW('03.Muestra'!$D$8:$D$17))+1,""),ROW()-55)),"")</f>
        <v/>
      </c>
      <c r="B61" s="169" t="str">
        <f t="array" ref="B61">IFERROR(INDEX('03.Muestra'!$C$8:$C$17,SMALL(IF("Página Web"='03.Muestra'!$D$8:$D$17,ROW('03.Muestra'!$C$8:$C$17)-MIN(ROW('03.Muestra'!$D$8:$D$17))+1,""),ROW()-55)),"")</f>
        <v/>
      </c>
      <c r="C61" s="169" t="str">
        <f t="array" ref="C61">IFERROR(INDEX('03.Muestra'!$F$8:$F$17,SMALL(IF("Página Web"='03.Muestra'!$D$8:$D$17,ROW('03.Muestra'!$F$8:$F$17)-MIN(ROW('03.Muestra'!$D$8:$D$17))+1,""),ROW()-55)),"")</f>
        <v/>
      </c>
      <c r="D61" s="143" t="str">
        <f t="shared" si="9"/>
        <v/>
      </c>
      <c r="E61" s="95" t="str">
        <f t="shared" si="10"/>
        <v/>
      </c>
      <c r="F61" s="29"/>
      <c r="G61" s="23"/>
      <c r="H61" s="23"/>
      <c r="I61" s="23"/>
      <c r="J61" s="23"/>
      <c r="K61" s="188"/>
      <c r="L61" s="23"/>
      <c r="M61" s="23"/>
      <c r="N61" s="23"/>
      <c r="O61" s="23"/>
      <c r="P61" s="23"/>
      <c r="Q61" s="23"/>
      <c r="R61" s="23"/>
      <c r="S61" s="23"/>
      <c r="T61" s="23"/>
      <c r="U61" s="23"/>
      <c r="V61" s="23"/>
      <c r="W61" s="23"/>
      <c r="X61" s="23"/>
      <c r="Y61" s="23"/>
      <c r="Z61" s="29"/>
      <c r="AA61" s="29"/>
      <c r="AB61" s="29"/>
      <c r="AC61" s="29"/>
      <c r="AD61" s="29"/>
      <c r="AE61" s="29"/>
      <c r="AF61" s="29"/>
      <c r="AG61" s="29"/>
      <c r="AH61" s="29"/>
      <c r="AI61" s="29"/>
    </row>
    <row r="62" ht="12.0" customHeight="1">
      <c r="A62" s="134" t="str">
        <f t="array" ref="A62">IFERROR(INDEX('03.Muestra'!$B$8:$B$17,SMALL(IF("Página Web"='03.Muestra'!$D$8:$D$17,ROW('03.Muestra'!$B$8:$B$17)-MIN(ROW('03.Muestra'!$D$8:$D$17))+1,""),ROW()-55)),"")</f>
        <v/>
      </c>
      <c r="B62" s="169" t="str">
        <f t="array" ref="B62">IFERROR(INDEX('03.Muestra'!$C$8:$C$17,SMALL(IF("Página Web"='03.Muestra'!$D$8:$D$17,ROW('03.Muestra'!$C$8:$C$17)-MIN(ROW('03.Muestra'!$D$8:$D$17))+1,""),ROW()-55)),"")</f>
        <v/>
      </c>
      <c r="C62" s="169" t="str">
        <f t="array" ref="C62">IFERROR(INDEX('03.Muestra'!$F$8:$F$17,SMALL(IF("Página Web"='03.Muestra'!$D$8:$D$17,ROW('03.Muestra'!$F$8:$F$17)-MIN(ROW('03.Muestra'!$D$8:$D$17))+1,""),ROW()-55)),"")</f>
        <v/>
      </c>
      <c r="D62" s="143" t="str">
        <f t="shared" si="9"/>
        <v/>
      </c>
      <c r="E62" s="95" t="str">
        <f t="shared" si="10"/>
        <v/>
      </c>
      <c r="F62" s="23"/>
      <c r="G62" s="23"/>
      <c r="H62" s="23"/>
      <c r="I62" s="23"/>
      <c r="J62" s="23"/>
      <c r="K62" s="188"/>
      <c r="L62" s="23"/>
      <c r="M62" s="23"/>
      <c r="N62" s="23"/>
      <c r="O62" s="23"/>
      <c r="P62" s="23"/>
      <c r="Q62" s="23"/>
      <c r="R62" s="23"/>
      <c r="S62" s="23"/>
      <c r="T62" s="23"/>
      <c r="U62" s="23"/>
      <c r="V62" s="23"/>
      <c r="W62" s="23"/>
      <c r="X62" s="23"/>
      <c r="Y62" s="23"/>
      <c r="Z62" s="29"/>
      <c r="AA62" s="29"/>
      <c r="AB62" s="29"/>
      <c r="AC62" s="29"/>
      <c r="AD62" s="29"/>
      <c r="AE62" s="29"/>
      <c r="AF62" s="29"/>
      <c r="AG62" s="29"/>
      <c r="AH62" s="29"/>
      <c r="AI62" s="29"/>
    </row>
    <row r="63" ht="12.0" customHeight="1">
      <c r="A63" s="134" t="str">
        <f t="array" ref="A63">IFERROR(INDEX('03.Muestra'!$B$8:$B$17,SMALL(IF("Página Web"='03.Muestra'!$D$8:$D$17,ROW('03.Muestra'!$B$8:$B$17)-MIN(ROW('03.Muestra'!$D$8:$D$17))+1,""),ROW()-55)),"")</f>
        <v/>
      </c>
      <c r="B63" s="169" t="str">
        <f t="array" ref="B63">IFERROR(INDEX('03.Muestra'!$C$8:$C$17,SMALL(IF("Página Web"='03.Muestra'!$D$8:$D$17,ROW('03.Muestra'!$C$8:$C$17)-MIN(ROW('03.Muestra'!$D$8:$D$17))+1,""),ROW()-55)),"")</f>
        <v/>
      </c>
      <c r="C63" s="169" t="str">
        <f t="array" ref="C63">IFERROR(INDEX('03.Muestra'!$F$8:$F$17,SMALL(IF("Página Web"='03.Muestra'!$D$8:$D$17,ROW('03.Muestra'!$F$8:$F$17)-MIN(ROW('03.Muestra'!$D$8:$D$17))+1,""),ROW()-55)),"")</f>
        <v/>
      </c>
      <c r="D63" s="143" t="str">
        <f t="shared" si="9"/>
        <v/>
      </c>
      <c r="E63" s="95" t="str">
        <f t="shared" si="10"/>
        <v/>
      </c>
      <c r="F63" s="23"/>
      <c r="G63" s="23"/>
      <c r="H63" s="23"/>
      <c r="I63" s="23"/>
      <c r="J63" s="23"/>
      <c r="K63" s="188"/>
      <c r="L63" s="23"/>
      <c r="M63" s="23"/>
      <c r="N63" s="23"/>
      <c r="O63" s="23"/>
      <c r="P63" s="23"/>
      <c r="Q63" s="23"/>
      <c r="R63" s="23"/>
      <c r="S63" s="23"/>
      <c r="T63" s="23"/>
      <c r="U63" s="23"/>
      <c r="V63" s="23"/>
      <c r="W63" s="23"/>
      <c r="X63" s="23"/>
      <c r="Y63" s="23"/>
      <c r="Z63" s="29"/>
      <c r="AA63" s="29"/>
      <c r="AB63" s="29"/>
      <c r="AC63" s="29"/>
      <c r="AD63" s="29"/>
      <c r="AE63" s="29"/>
      <c r="AF63" s="29"/>
      <c r="AG63" s="29"/>
      <c r="AH63" s="29"/>
      <c r="AI63" s="29"/>
    </row>
    <row r="64" ht="12.0" customHeight="1">
      <c r="A64" s="134" t="str">
        <f t="array" ref="A64">IFERROR(INDEX('03.Muestra'!$B$8:$B$17,SMALL(IF("Página Web"='03.Muestra'!$D$8:$D$17,ROW('03.Muestra'!$B$8:$B$17)-MIN(ROW('03.Muestra'!$D$8:$D$17))+1,""),ROW()-55)),"")</f>
        <v/>
      </c>
      <c r="B64" s="169" t="str">
        <f t="array" ref="B64">IFERROR(INDEX('03.Muestra'!$C$8:$C$17,SMALL(IF("Página Web"='03.Muestra'!$D$8:$D$17,ROW('03.Muestra'!$C$8:$C$17)-MIN(ROW('03.Muestra'!$D$8:$D$17))+1,""),ROW()-55)),"")</f>
        <v/>
      </c>
      <c r="C64" s="169" t="str">
        <f t="array" ref="C64">IFERROR(INDEX('03.Muestra'!$F$8:$F$17,SMALL(IF("Página Web"='03.Muestra'!$D$8:$D$17,ROW('03.Muestra'!$F$8:$F$17)-MIN(ROW('03.Muestra'!$D$8:$D$17))+1,""),ROW()-55)),"")</f>
        <v/>
      </c>
      <c r="D64" s="143" t="str">
        <f t="shared" si="9"/>
        <v/>
      </c>
      <c r="E64" s="95" t="str">
        <f t="shared" si="10"/>
        <v/>
      </c>
      <c r="F64" s="23"/>
      <c r="G64" s="23"/>
      <c r="H64" s="23"/>
      <c r="I64" s="23"/>
      <c r="J64" s="23"/>
      <c r="K64" s="188"/>
      <c r="L64" s="23"/>
      <c r="M64" s="23"/>
      <c r="N64" s="23"/>
      <c r="O64" s="23"/>
      <c r="P64" s="23"/>
      <c r="Q64" s="23"/>
      <c r="R64" s="23"/>
      <c r="S64" s="23"/>
      <c r="T64" s="23"/>
      <c r="U64" s="23"/>
      <c r="V64" s="23"/>
      <c r="W64" s="23"/>
      <c r="X64" s="23"/>
      <c r="Y64" s="23"/>
      <c r="Z64" s="29"/>
      <c r="AA64" s="29"/>
      <c r="AB64" s="29"/>
      <c r="AC64" s="29"/>
      <c r="AD64" s="29"/>
      <c r="AE64" s="29"/>
      <c r="AF64" s="29"/>
      <c r="AG64" s="29"/>
      <c r="AH64" s="29"/>
      <c r="AI64" s="29"/>
    </row>
    <row r="65" ht="12.0" customHeight="1">
      <c r="A65" s="134" t="str">
        <f t="array" ref="A65">IFERROR(INDEX('03.Muestra'!$B$8:$B$17,SMALL(IF("Página Web"='03.Muestra'!$D$8:$D$17,ROW('03.Muestra'!$B$8:$B$17)-MIN(ROW('03.Muestra'!$D$8:$D$17))+1,""),ROW()-55)),"")</f>
        <v/>
      </c>
      <c r="B65" s="169" t="str">
        <f t="array" ref="B65">IFERROR(INDEX('03.Muestra'!$C$8:$C$17,SMALL(IF("Página Web"='03.Muestra'!$D$8:$D$17,ROW('03.Muestra'!$C$8:$C$17)-MIN(ROW('03.Muestra'!$D$8:$D$17))+1,""),ROW()-55)),"")</f>
        <v/>
      </c>
      <c r="C65" s="169" t="str">
        <f t="array" ref="C65">IFERROR(INDEX('03.Muestra'!$F$8:$F$17,SMALL(IF("Página Web"='03.Muestra'!$D$8:$D$17,ROW('03.Muestra'!$F$8:$F$17)-MIN(ROW('03.Muestra'!$D$8:$D$17))+1,""),ROW()-55)),"")</f>
        <v/>
      </c>
      <c r="D65" s="143" t="str">
        <f t="shared" si="9"/>
        <v/>
      </c>
      <c r="E65" s="95" t="str">
        <f t="shared" si="10"/>
        <v/>
      </c>
      <c r="F65" s="23"/>
      <c r="G65" s="23"/>
      <c r="H65" s="23"/>
      <c r="I65" s="23"/>
      <c r="J65" s="23"/>
      <c r="K65" s="188"/>
      <c r="L65" s="23"/>
      <c r="M65" s="23"/>
      <c r="N65" s="23"/>
      <c r="O65" s="23"/>
      <c r="P65" s="23"/>
      <c r="Q65" s="23"/>
      <c r="R65" s="23"/>
      <c r="S65" s="23"/>
      <c r="T65" s="23"/>
      <c r="U65" s="23"/>
      <c r="V65" s="23"/>
      <c r="W65" s="23"/>
      <c r="X65" s="23"/>
      <c r="Y65" s="23"/>
      <c r="Z65" s="29"/>
      <c r="AA65" s="29"/>
      <c r="AB65" s="29"/>
      <c r="AC65" s="29"/>
      <c r="AD65" s="29"/>
      <c r="AE65" s="29"/>
      <c r="AF65" s="29"/>
      <c r="AG65" s="29"/>
      <c r="AH65" s="29"/>
      <c r="AI65" s="29"/>
    </row>
    <row r="66" ht="12.0" customHeight="1">
      <c r="A66" s="92"/>
      <c r="B66" s="173"/>
      <c r="C66" s="173"/>
      <c r="D66" s="174"/>
      <c r="E66" s="95"/>
      <c r="F66" s="23"/>
      <c r="G66" s="23"/>
      <c r="H66" s="23"/>
      <c r="I66" s="23"/>
      <c r="J66" s="23"/>
      <c r="K66" s="188"/>
      <c r="L66" s="23"/>
      <c r="M66" s="23"/>
      <c r="N66" s="23"/>
      <c r="O66" s="23"/>
      <c r="P66" s="23"/>
      <c r="Q66" s="23"/>
      <c r="R66" s="23"/>
      <c r="S66" s="23"/>
      <c r="T66" s="23"/>
      <c r="U66" s="23"/>
      <c r="V66" s="23"/>
      <c r="W66" s="23"/>
      <c r="X66" s="23"/>
      <c r="Y66" s="23"/>
      <c r="Z66" s="29"/>
      <c r="AA66" s="29"/>
      <c r="AB66" s="29"/>
      <c r="AC66" s="29"/>
      <c r="AD66" s="29"/>
      <c r="AE66" s="29"/>
      <c r="AF66" s="29"/>
      <c r="AG66" s="29"/>
      <c r="AH66" s="29"/>
      <c r="AI66" s="29"/>
    </row>
    <row r="67" ht="12.0" customHeight="1">
      <c r="A67" s="92"/>
      <c r="B67" s="173"/>
      <c r="C67" s="173"/>
      <c r="D67" s="174"/>
      <c r="E67" s="95"/>
      <c r="F67" s="23"/>
      <c r="G67" s="23"/>
      <c r="H67" s="23"/>
      <c r="I67" s="23"/>
      <c r="J67" s="23"/>
      <c r="K67" s="188"/>
      <c r="L67" s="23"/>
      <c r="M67" s="23"/>
      <c r="N67" s="23"/>
      <c r="O67" s="23"/>
      <c r="P67" s="23"/>
      <c r="Q67" s="23"/>
      <c r="R67" s="23"/>
      <c r="S67" s="23"/>
      <c r="T67" s="23"/>
      <c r="U67" s="23"/>
      <c r="V67" s="23"/>
      <c r="W67" s="23"/>
      <c r="X67" s="23"/>
      <c r="Y67" s="23"/>
      <c r="Z67" s="29"/>
      <c r="AA67" s="29"/>
      <c r="AB67" s="29"/>
      <c r="AC67" s="29"/>
      <c r="AD67" s="29"/>
      <c r="AE67" s="29"/>
      <c r="AF67" s="29"/>
      <c r="AG67" s="29"/>
      <c r="AH67" s="29"/>
      <c r="AI67" s="29"/>
    </row>
    <row r="68" ht="12.75" customHeight="1">
      <c r="A68" s="151"/>
      <c r="B68" s="152"/>
      <c r="C68" s="151"/>
      <c r="D68" s="175"/>
      <c r="E68" s="95"/>
      <c r="F68" s="23"/>
      <c r="G68" s="23"/>
      <c r="H68" s="23"/>
      <c r="I68" s="23"/>
      <c r="J68" s="23"/>
      <c r="K68" s="188"/>
      <c r="L68" s="23"/>
      <c r="M68" s="23"/>
      <c r="N68" s="23"/>
      <c r="O68" s="23"/>
      <c r="P68" s="23"/>
      <c r="Q68" s="23"/>
      <c r="R68" s="23"/>
      <c r="S68" s="23"/>
      <c r="T68" s="23"/>
      <c r="U68" s="23"/>
      <c r="V68" s="23"/>
      <c r="W68" s="23"/>
      <c r="X68" s="23"/>
      <c r="Y68" s="23"/>
      <c r="Z68" s="29"/>
      <c r="AA68" s="29"/>
      <c r="AB68" s="29"/>
      <c r="AC68" s="29"/>
      <c r="AD68" s="29"/>
      <c r="AE68" s="29"/>
      <c r="AF68" s="29"/>
      <c r="AG68" s="29"/>
      <c r="AH68" s="29"/>
      <c r="AI68" s="29"/>
    </row>
    <row r="69" ht="15.0" customHeight="1">
      <c r="A69" s="149"/>
      <c r="B69" s="149"/>
      <c r="C69" s="149"/>
      <c r="D69" s="176"/>
      <c r="E69" s="95"/>
      <c r="F69" s="92"/>
      <c r="G69" s="23"/>
      <c r="H69" s="23"/>
      <c r="I69" s="23"/>
      <c r="J69" s="23"/>
      <c r="K69" s="188"/>
      <c r="L69" s="23"/>
      <c r="M69" s="23"/>
      <c r="N69" s="23"/>
      <c r="O69" s="23"/>
      <c r="P69" s="23"/>
      <c r="Q69" s="23"/>
      <c r="R69" s="23"/>
      <c r="S69" s="23"/>
      <c r="T69" s="23"/>
      <c r="U69" s="23"/>
      <c r="V69" s="23"/>
      <c r="W69" s="23"/>
      <c r="X69" s="23"/>
      <c r="Y69" s="23"/>
      <c r="Z69" s="29"/>
      <c r="AA69" s="29"/>
      <c r="AB69" s="29"/>
      <c r="AC69" s="29"/>
      <c r="AD69" s="29"/>
      <c r="AE69" s="29"/>
      <c r="AF69" s="29"/>
      <c r="AG69" s="29"/>
      <c r="AH69" s="29"/>
      <c r="AI69" s="29"/>
    </row>
    <row r="70" ht="12.0" customHeight="1">
      <c r="A70" s="29"/>
      <c r="B70" s="23"/>
      <c r="C70" s="23"/>
      <c r="D70" s="167"/>
      <c r="E70" s="95"/>
      <c r="F70" s="23"/>
      <c r="G70" s="23"/>
      <c r="H70" s="23"/>
      <c r="I70" s="23"/>
      <c r="J70" s="23"/>
      <c r="K70" s="188"/>
      <c r="L70" s="23"/>
      <c r="M70" s="23"/>
      <c r="N70" s="23"/>
      <c r="O70" s="23"/>
      <c r="P70" s="23"/>
      <c r="Q70" s="23"/>
      <c r="R70" s="23"/>
      <c r="S70" s="23"/>
      <c r="T70" s="23"/>
      <c r="U70" s="23"/>
      <c r="V70" s="23"/>
      <c r="W70" s="23"/>
      <c r="X70" s="23"/>
      <c r="Y70" s="23"/>
      <c r="Z70" s="29"/>
      <c r="AA70" s="29"/>
      <c r="AB70" s="29"/>
      <c r="AC70" s="29"/>
      <c r="AD70" s="29"/>
      <c r="AE70" s="29"/>
      <c r="AF70" s="29"/>
      <c r="AG70" s="29"/>
      <c r="AH70" s="29"/>
      <c r="AI70" s="29"/>
    </row>
    <row r="71" ht="12.0" customHeight="1">
      <c r="A71" s="29"/>
      <c r="B71" s="23"/>
      <c r="C71" s="23"/>
      <c r="D71" s="167"/>
      <c r="E71" s="137"/>
      <c r="F71" s="23"/>
      <c r="G71" s="23"/>
      <c r="H71" s="23"/>
      <c r="I71" s="23"/>
      <c r="J71" s="23"/>
      <c r="K71" s="188"/>
      <c r="L71" s="23"/>
      <c r="M71" s="23"/>
      <c r="N71" s="23"/>
      <c r="O71" s="23"/>
      <c r="P71" s="23"/>
      <c r="Q71" s="23"/>
      <c r="R71" s="23"/>
      <c r="S71" s="23"/>
      <c r="T71" s="23"/>
      <c r="U71" s="23"/>
      <c r="V71" s="23"/>
      <c r="W71" s="23"/>
      <c r="X71" s="23"/>
      <c r="Y71" s="23"/>
      <c r="Z71" s="29"/>
      <c r="AA71" s="29"/>
      <c r="AB71" s="29"/>
      <c r="AC71" s="29"/>
      <c r="AD71" s="29"/>
      <c r="AE71" s="29"/>
      <c r="AF71" s="29"/>
      <c r="AG71" s="29"/>
      <c r="AH71" s="29"/>
      <c r="AI71" s="29"/>
    </row>
    <row r="72" ht="29.25" customHeight="1">
      <c r="A72" s="126" t="s">
        <v>106</v>
      </c>
      <c r="B72" s="127" t="s">
        <v>92</v>
      </c>
      <c r="C72" s="128" t="s">
        <v>260</v>
      </c>
      <c r="D72" s="168" t="s">
        <v>112</v>
      </c>
      <c r="E72" s="154"/>
      <c r="F72" s="29"/>
      <c r="G72" s="29"/>
      <c r="H72" s="29"/>
      <c r="I72" s="29"/>
      <c r="J72" s="29"/>
      <c r="K72" s="188"/>
      <c r="L72" s="23"/>
      <c r="M72" s="23"/>
      <c r="N72" s="23"/>
      <c r="O72" s="23"/>
      <c r="P72" s="23"/>
      <c r="Q72" s="23"/>
      <c r="R72" s="23"/>
      <c r="S72" s="23"/>
      <c r="T72" s="23"/>
      <c r="U72" s="23"/>
      <c r="V72" s="23"/>
      <c r="W72" s="23"/>
      <c r="X72" s="23"/>
      <c r="Y72" s="23"/>
      <c r="Z72" s="29"/>
      <c r="AA72" s="29"/>
      <c r="AB72" s="29"/>
      <c r="AC72" s="29"/>
      <c r="AD72" s="29"/>
      <c r="AE72" s="29"/>
      <c r="AF72" s="29"/>
      <c r="AG72" s="29"/>
      <c r="AH72" s="29"/>
      <c r="AI72" s="29"/>
    </row>
    <row r="73" ht="12.0" customHeight="1">
      <c r="A73" s="134">
        <f t="array" ref="A73">IFERROR(INDEX('03.Muestra'!$B$8:$B$17,SMALL(IF("Página Web"='03.Muestra'!$D$8:$D$17,ROW('03.Muestra'!$B$8:$B$17)-MIN(ROW('03.Muestra'!$D$8:$D$17))+1,""),ROW()-72)),"")</f>
        <v>1</v>
      </c>
      <c r="B73" s="169" t="str">
        <f t="array" ref="B73">IFERROR(INDEX('03.Muestra'!$C$8:$C$17,SMALL(IF("Página Web"='03.Muestra'!$D$8:$D$17,ROW('03.Muestra'!$C$8:$C$17)-MIN(ROW('03.Muestra'!$D$8:$D$17))+1,""),ROW()-72)),"")</f>
        <v>Home</v>
      </c>
      <c r="C73" s="170" t="str">
        <f t="array" ref="C73">IFERROR(INDEX('03.Muestra'!$F$8:$F$17,SMALL(IF("Página Web"='03.Muestra'!$D$8:$D$17,ROW('03.Muestra'!$F$8:$F$17)-MIN(ROW('03.Muestra'!$D$8:$D$17))+1,""),ROW()-72)),"")</f>
        <v>https://vicengallartandres.com/</v>
      </c>
      <c r="D73" s="143" t="str">
        <f t="shared" ref="D73:D82" si="11">IF(C73="","",$D$18)</f>
        <v>N/A</v>
      </c>
      <c r="E73" s="95" t="str">
        <f t="shared" ref="E73:E82" si="12">IF(D73&lt;&gt;"",IF(AND(B73&lt;&gt;"",C73&lt;&gt;""),"","ERR"),"")</f>
        <v/>
      </c>
      <c r="F73" s="144" t="s">
        <v>95</v>
      </c>
      <c r="G73" s="121" t="s">
        <v>104</v>
      </c>
      <c r="H73" s="116" t="s">
        <v>99</v>
      </c>
      <c r="I73" s="145" t="s">
        <v>97</v>
      </c>
      <c r="J73" s="146" t="s">
        <v>93</v>
      </c>
      <c r="K73" s="171" t="s">
        <v>103</v>
      </c>
      <c r="L73" s="23"/>
      <c r="M73" s="23"/>
      <c r="N73" s="23"/>
      <c r="O73" s="23"/>
      <c r="P73" s="23"/>
      <c r="Q73" s="23"/>
      <c r="R73" s="23"/>
      <c r="S73" s="23"/>
      <c r="T73" s="23"/>
      <c r="U73" s="23"/>
      <c r="V73" s="23"/>
      <c r="W73" s="23"/>
      <c r="X73" s="23"/>
      <c r="Y73" s="23"/>
      <c r="Z73" s="29"/>
      <c r="AA73" s="29"/>
      <c r="AB73" s="29"/>
      <c r="AC73" s="29"/>
      <c r="AD73" s="29"/>
      <c r="AE73" s="29"/>
      <c r="AF73" s="29"/>
      <c r="AG73" s="29"/>
      <c r="AH73" s="29"/>
      <c r="AI73" s="29"/>
    </row>
    <row r="74" ht="12.0" customHeight="1">
      <c r="A74" s="134">
        <f t="array" ref="A74">IFERROR(INDEX('03.Muestra'!$B$8:$B$17,SMALL(IF("Página Web"='03.Muestra'!$D$8:$D$17,ROW('03.Muestra'!$B$8:$B$17)-MIN(ROW('03.Muestra'!$D$8:$D$17))+1,""),ROW()-72)),"")</f>
        <v>2</v>
      </c>
      <c r="B74" s="169" t="str">
        <f t="array" ref="B74">IFERROR(INDEX('03.Muestra'!$C$8:$C$17,SMALL(IF("Página Web"='03.Muestra'!$D$8:$D$17,ROW('03.Muestra'!$C$8:$C$17)-MIN(ROW('03.Muestra'!$D$8:$D$17))+1,""),ROW()-72)),"")</f>
        <v>Contacto</v>
      </c>
      <c r="C74" s="170" t="str">
        <f t="array" ref="C74">IFERROR(INDEX('03.Muestra'!$F$8:$F$17,SMALL(IF("Página Web"='03.Muestra'!$D$8:$D$17,ROW('03.Muestra'!$F$8:$F$17)-MIN(ROW('03.Muestra'!$D$8:$D$17))+1,""),ROW()-72)),"")</f>
        <v>https://vicengallartandres.com/contacto/</v>
      </c>
      <c r="D74" s="143" t="str">
        <f t="shared" si="11"/>
        <v>N/A</v>
      </c>
      <c r="E74" s="95" t="str">
        <f t="shared" si="12"/>
        <v/>
      </c>
      <c r="F74" s="147">
        <f>COUNTIF($D73:INDIRECT("$D" &amp;  SUM(ROW()-1,'03.Muestra'!$D$20)-1),F73)</f>
        <v>0</v>
      </c>
      <c r="G74" s="147">
        <f>COUNTIF($D73:INDIRECT("$D" &amp;  SUM(ROW()-1,'03.Muestra'!$D$20)-1),G73)</f>
        <v>0</v>
      </c>
      <c r="H74" s="147">
        <f>COUNTIF($D73:INDIRECT("$D" &amp;  SUM(ROW()-1,'03.Muestra'!$D$20)-1),H73)</f>
        <v>3</v>
      </c>
      <c r="I74" s="147">
        <f>COUNTIF($D73:INDIRECT("$D" &amp;  SUM(ROW()-1,'03.Muestra'!$D$20)-1),I73)</f>
        <v>0</v>
      </c>
      <c r="J74" s="147">
        <f>COUNTIF($D73:INDIRECT("$D" &amp;  SUM(ROW()-1,'03.Muestra'!$D$20)-1),J73)</f>
        <v>0</v>
      </c>
      <c r="K74" s="172">
        <f>IF(COUNTIF('03.Muestra'!$D$8:$D$17,"Página Web")=0,0,COUNTBLANK($D73:INDIRECT("$D" &amp;  SUM(ROW()-1,COUNTIF('03.Muestra'!$D$8:$D$17,"Página Web"))-1)))</f>
        <v>0</v>
      </c>
      <c r="L74" s="23"/>
      <c r="M74" s="23"/>
      <c r="N74" s="23"/>
      <c r="O74" s="23"/>
      <c r="P74" s="23"/>
      <c r="Q74" s="23"/>
      <c r="R74" s="23"/>
      <c r="S74" s="23"/>
      <c r="T74" s="23"/>
      <c r="U74" s="23"/>
      <c r="V74" s="23"/>
      <c r="W74" s="23"/>
      <c r="X74" s="23"/>
      <c r="Y74" s="23"/>
      <c r="Z74" s="29"/>
      <c r="AA74" s="29"/>
      <c r="AB74" s="29"/>
      <c r="AC74" s="29"/>
      <c r="AD74" s="29"/>
      <c r="AE74" s="29"/>
      <c r="AF74" s="29"/>
      <c r="AG74" s="29"/>
      <c r="AH74" s="29"/>
      <c r="AI74" s="29"/>
    </row>
    <row r="75" ht="12.0" customHeight="1">
      <c r="A75" s="134">
        <f t="array" ref="A75">IFERROR(INDEX('03.Muestra'!$B$8:$B$17,SMALL(IF("Página Web"='03.Muestra'!$D$8:$D$17,ROW('03.Muestra'!$B$8:$B$17)-MIN(ROW('03.Muestra'!$D$8:$D$17))+1,""),ROW()-72)),"")</f>
        <v>3</v>
      </c>
      <c r="B75" s="169" t="str">
        <f t="array" ref="B75">IFERROR(INDEX('03.Muestra'!$C$8:$C$17,SMALL(IF("Página Web"='03.Muestra'!$D$8:$D$17,ROW('03.Muestra'!$C$8:$C$17)-MIN(ROW('03.Muestra'!$D$8:$D$17))+1,""),ROW()-72)),"")</f>
        <v>Servicios</v>
      </c>
      <c r="C75" s="170" t="str">
        <f t="array" ref="C75">IFERROR(INDEX('03.Muestra'!$F$8:$F$17,SMALL(IF("Página Web"='03.Muestra'!$D$8:$D$17,ROW('03.Muestra'!$F$8:$F$17)-MIN(ROW('03.Muestra'!$D$8:$D$17))+1,""),ROW()-72)),"")</f>
        <v>https://vicengallartandres.com/servicios/</v>
      </c>
      <c r="D75" s="143" t="str">
        <f t="shared" si="11"/>
        <v>N/A</v>
      </c>
      <c r="E75" s="95" t="str">
        <f t="shared" si="12"/>
        <v/>
      </c>
      <c r="F75" s="29"/>
      <c r="G75" s="23"/>
      <c r="H75" s="23"/>
      <c r="I75" s="23"/>
      <c r="J75" s="23"/>
      <c r="K75" s="188"/>
      <c r="L75" s="23"/>
      <c r="M75" s="23"/>
      <c r="N75" s="23"/>
      <c r="O75" s="23"/>
      <c r="P75" s="23"/>
      <c r="Q75" s="23"/>
      <c r="R75" s="23"/>
      <c r="S75" s="23"/>
      <c r="T75" s="23"/>
      <c r="U75" s="23"/>
      <c r="V75" s="23"/>
      <c r="W75" s="23"/>
      <c r="X75" s="23"/>
      <c r="Y75" s="23"/>
      <c r="Z75" s="29"/>
      <c r="AA75" s="29"/>
      <c r="AB75" s="29"/>
      <c r="AC75" s="29"/>
      <c r="AD75" s="29"/>
      <c r="AE75" s="29"/>
      <c r="AF75" s="29"/>
      <c r="AG75" s="29"/>
      <c r="AH75" s="29"/>
      <c r="AI75" s="29"/>
    </row>
    <row r="76" ht="12.0" customHeight="1">
      <c r="A76" s="134" t="str">
        <f t="array" ref="A76">IFERROR(INDEX('03.Muestra'!$B$8:$B$17,SMALL(IF("Página Web"='03.Muestra'!$D$8:$D$17,ROW('03.Muestra'!$B$8:$B$17)-MIN(ROW('03.Muestra'!$D$8:$D$17))+1,""),ROW()-72)),"")</f>
        <v/>
      </c>
      <c r="B76" s="169" t="str">
        <f t="array" ref="B76">IFERROR(INDEX('03.Muestra'!$C$8:$C$17,SMALL(IF("Página Web"='03.Muestra'!$D$8:$D$17,ROW('03.Muestra'!$C$8:$C$17)-MIN(ROW('03.Muestra'!$D$8:$D$17))+1,""),ROW()-72)),"")</f>
        <v/>
      </c>
      <c r="C76" s="169" t="str">
        <f t="array" ref="C76">IFERROR(INDEX('03.Muestra'!$F$8:$F$17,SMALL(IF("Página Web"='03.Muestra'!$D$8:$D$17,ROW('03.Muestra'!$F$8:$F$17)-MIN(ROW('03.Muestra'!$D$8:$D$17))+1,""),ROW()-72)),"")</f>
        <v/>
      </c>
      <c r="D76" s="143" t="str">
        <f t="shared" si="11"/>
        <v/>
      </c>
      <c r="E76" s="95" t="str">
        <f t="shared" si="12"/>
        <v/>
      </c>
      <c r="F76" s="29"/>
      <c r="G76" s="23"/>
      <c r="H76" s="23"/>
      <c r="I76" s="23"/>
      <c r="J76" s="23"/>
      <c r="K76" s="188"/>
      <c r="L76" s="23"/>
      <c r="M76" s="23"/>
      <c r="N76" s="23"/>
      <c r="O76" s="23"/>
      <c r="P76" s="23"/>
      <c r="Q76" s="23"/>
      <c r="R76" s="23"/>
      <c r="S76" s="23"/>
      <c r="T76" s="23"/>
      <c r="U76" s="23"/>
      <c r="V76" s="23"/>
      <c r="W76" s="23"/>
      <c r="X76" s="23"/>
      <c r="Y76" s="23"/>
      <c r="Z76" s="29"/>
      <c r="AA76" s="29"/>
      <c r="AB76" s="29"/>
      <c r="AC76" s="29"/>
      <c r="AD76" s="29"/>
      <c r="AE76" s="29"/>
      <c r="AF76" s="29"/>
      <c r="AG76" s="29"/>
      <c r="AH76" s="29"/>
      <c r="AI76" s="29"/>
    </row>
    <row r="77" ht="12.0" customHeight="1">
      <c r="A77" s="134" t="str">
        <f t="array" ref="A77">IFERROR(INDEX('03.Muestra'!$B$8:$B$17,SMALL(IF("Página Web"='03.Muestra'!$D$8:$D$17,ROW('03.Muestra'!$B$8:$B$17)-MIN(ROW('03.Muestra'!$D$8:$D$17))+1,""),ROW()-72)),"")</f>
        <v/>
      </c>
      <c r="B77" s="169" t="str">
        <f t="array" ref="B77">IFERROR(INDEX('03.Muestra'!$C$8:$C$17,SMALL(IF("Página Web"='03.Muestra'!$D$8:$D$17,ROW('03.Muestra'!$C$8:$C$17)-MIN(ROW('03.Muestra'!$D$8:$D$17))+1,""),ROW()-72)),"")</f>
        <v/>
      </c>
      <c r="C77" s="169" t="str">
        <f t="array" ref="C77">IFERROR(INDEX('03.Muestra'!$F$8:$F$17,SMALL(IF("Página Web"='03.Muestra'!$D$8:$D$17,ROW('03.Muestra'!$F$8:$F$17)-MIN(ROW('03.Muestra'!$D$8:$D$17))+1,""),ROW()-72)),"")</f>
        <v/>
      </c>
      <c r="D77" s="143" t="str">
        <f t="shared" si="11"/>
        <v/>
      </c>
      <c r="E77" s="95" t="str">
        <f t="shared" si="12"/>
        <v/>
      </c>
      <c r="F77" s="29"/>
      <c r="G77" s="23"/>
      <c r="H77" s="23"/>
      <c r="I77" s="23"/>
      <c r="J77" s="23"/>
      <c r="K77" s="188"/>
      <c r="L77" s="23"/>
      <c r="M77" s="23"/>
      <c r="N77" s="23"/>
      <c r="O77" s="23"/>
      <c r="P77" s="23"/>
      <c r="Q77" s="23"/>
      <c r="R77" s="23"/>
      <c r="S77" s="23"/>
      <c r="T77" s="23"/>
      <c r="U77" s="23"/>
      <c r="V77" s="23"/>
      <c r="W77" s="23"/>
      <c r="X77" s="23"/>
      <c r="Y77" s="23"/>
      <c r="Z77" s="29"/>
      <c r="AA77" s="29"/>
      <c r="AB77" s="29"/>
      <c r="AC77" s="29"/>
      <c r="AD77" s="29"/>
      <c r="AE77" s="29"/>
      <c r="AF77" s="29"/>
      <c r="AG77" s="29"/>
      <c r="AH77" s="29"/>
      <c r="AI77" s="29"/>
    </row>
    <row r="78" ht="12.0" customHeight="1">
      <c r="A78" s="134" t="str">
        <f t="array" ref="A78">IFERROR(INDEX('03.Muestra'!$B$8:$B$17,SMALL(IF("Página Web"='03.Muestra'!$D$8:$D$17,ROW('03.Muestra'!$B$8:$B$17)-MIN(ROW('03.Muestra'!$D$8:$D$17))+1,""),ROW()-72)),"")</f>
        <v/>
      </c>
      <c r="B78" s="169" t="str">
        <f t="array" ref="B78">IFERROR(INDEX('03.Muestra'!$C$8:$C$17,SMALL(IF("Página Web"='03.Muestra'!$D$8:$D$17,ROW('03.Muestra'!$C$8:$C$17)-MIN(ROW('03.Muestra'!$D$8:$D$17))+1,""),ROW()-72)),"")</f>
        <v/>
      </c>
      <c r="C78" s="169" t="str">
        <f t="array" ref="C78">IFERROR(INDEX('03.Muestra'!$F$8:$F$17,SMALL(IF("Página Web"='03.Muestra'!$D$8:$D$17,ROW('03.Muestra'!$F$8:$F$17)-MIN(ROW('03.Muestra'!$D$8:$D$17))+1,""),ROW()-72)),"")</f>
        <v/>
      </c>
      <c r="D78" s="143" t="str">
        <f t="shared" si="11"/>
        <v/>
      </c>
      <c r="E78" s="95" t="str">
        <f t="shared" si="12"/>
        <v/>
      </c>
      <c r="F78" s="29"/>
      <c r="G78" s="23"/>
      <c r="H78" s="23"/>
      <c r="I78" s="23"/>
      <c r="J78" s="23"/>
      <c r="K78" s="188"/>
      <c r="L78" s="23"/>
      <c r="M78" s="23"/>
      <c r="N78" s="23"/>
      <c r="O78" s="23"/>
      <c r="P78" s="23"/>
      <c r="Q78" s="23"/>
      <c r="R78" s="23"/>
      <c r="S78" s="23"/>
      <c r="T78" s="23"/>
      <c r="U78" s="23"/>
      <c r="V78" s="23"/>
      <c r="W78" s="23"/>
      <c r="X78" s="23"/>
      <c r="Y78" s="23"/>
      <c r="Z78" s="29"/>
      <c r="AA78" s="29"/>
      <c r="AB78" s="29"/>
      <c r="AC78" s="29"/>
      <c r="AD78" s="29"/>
      <c r="AE78" s="29"/>
      <c r="AF78" s="29"/>
      <c r="AG78" s="29"/>
      <c r="AH78" s="29"/>
      <c r="AI78" s="29"/>
    </row>
    <row r="79" ht="12.0" customHeight="1">
      <c r="A79" s="134" t="str">
        <f t="array" ref="A79">IFERROR(INDEX('03.Muestra'!$B$8:$B$17,SMALL(IF("Página Web"='03.Muestra'!$D$8:$D$17,ROW('03.Muestra'!$B$8:$B$17)-MIN(ROW('03.Muestra'!$D$8:$D$17))+1,""),ROW()-72)),"")</f>
        <v/>
      </c>
      <c r="B79" s="169" t="str">
        <f t="array" ref="B79">IFERROR(INDEX('03.Muestra'!$C$8:$C$17,SMALL(IF("Página Web"='03.Muestra'!$D$8:$D$17,ROW('03.Muestra'!$C$8:$C$17)-MIN(ROW('03.Muestra'!$D$8:$D$17))+1,""),ROW()-72)),"")</f>
        <v/>
      </c>
      <c r="C79" s="169" t="str">
        <f t="array" ref="C79">IFERROR(INDEX('03.Muestra'!$F$8:$F$17,SMALL(IF("Página Web"='03.Muestra'!$D$8:$D$17,ROW('03.Muestra'!$F$8:$F$17)-MIN(ROW('03.Muestra'!$D$8:$D$17))+1,""),ROW()-72)),"")</f>
        <v/>
      </c>
      <c r="D79" s="143" t="str">
        <f t="shared" si="11"/>
        <v/>
      </c>
      <c r="E79" s="95" t="str">
        <f t="shared" si="12"/>
        <v/>
      </c>
      <c r="F79" s="23"/>
      <c r="G79" s="23"/>
      <c r="H79" s="23"/>
      <c r="I79" s="23"/>
      <c r="J79" s="23"/>
      <c r="K79" s="188"/>
      <c r="L79" s="23"/>
      <c r="M79" s="23"/>
      <c r="N79" s="23"/>
      <c r="O79" s="23"/>
      <c r="P79" s="23"/>
      <c r="Q79" s="23"/>
      <c r="R79" s="23"/>
      <c r="S79" s="23"/>
      <c r="T79" s="23"/>
      <c r="U79" s="23"/>
      <c r="V79" s="23"/>
      <c r="W79" s="23"/>
      <c r="X79" s="23"/>
      <c r="Y79" s="23"/>
      <c r="Z79" s="29"/>
      <c r="AA79" s="29"/>
      <c r="AB79" s="29"/>
      <c r="AC79" s="29"/>
      <c r="AD79" s="29"/>
      <c r="AE79" s="29"/>
      <c r="AF79" s="29"/>
      <c r="AG79" s="29"/>
      <c r="AH79" s="29"/>
      <c r="AI79" s="29"/>
    </row>
    <row r="80" ht="12.0" customHeight="1">
      <c r="A80" s="134" t="str">
        <f t="array" ref="A80">IFERROR(INDEX('03.Muestra'!$B$8:$B$17,SMALL(IF("Página Web"='03.Muestra'!$D$8:$D$17,ROW('03.Muestra'!$B$8:$B$17)-MIN(ROW('03.Muestra'!$D$8:$D$17))+1,""),ROW()-72)),"")</f>
        <v/>
      </c>
      <c r="B80" s="169" t="str">
        <f t="array" ref="B80">IFERROR(INDEX('03.Muestra'!$C$8:$C$17,SMALL(IF("Página Web"='03.Muestra'!$D$8:$D$17,ROW('03.Muestra'!$C$8:$C$17)-MIN(ROW('03.Muestra'!$D$8:$D$17))+1,""),ROW()-72)),"")</f>
        <v/>
      </c>
      <c r="C80" s="169" t="str">
        <f t="array" ref="C80">IFERROR(INDEX('03.Muestra'!$F$8:$F$17,SMALL(IF("Página Web"='03.Muestra'!$D$8:$D$17,ROW('03.Muestra'!$F$8:$F$17)-MIN(ROW('03.Muestra'!$D$8:$D$17))+1,""),ROW()-72)),"")</f>
        <v/>
      </c>
      <c r="D80" s="143" t="str">
        <f t="shared" si="11"/>
        <v/>
      </c>
      <c r="E80" s="95" t="str">
        <f t="shared" si="12"/>
        <v/>
      </c>
      <c r="F80" s="23"/>
      <c r="G80" s="23"/>
      <c r="H80" s="23"/>
      <c r="I80" s="23"/>
      <c r="J80" s="23"/>
      <c r="K80" s="188"/>
      <c r="L80" s="23"/>
      <c r="M80" s="23"/>
      <c r="N80" s="23"/>
      <c r="O80" s="23"/>
      <c r="P80" s="23"/>
      <c r="Q80" s="23"/>
      <c r="R80" s="23"/>
      <c r="S80" s="23"/>
      <c r="T80" s="23"/>
      <c r="U80" s="23"/>
      <c r="V80" s="23"/>
      <c r="W80" s="23"/>
      <c r="X80" s="23"/>
      <c r="Y80" s="23"/>
      <c r="Z80" s="29"/>
      <c r="AA80" s="29"/>
      <c r="AB80" s="29"/>
      <c r="AC80" s="29"/>
      <c r="AD80" s="29"/>
      <c r="AE80" s="29"/>
      <c r="AF80" s="29"/>
      <c r="AG80" s="29"/>
      <c r="AH80" s="29"/>
      <c r="AI80" s="29"/>
    </row>
    <row r="81" ht="12.0" customHeight="1">
      <c r="A81" s="134" t="str">
        <f t="array" ref="A81">IFERROR(INDEX('03.Muestra'!$B$8:$B$17,SMALL(IF("Página Web"='03.Muestra'!$D$8:$D$17,ROW('03.Muestra'!$B$8:$B$17)-MIN(ROW('03.Muestra'!$D$8:$D$17))+1,""),ROW()-72)),"")</f>
        <v/>
      </c>
      <c r="B81" s="169" t="str">
        <f t="array" ref="B81">IFERROR(INDEX('03.Muestra'!$C$8:$C$17,SMALL(IF("Página Web"='03.Muestra'!$D$8:$D$17,ROW('03.Muestra'!$C$8:$C$17)-MIN(ROW('03.Muestra'!$D$8:$D$17))+1,""),ROW()-72)),"")</f>
        <v/>
      </c>
      <c r="C81" s="169" t="str">
        <f t="array" ref="C81">IFERROR(INDEX('03.Muestra'!$F$8:$F$17,SMALL(IF("Página Web"='03.Muestra'!$D$8:$D$17,ROW('03.Muestra'!$F$8:$F$17)-MIN(ROW('03.Muestra'!$D$8:$D$17))+1,""),ROW()-72)),"")</f>
        <v/>
      </c>
      <c r="D81" s="143" t="str">
        <f t="shared" si="11"/>
        <v/>
      </c>
      <c r="E81" s="95" t="str">
        <f t="shared" si="12"/>
        <v/>
      </c>
      <c r="F81" s="23"/>
      <c r="G81" s="23"/>
      <c r="H81" s="23"/>
      <c r="I81" s="23"/>
      <c r="J81" s="23"/>
      <c r="K81" s="188"/>
      <c r="L81" s="23"/>
      <c r="M81" s="23"/>
      <c r="N81" s="23"/>
      <c r="O81" s="23"/>
      <c r="P81" s="23"/>
      <c r="Q81" s="23"/>
      <c r="R81" s="23"/>
      <c r="S81" s="23"/>
      <c r="T81" s="23"/>
      <c r="U81" s="23"/>
      <c r="V81" s="23"/>
      <c r="W81" s="23"/>
      <c r="X81" s="23"/>
      <c r="Y81" s="23"/>
      <c r="Z81" s="29"/>
      <c r="AA81" s="29"/>
      <c r="AB81" s="29"/>
      <c r="AC81" s="29"/>
      <c r="AD81" s="29"/>
      <c r="AE81" s="29"/>
      <c r="AF81" s="29"/>
      <c r="AG81" s="29"/>
      <c r="AH81" s="29"/>
      <c r="AI81" s="29"/>
    </row>
    <row r="82" ht="12.0" customHeight="1">
      <c r="A82" s="134" t="str">
        <f t="array" ref="A82">IFERROR(INDEX('03.Muestra'!$B$8:$B$17,SMALL(IF("Página Web"='03.Muestra'!$D$8:$D$17,ROW('03.Muestra'!$B$8:$B$17)-MIN(ROW('03.Muestra'!$D$8:$D$17))+1,""),ROW()-72)),"")</f>
        <v/>
      </c>
      <c r="B82" s="169" t="str">
        <f t="array" ref="B82">IFERROR(INDEX('03.Muestra'!$C$8:$C$17,SMALL(IF("Página Web"='03.Muestra'!$D$8:$D$17,ROW('03.Muestra'!$C$8:$C$17)-MIN(ROW('03.Muestra'!$D$8:$D$17))+1,""),ROW()-72)),"")</f>
        <v/>
      </c>
      <c r="C82" s="169" t="str">
        <f t="array" ref="C82">IFERROR(INDEX('03.Muestra'!$F$8:$F$17,SMALL(IF("Página Web"='03.Muestra'!$D$8:$D$17,ROW('03.Muestra'!$F$8:$F$17)-MIN(ROW('03.Muestra'!$D$8:$D$17))+1,""),ROW()-72)),"")</f>
        <v/>
      </c>
      <c r="D82" s="143" t="str">
        <f t="shared" si="11"/>
        <v/>
      </c>
      <c r="E82" s="95" t="str">
        <f t="shared" si="12"/>
        <v/>
      </c>
      <c r="F82" s="23"/>
      <c r="G82" s="23"/>
      <c r="H82" s="23"/>
      <c r="I82" s="23"/>
      <c r="J82" s="23"/>
      <c r="K82" s="188"/>
      <c r="L82" s="23"/>
      <c r="M82" s="23"/>
      <c r="N82" s="23"/>
      <c r="O82" s="23"/>
      <c r="P82" s="23"/>
      <c r="Q82" s="23"/>
      <c r="R82" s="23"/>
      <c r="S82" s="23"/>
      <c r="T82" s="23"/>
      <c r="U82" s="23"/>
      <c r="V82" s="23"/>
      <c r="W82" s="23"/>
      <c r="X82" s="23"/>
      <c r="Y82" s="23"/>
      <c r="Z82" s="29"/>
      <c r="AA82" s="29"/>
      <c r="AB82" s="29"/>
      <c r="AC82" s="29"/>
      <c r="AD82" s="29"/>
      <c r="AE82" s="29"/>
      <c r="AF82" s="29"/>
      <c r="AG82" s="29"/>
      <c r="AH82" s="29"/>
      <c r="AI82" s="29"/>
    </row>
    <row r="83" ht="12.0" customHeight="1">
      <c r="A83" s="92"/>
      <c r="B83" s="173"/>
      <c r="C83" s="173"/>
      <c r="D83" s="174"/>
      <c r="E83" s="95"/>
      <c r="F83" s="23"/>
      <c r="G83" s="23"/>
      <c r="H83" s="23"/>
      <c r="I83" s="23"/>
      <c r="J83" s="23"/>
      <c r="K83" s="188"/>
      <c r="L83" s="23"/>
      <c r="M83" s="23"/>
      <c r="N83" s="23"/>
      <c r="O83" s="23"/>
      <c r="P83" s="23"/>
      <c r="Q83" s="23"/>
      <c r="R83" s="23"/>
      <c r="S83" s="23"/>
      <c r="T83" s="23"/>
      <c r="U83" s="23"/>
      <c r="V83" s="23"/>
      <c r="W83" s="23"/>
      <c r="X83" s="23"/>
      <c r="Y83" s="23"/>
      <c r="Z83" s="29"/>
      <c r="AA83" s="29"/>
      <c r="AB83" s="29"/>
      <c r="AC83" s="29"/>
      <c r="AD83" s="29"/>
      <c r="AE83" s="29"/>
      <c r="AF83" s="29"/>
      <c r="AG83" s="29"/>
      <c r="AH83" s="29"/>
      <c r="AI83" s="29"/>
    </row>
    <row r="84" ht="12.0" customHeight="1">
      <c r="A84" s="92"/>
      <c r="B84" s="173"/>
      <c r="C84" s="173"/>
      <c r="D84" s="174"/>
      <c r="E84" s="95"/>
      <c r="F84" s="23"/>
      <c r="G84" s="23"/>
      <c r="H84" s="23"/>
      <c r="I84" s="23"/>
      <c r="J84" s="23"/>
      <c r="K84" s="188"/>
      <c r="L84" s="23"/>
      <c r="M84" s="23"/>
      <c r="N84" s="23"/>
      <c r="O84" s="23"/>
      <c r="P84" s="23"/>
      <c r="Q84" s="23"/>
      <c r="R84" s="23"/>
      <c r="S84" s="23"/>
      <c r="T84" s="23"/>
      <c r="U84" s="23"/>
      <c r="V84" s="23"/>
      <c r="W84" s="23"/>
      <c r="X84" s="23"/>
      <c r="Y84" s="23"/>
      <c r="Z84" s="29"/>
      <c r="AA84" s="29"/>
      <c r="AB84" s="29"/>
      <c r="AC84" s="29"/>
      <c r="AD84" s="29"/>
      <c r="AE84" s="29"/>
      <c r="AF84" s="29"/>
      <c r="AG84" s="29"/>
      <c r="AH84" s="29"/>
      <c r="AI84" s="29"/>
    </row>
    <row r="85" ht="12.75" customHeight="1">
      <c r="A85" s="151"/>
      <c r="B85" s="152"/>
      <c r="C85" s="151"/>
      <c r="D85" s="175"/>
      <c r="E85" s="95"/>
      <c r="F85" s="23"/>
      <c r="G85" s="23"/>
      <c r="H85" s="23"/>
      <c r="I85" s="23"/>
      <c r="J85" s="23"/>
      <c r="K85" s="188"/>
      <c r="L85" s="23"/>
      <c r="M85" s="23"/>
      <c r="N85" s="23"/>
      <c r="O85" s="23"/>
      <c r="P85" s="23"/>
      <c r="Q85" s="23"/>
      <c r="R85" s="23"/>
      <c r="S85" s="23"/>
      <c r="T85" s="23"/>
      <c r="U85" s="23"/>
      <c r="V85" s="23"/>
      <c r="W85" s="23"/>
      <c r="X85" s="23"/>
      <c r="Y85" s="23"/>
      <c r="Z85" s="29"/>
      <c r="AA85" s="29"/>
      <c r="AB85" s="29"/>
      <c r="AC85" s="29"/>
      <c r="AD85" s="29"/>
      <c r="AE85" s="29"/>
      <c r="AF85" s="29"/>
      <c r="AG85" s="29"/>
      <c r="AH85" s="29"/>
      <c r="AI85" s="29"/>
    </row>
    <row r="86" ht="15.75" customHeight="1">
      <c r="A86" s="149"/>
      <c r="B86" s="149"/>
      <c r="C86" s="149"/>
      <c r="D86" s="176"/>
      <c r="E86" s="95"/>
      <c r="F86" s="92"/>
      <c r="G86" s="23"/>
      <c r="H86" s="23"/>
      <c r="I86" s="23"/>
      <c r="J86" s="23"/>
      <c r="K86" s="188"/>
      <c r="L86" s="23"/>
      <c r="M86" s="23"/>
      <c r="N86" s="23"/>
      <c r="O86" s="23"/>
      <c r="P86" s="23"/>
      <c r="Q86" s="23"/>
      <c r="R86" s="23"/>
      <c r="S86" s="23"/>
      <c r="T86" s="23"/>
      <c r="U86" s="23"/>
      <c r="V86" s="23"/>
      <c r="W86" s="23"/>
      <c r="X86" s="23"/>
      <c r="Y86" s="23"/>
      <c r="Z86" s="29"/>
      <c r="AA86" s="29"/>
      <c r="AB86" s="29"/>
      <c r="AC86" s="29"/>
      <c r="AD86" s="29"/>
      <c r="AE86" s="29"/>
      <c r="AF86" s="29"/>
      <c r="AG86" s="29"/>
      <c r="AH86" s="29"/>
      <c r="AI86" s="29"/>
    </row>
    <row r="87" ht="12.0" customHeight="1">
      <c r="A87" s="29"/>
      <c r="B87" s="23"/>
      <c r="C87" s="23"/>
      <c r="D87" s="167"/>
      <c r="E87" s="95"/>
      <c r="F87" s="23"/>
      <c r="G87" s="23"/>
      <c r="H87" s="23"/>
      <c r="I87" s="23"/>
      <c r="J87" s="23"/>
      <c r="K87" s="188"/>
      <c r="L87" s="23"/>
      <c r="M87" s="23"/>
      <c r="N87" s="23"/>
      <c r="O87" s="23"/>
      <c r="P87" s="23"/>
      <c r="Q87" s="23"/>
      <c r="R87" s="23"/>
      <c r="S87" s="23"/>
      <c r="T87" s="23"/>
      <c r="U87" s="23"/>
      <c r="V87" s="23"/>
      <c r="W87" s="23"/>
      <c r="X87" s="23"/>
      <c r="Y87" s="23"/>
      <c r="Z87" s="29"/>
      <c r="AA87" s="29"/>
      <c r="AB87" s="29"/>
      <c r="AC87" s="29"/>
      <c r="AD87" s="29"/>
      <c r="AE87" s="29"/>
      <c r="AF87" s="29"/>
      <c r="AG87" s="29"/>
      <c r="AH87" s="29"/>
      <c r="AI87" s="29"/>
    </row>
    <row r="88" ht="12.0" customHeight="1">
      <c r="A88" s="29"/>
      <c r="B88" s="23"/>
      <c r="C88" s="23"/>
      <c r="D88" s="167"/>
      <c r="E88" s="137"/>
      <c r="F88" s="23"/>
      <c r="G88" s="23"/>
      <c r="H88" s="23"/>
      <c r="I88" s="23"/>
      <c r="J88" s="23"/>
      <c r="K88" s="188"/>
      <c r="L88" s="23"/>
      <c r="M88" s="23"/>
      <c r="N88" s="23"/>
      <c r="O88" s="23"/>
      <c r="P88" s="23"/>
      <c r="Q88" s="23"/>
      <c r="R88" s="23"/>
      <c r="S88" s="23"/>
      <c r="T88" s="23"/>
      <c r="U88" s="23"/>
      <c r="V88" s="23"/>
      <c r="W88" s="23"/>
      <c r="X88" s="23"/>
      <c r="Y88" s="23"/>
      <c r="Z88" s="29"/>
      <c r="AA88" s="29"/>
      <c r="AB88" s="29"/>
      <c r="AC88" s="29"/>
      <c r="AD88" s="29"/>
      <c r="AE88" s="29"/>
      <c r="AF88" s="29"/>
      <c r="AG88" s="29"/>
      <c r="AH88" s="29"/>
      <c r="AI88" s="29"/>
    </row>
    <row r="89" ht="29.25" customHeight="1">
      <c r="A89" s="126" t="s">
        <v>106</v>
      </c>
      <c r="B89" s="127" t="s">
        <v>92</v>
      </c>
      <c r="C89" s="128" t="s">
        <v>261</v>
      </c>
      <c r="D89" s="168" t="s">
        <v>112</v>
      </c>
      <c r="E89" s="154"/>
      <c r="F89" s="29"/>
      <c r="G89" s="29"/>
      <c r="H89" s="29"/>
      <c r="I89" s="29"/>
      <c r="J89" s="29"/>
      <c r="K89" s="188"/>
      <c r="L89" s="23"/>
      <c r="M89" s="23"/>
      <c r="N89" s="23"/>
      <c r="O89" s="23"/>
      <c r="P89" s="23"/>
      <c r="Q89" s="23"/>
      <c r="R89" s="23"/>
      <c r="S89" s="23"/>
      <c r="T89" s="23"/>
      <c r="U89" s="23"/>
      <c r="V89" s="23"/>
      <c r="W89" s="23"/>
      <c r="X89" s="23"/>
      <c r="Y89" s="23"/>
      <c r="Z89" s="29"/>
      <c r="AA89" s="29"/>
      <c r="AB89" s="29"/>
      <c r="AC89" s="29"/>
      <c r="AD89" s="29"/>
      <c r="AE89" s="29"/>
      <c r="AF89" s="29"/>
      <c r="AG89" s="29"/>
      <c r="AH89" s="29"/>
      <c r="AI89" s="29"/>
    </row>
    <row r="90" ht="12.0" customHeight="1">
      <c r="A90" s="134">
        <f t="array" ref="A90">IFERROR(INDEX('03.Muestra'!$B$8:$B$17,SMALL(IF("Página Web"='03.Muestra'!$D$8:$D$17,ROW('03.Muestra'!$B$8:$B$17)-MIN(ROW('03.Muestra'!$D$8:$D$17))+1,""),ROW()-89)),"")</f>
        <v>1</v>
      </c>
      <c r="B90" s="169" t="str">
        <f t="array" ref="B90">IFERROR(INDEX('03.Muestra'!$C$8:$C$17,SMALL(IF("Página Web"='03.Muestra'!$D$8:$D$17,ROW('03.Muestra'!$C$8:$C$17)-MIN(ROW('03.Muestra'!$D$8:$D$17))+1,""),ROW()-89)),"")</f>
        <v>Home</v>
      </c>
      <c r="C90" s="170" t="str">
        <f t="array" ref="C90">IFERROR(INDEX('03.Muestra'!$F$8:$F$17,SMALL(IF("Página Web"='03.Muestra'!$D$8:$D$17,ROW('03.Muestra'!$F$8:$F$17)-MIN(ROW('03.Muestra'!$D$8:$D$17))+1,""),ROW()-89)),"")</f>
        <v>https://vicengallartandres.com/</v>
      </c>
      <c r="D90" s="143" t="str">
        <f t="shared" ref="D90:D99" si="13">IF(C90="","",$D$18)</f>
        <v>N/A</v>
      </c>
      <c r="E90" s="95" t="str">
        <f t="shared" ref="E90:E99" si="14">IF(D90&lt;&gt;"",IF(AND(B90&lt;&gt;"",C90&lt;&gt;""),"","ERR"),"")</f>
        <v/>
      </c>
      <c r="F90" s="144" t="s">
        <v>95</v>
      </c>
      <c r="G90" s="121" t="s">
        <v>104</v>
      </c>
      <c r="H90" s="116" t="s">
        <v>99</v>
      </c>
      <c r="I90" s="145" t="s">
        <v>97</v>
      </c>
      <c r="J90" s="146" t="s">
        <v>93</v>
      </c>
      <c r="K90" s="171" t="s">
        <v>103</v>
      </c>
      <c r="L90" s="23"/>
      <c r="M90" s="23"/>
      <c r="N90" s="23"/>
      <c r="O90" s="23"/>
      <c r="P90" s="23"/>
      <c r="Q90" s="23"/>
      <c r="R90" s="23"/>
      <c r="S90" s="23"/>
      <c r="T90" s="23"/>
      <c r="U90" s="23"/>
      <c r="V90" s="23"/>
      <c r="W90" s="23"/>
      <c r="X90" s="23"/>
      <c r="Y90" s="23"/>
      <c r="Z90" s="29"/>
      <c r="AA90" s="29"/>
      <c r="AB90" s="29"/>
      <c r="AC90" s="29"/>
      <c r="AD90" s="29"/>
      <c r="AE90" s="29"/>
      <c r="AF90" s="29"/>
      <c r="AG90" s="29"/>
      <c r="AH90" s="29"/>
      <c r="AI90" s="29"/>
    </row>
    <row r="91" ht="12.0" customHeight="1">
      <c r="A91" s="134">
        <f t="array" ref="A91">IFERROR(INDEX('03.Muestra'!$B$8:$B$17,SMALL(IF("Página Web"='03.Muestra'!$D$8:$D$17,ROW('03.Muestra'!$B$8:$B$17)-MIN(ROW('03.Muestra'!$D$8:$D$17))+1,""),ROW()-89)),"")</f>
        <v>2</v>
      </c>
      <c r="B91" s="169" t="str">
        <f t="array" ref="B91">IFERROR(INDEX('03.Muestra'!$C$8:$C$17,SMALL(IF("Página Web"='03.Muestra'!$D$8:$D$17,ROW('03.Muestra'!$C$8:$C$17)-MIN(ROW('03.Muestra'!$D$8:$D$17))+1,""),ROW()-89)),"")</f>
        <v>Contacto</v>
      </c>
      <c r="C91" s="170" t="str">
        <f t="array" ref="C91">IFERROR(INDEX('03.Muestra'!$F$8:$F$17,SMALL(IF("Página Web"='03.Muestra'!$D$8:$D$17,ROW('03.Muestra'!$F$8:$F$17)-MIN(ROW('03.Muestra'!$D$8:$D$17))+1,""),ROW()-89)),"")</f>
        <v>https://vicengallartandres.com/contacto/</v>
      </c>
      <c r="D91" s="143" t="str">
        <f t="shared" si="13"/>
        <v>N/A</v>
      </c>
      <c r="E91" s="95" t="str">
        <f t="shared" si="14"/>
        <v/>
      </c>
      <c r="F91" s="147">
        <f>COUNTIF($D90:INDIRECT("$D" &amp;  SUM(ROW()-1,'03.Muestra'!$D$20)-1),F90)</f>
        <v>0</v>
      </c>
      <c r="G91" s="147">
        <f>COUNTIF($D90:INDIRECT("$D" &amp;  SUM(ROW()-1,'03.Muestra'!$D$20)-1),G90)</f>
        <v>0</v>
      </c>
      <c r="H91" s="147">
        <f>COUNTIF($D90:INDIRECT("$D" &amp;  SUM(ROW()-1,'03.Muestra'!$D$20)-1),H90)</f>
        <v>3</v>
      </c>
      <c r="I91" s="147">
        <f>COUNTIF($D90:INDIRECT("$D" &amp;  SUM(ROW()-1,'03.Muestra'!$D$20)-1),I90)</f>
        <v>0</v>
      </c>
      <c r="J91" s="147">
        <f>COUNTIF($D90:INDIRECT("$D" &amp;  SUM(ROW()-1,'03.Muestra'!$D$20)-1),J90)</f>
        <v>0</v>
      </c>
      <c r="K91" s="172">
        <f>IF(COUNTIF('03.Muestra'!$D$8:$D$17,"Página Web")=0,0,COUNTBLANK($D90:INDIRECT("$D" &amp;  SUM(ROW()-1,COUNTIF('03.Muestra'!$D$8:$D$17,"Página Web"))-1)))</f>
        <v>0</v>
      </c>
      <c r="L91" s="23"/>
      <c r="M91" s="23"/>
      <c r="N91" s="23"/>
      <c r="O91" s="23"/>
      <c r="P91" s="23"/>
      <c r="Q91" s="23"/>
      <c r="R91" s="23"/>
      <c r="S91" s="23"/>
      <c r="T91" s="23"/>
      <c r="U91" s="23"/>
      <c r="V91" s="23"/>
      <c r="W91" s="23"/>
      <c r="X91" s="23"/>
      <c r="Y91" s="23"/>
      <c r="Z91" s="29"/>
      <c r="AA91" s="29"/>
      <c r="AB91" s="29"/>
      <c r="AC91" s="29"/>
      <c r="AD91" s="29"/>
      <c r="AE91" s="29"/>
      <c r="AF91" s="29"/>
      <c r="AG91" s="29"/>
      <c r="AH91" s="29"/>
      <c r="AI91" s="29"/>
    </row>
    <row r="92" ht="12.0" customHeight="1">
      <c r="A92" s="134">
        <f t="array" ref="A92">IFERROR(INDEX('03.Muestra'!$B$8:$B$17,SMALL(IF("Página Web"='03.Muestra'!$D$8:$D$17,ROW('03.Muestra'!$B$8:$B$17)-MIN(ROW('03.Muestra'!$D$8:$D$17))+1,""),ROW()-89)),"")</f>
        <v>3</v>
      </c>
      <c r="B92" s="169" t="str">
        <f t="array" ref="B92">IFERROR(INDEX('03.Muestra'!$C$8:$C$17,SMALL(IF("Página Web"='03.Muestra'!$D$8:$D$17,ROW('03.Muestra'!$C$8:$C$17)-MIN(ROW('03.Muestra'!$D$8:$D$17))+1,""),ROW()-89)),"")</f>
        <v>Servicios</v>
      </c>
      <c r="C92" s="170" t="str">
        <f t="array" ref="C92">IFERROR(INDEX('03.Muestra'!$F$8:$F$17,SMALL(IF("Página Web"='03.Muestra'!$D$8:$D$17,ROW('03.Muestra'!$F$8:$F$17)-MIN(ROW('03.Muestra'!$D$8:$D$17))+1,""),ROW()-89)),"")</f>
        <v>https://vicengallartandres.com/servicios/</v>
      </c>
      <c r="D92" s="143" t="str">
        <f t="shared" si="13"/>
        <v>N/A</v>
      </c>
      <c r="E92" s="95" t="str">
        <f t="shared" si="14"/>
        <v/>
      </c>
      <c r="F92" s="29"/>
      <c r="G92" s="23"/>
      <c r="H92" s="23"/>
      <c r="I92" s="23"/>
      <c r="J92" s="23"/>
      <c r="K92" s="188"/>
      <c r="L92" s="23"/>
      <c r="M92" s="23"/>
      <c r="N92" s="23"/>
      <c r="O92" s="23"/>
      <c r="P92" s="23"/>
      <c r="Q92" s="23"/>
      <c r="R92" s="23"/>
      <c r="S92" s="23"/>
      <c r="T92" s="23"/>
      <c r="U92" s="23"/>
      <c r="V92" s="23"/>
      <c r="W92" s="23"/>
      <c r="X92" s="23"/>
      <c r="Y92" s="23"/>
      <c r="Z92" s="29"/>
      <c r="AA92" s="29"/>
      <c r="AB92" s="29"/>
      <c r="AC92" s="29"/>
      <c r="AD92" s="29"/>
      <c r="AE92" s="29"/>
      <c r="AF92" s="29"/>
      <c r="AG92" s="29"/>
      <c r="AH92" s="29"/>
      <c r="AI92" s="29"/>
    </row>
    <row r="93" ht="12.0" customHeight="1">
      <c r="A93" s="134" t="str">
        <f t="array" ref="A93">IFERROR(INDEX('03.Muestra'!$B$8:$B$17,SMALL(IF("Página Web"='03.Muestra'!$D$8:$D$17,ROW('03.Muestra'!$B$8:$B$17)-MIN(ROW('03.Muestra'!$D$8:$D$17))+1,""),ROW()-89)),"")</f>
        <v/>
      </c>
      <c r="B93" s="169" t="str">
        <f t="array" ref="B93">IFERROR(INDEX('03.Muestra'!$C$8:$C$17,SMALL(IF("Página Web"='03.Muestra'!$D$8:$D$17,ROW('03.Muestra'!$C$8:$C$17)-MIN(ROW('03.Muestra'!$D$8:$D$17))+1,""),ROW()-89)),"")</f>
        <v/>
      </c>
      <c r="C93" s="169" t="str">
        <f t="array" ref="C93">IFERROR(INDEX('03.Muestra'!$F$8:$F$17,SMALL(IF("Página Web"='03.Muestra'!$D$8:$D$17,ROW('03.Muestra'!$F$8:$F$17)-MIN(ROW('03.Muestra'!$D$8:$D$17))+1,""),ROW()-89)),"")</f>
        <v/>
      </c>
      <c r="D93" s="143" t="str">
        <f t="shared" si="13"/>
        <v/>
      </c>
      <c r="E93" s="95" t="str">
        <f t="shared" si="14"/>
        <v/>
      </c>
      <c r="F93" s="29"/>
      <c r="G93" s="23"/>
      <c r="H93" s="23"/>
      <c r="I93" s="23"/>
      <c r="J93" s="23"/>
      <c r="K93" s="188"/>
      <c r="L93" s="23"/>
      <c r="M93" s="23"/>
      <c r="N93" s="23"/>
      <c r="O93" s="23"/>
      <c r="P93" s="23"/>
      <c r="Q93" s="23"/>
      <c r="R93" s="23"/>
      <c r="S93" s="23"/>
      <c r="T93" s="23"/>
      <c r="U93" s="23"/>
      <c r="V93" s="23"/>
      <c r="W93" s="23"/>
      <c r="X93" s="23"/>
      <c r="Y93" s="23"/>
      <c r="Z93" s="29"/>
      <c r="AA93" s="29"/>
      <c r="AB93" s="29"/>
      <c r="AC93" s="29"/>
      <c r="AD93" s="29"/>
      <c r="AE93" s="29"/>
      <c r="AF93" s="29"/>
      <c r="AG93" s="29"/>
      <c r="AH93" s="29"/>
      <c r="AI93" s="29"/>
    </row>
    <row r="94" ht="12.0" customHeight="1">
      <c r="A94" s="134" t="str">
        <f t="array" ref="A94">IFERROR(INDEX('03.Muestra'!$B$8:$B$17,SMALL(IF("Página Web"='03.Muestra'!$D$8:$D$17,ROW('03.Muestra'!$B$8:$B$17)-MIN(ROW('03.Muestra'!$D$8:$D$17))+1,""),ROW()-89)),"")</f>
        <v/>
      </c>
      <c r="B94" s="169" t="str">
        <f t="array" ref="B94">IFERROR(INDEX('03.Muestra'!$C$8:$C$17,SMALL(IF("Página Web"='03.Muestra'!$D$8:$D$17,ROW('03.Muestra'!$C$8:$C$17)-MIN(ROW('03.Muestra'!$D$8:$D$17))+1,""),ROW()-89)),"")</f>
        <v/>
      </c>
      <c r="C94" s="169" t="str">
        <f t="array" ref="C94">IFERROR(INDEX('03.Muestra'!$F$8:$F$17,SMALL(IF("Página Web"='03.Muestra'!$D$8:$D$17,ROW('03.Muestra'!$F$8:$F$17)-MIN(ROW('03.Muestra'!$D$8:$D$17))+1,""),ROW()-89)),"")</f>
        <v/>
      </c>
      <c r="D94" s="143" t="str">
        <f t="shared" si="13"/>
        <v/>
      </c>
      <c r="E94" s="95" t="str">
        <f t="shared" si="14"/>
        <v/>
      </c>
      <c r="F94" s="29"/>
      <c r="G94" s="23"/>
      <c r="H94" s="23"/>
      <c r="I94" s="23"/>
      <c r="J94" s="23"/>
      <c r="K94" s="188"/>
      <c r="L94" s="23"/>
      <c r="M94" s="23"/>
      <c r="N94" s="23"/>
      <c r="O94" s="23"/>
      <c r="P94" s="23"/>
      <c r="Q94" s="23"/>
      <c r="R94" s="23"/>
      <c r="S94" s="23"/>
      <c r="T94" s="23"/>
      <c r="U94" s="23"/>
      <c r="V94" s="23"/>
      <c r="W94" s="23"/>
      <c r="X94" s="23"/>
      <c r="Y94" s="23"/>
      <c r="Z94" s="29"/>
      <c r="AA94" s="29"/>
      <c r="AB94" s="29"/>
      <c r="AC94" s="29"/>
      <c r="AD94" s="29"/>
      <c r="AE94" s="29"/>
      <c r="AF94" s="29"/>
      <c r="AG94" s="29"/>
      <c r="AH94" s="29"/>
      <c r="AI94" s="29"/>
    </row>
    <row r="95" ht="12.0" customHeight="1">
      <c r="A95" s="134" t="str">
        <f t="array" ref="A95">IFERROR(INDEX('03.Muestra'!$B$8:$B$17,SMALL(IF("Página Web"='03.Muestra'!$D$8:$D$17,ROW('03.Muestra'!$B$8:$B$17)-MIN(ROW('03.Muestra'!$D$8:$D$17))+1,""),ROW()-89)),"")</f>
        <v/>
      </c>
      <c r="B95" s="169" t="str">
        <f t="array" ref="B95">IFERROR(INDEX('03.Muestra'!$C$8:$C$17,SMALL(IF("Página Web"='03.Muestra'!$D$8:$D$17,ROW('03.Muestra'!$C$8:$C$17)-MIN(ROW('03.Muestra'!$D$8:$D$17))+1,""),ROW()-89)),"")</f>
        <v/>
      </c>
      <c r="C95" s="169" t="str">
        <f t="array" ref="C95">IFERROR(INDEX('03.Muestra'!$F$8:$F$17,SMALL(IF("Página Web"='03.Muestra'!$D$8:$D$17,ROW('03.Muestra'!$F$8:$F$17)-MIN(ROW('03.Muestra'!$D$8:$D$17))+1,""),ROW()-89)),"")</f>
        <v/>
      </c>
      <c r="D95" s="143" t="str">
        <f t="shared" si="13"/>
        <v/>
      </c>
      <c r="E95" s="95" t="str">
        <f t="shared" si="14"/>
        <v/>
      </c>
      <c r="F95" s="29"/>
      <c r="G95" s="23"/>
      <c r="H95" s="23"/>
      <c r="I95" s="23"/>
      <c r="J95" s="23"/>
      <c r="K95" s="188"/>
      <c r="L95" s="23"/>
      <c r="M95" s="23"/>
      <c r="N95" s="23"/>
      <c r="O95" s="23"/>
      <c r="P95" s="23"/>
      <c r="Q95" s="23"/>
      <c r="R95" s="23"/>
      <c r="S95" s="23"/>
      <c r="T95" s="23"/>
      <c r="U95" s="23"/>
      <c r="V95" s="23"/>
      <c r="W95" s="23"/>
      <c r="X95" s="23"/>
      <c r="Y95" s="23"/>
      <c r="Z95" s="29"/>
      <c r="AA95" s="29"/>
      <c r="AB95" s="29"/>
      <c r="AC95" s="29"/>
      <c r="AD95" s="29"/>
      <c r="AE95" s="29"/>
      <c r="AF95" s="29"/>
      <c r="AG95" s="29"/>
      <c r="AH95" s="29"/>
      <c r="AI95" s="29"/>
    </row>
    <row r="96" ht="12.0" customHeight="1">
      <c r="A96" s="134" t="str">
        <f t="array" ref="A96">IFERROR(INDEX('03.Muestra'!$B$8:$B$17,SMALL(IF("Página Web"='03.Muestra'!$D$8:$D$17,ROW('03.Muestra'!$B$8:$B$17)-MIN(ROW('03.Muestra'!$D$8:$D$17))+1,""),ROW()-89)),"")</f>
        <v/>
      </c>
      <c r="B96" s="169" t="str">
        <f t="array" ref="B96">IFERROR(INDEX('03.Muestra'!$C$8:$C$17,SMALL(IF("Página Web"='03.Muestra'!$D$8:$D$17,ROW('03.Muestra'!$C$8:$C$17)-MIN(ROW('03.Muestra'!$D$8:$D$17))+1,""),ROW()-89)),"")</f>
        <v/>
      </c>
      <c r="C96" s="169" t="str">
        <f t="array" ref="C96">IFERROR(INDEX('03.Muestra'!$F$8:$F$17,SMALL(IF("Página Web"='03.Muestra'!$D$8:$D$17,ROW('03.Muestra'!$F$8:$F$17)-MIN(ROW('03.Muestra'!$D$8:$D$17))+1,""),ROW()-89)),"")</f>
        <v/>
      </c>
      <c r="D96" s="143" t="str">
        <f t="shared" si="13"/>
        <v/>
      </c>
      <c r="E96" s="95" t="str">
        <f t="shared" si="14"/>
        <v/>
      </c>
      <c r="F96" s="23"/>
      <c r="G96" s="23"/>
      <c r="H96" s="23"/>
      <c r="I96" s="23"/>
      <c r="J96" s="23"/>
      <c r="K96" s="188"/>
      <c r="L96" s="23"/>
      <c r="M96" s="23"/>
      <c r="N96" s="23"/>
      <c r="O96" s="23"/>
      <c r="P96" s="23"/>
      <c r="Q96" s="23"/>
      <c r="R96" s="23"/>
      <c r="S96" s="23"/>
      <c r="T96" s="23"/>
      <c r="U96" s="23"/>
      <c r="V96" s="23"/>
      <c r="W96" s="23"/>
      <c r="X96" s="23"/>
      <c r="Y96" s="23"/>
      <c r="Z96" s="29"/>
      <c r="AA96" s="29"/>
      <c r="AB96" s="29"/>
      <c r="AC96" s="29"/>
      <c r="AD96" s="29"/>
      <c r="AE96" s="29"/>
      <c r="AF96" s="29"/>
      <c r="AG96" s="29"/>
      <c r="AH96" s="29"/>
      <c r="AI96" s="29"/>
    </row>
    <row r="97" ht="12.0" customHeight="1">
      <c r="A97" s="134" t="str">
        <f t="array" ref="A97">IFERROR(INDEX('03.Muestra'!$B$8:$B$17,SMALL(IF("Página Web"='03.Muestra'!$D$8:$D$17,ROW('03.Muestra'!$B$8:$B$17)-MIN(ROW('03.Muestra'!$D$8:$D$17))+1,""),ROW()-89)),"")</f>
        <v/>
      </c>
      <c r="B97" s="169" t="str">
        <f t="array" ref="B97">IFERROR(INDEX('03.Muestra'!$C$8:$C$17,SMALL(IF("Página Web"='03.Muestra'!$D$8:$D$17,ROW('03.Muestra'!$C$8:$C$17)-MIN(ROW('03.Muestra'!$D$8:$D$17))+1,""),ROW()-89)),"")</f>
        <v/>
      </c>
      <c r="C97" s="169" t="str">
        <f t="array" ref="C97">IFERROR(INDEX('03.Muestra'!$F$8:$F$17,SMALL(IF("Página Web"='03.Muestra'!$D$8:$D$17,ROW('03.Muestra'!$F$8:$F$17)-MIN(ROW('03.Muestra'!$D$8:$D$17))+1,""),ROW()-89)),"")</f>
        <v/>
      </c>
      <c r="D97" s="143" t="str">
        <f t="shared" si="13"/>
        <v/>
      </c>
      <c r="E97" s="95" t="str">
        <f t="shared" si="14"/>
        <v/>
      </c>
      <c r="F97" s="23"/>
      <c r="G97" s="23"/>
      <c r="H97" s="23"/>
      <c r="I97" s="23"/>
      <c r="J97" s="23"/>
      <c r="K97" s="188"/>
      <c r="L97" s="23"/>
      <c r="M97" s="23"/>
      <c r="N97" s="23"/>
      <c r="O97" s="23"/>
      <c r="P97" s="23"/>
      <c r="Q97" s="23"/>
      <c r="R97" s="23"/>
      <c r="S97" s="23"/>
      <c r="T97" s="23"/>
      <c r="U97" s="23"/>
      <c r="V97" s="23"/>
      <c r="W97" s="23"/>
      <c r="X97" s="23"/>
      <c r="Y97" s="23"/>
      <c r="Z97" s="29"/>
      <c r="AA97" s="29"/>
      <c r="AB97" s="29"/>
      <c r="AC97" s="29"/>
      <c r="AD97" s="29"/>
      <c r="AE97" s="29"/>
      <c r="AF97" s="29"/>
      <c r="AG97" s="29"/>
      <c r="AH97" s="29"/>
      <c r="AI97" s="29"/>
    </row>
    <row r="98" ht="12.0" customHeight="1">
      <c r="A98" s="134" t="str">
        <f t="array" ref="A98">IFERROR(INDEX('03.Muestra'!$B$8:$B$17,SMALL(IF("Página Web"='03.Muestra'!$D$8:$D$17,ROW('03.Muestra'!$B$8:$B$17)-MIN(ROW('03.Muestra'!$D$8:$D$17))+1,""),ROW()-89)),"")</f>
        <v/>
      </c>
      <c r="B98" s="169" t="str">
        <f t="array" ref="B98">IFERROR(INDEX('03.Muestra'!$C$8:$C$17,SMALL(IF("Página Web"='03.Muestra'!$D$8:$D$17,ROW('03.Muestra'!$C$8:$C$17)-MIN(ROW('03.Muestra'!$D$8:$D$17))+1,""),ROW()-89)),"")</f>
        <v/>
      </c>
      <c r="C98" s="169" t="str">
        <f t="array" ref="C98">IFERROR(INDEX('03.Muestra'!$F$8:$F$17,SMALL(IF("Página Web"='03.Muestra'!$D$8:$D$17,ROW('03.Muestra'!$F$8:$F$17)-MIN(ROW('03.Muestra'!$D$8:$D$17))+1,""),ROW()-89)),"")</f>
        <v/>
      </c>
      <c r="D98" s="143" t="str">
        <f t="shared" si="13"/>
        <v/>
      </c>
      <c r="E98" s="95" t="str">
        <f t="shared" si="14"/>
        <v/>
      </c>
      <c r="F98" s="23"/>
      <c r="G98" s="23"/>
      <c r="H98" s="23"/>
      <c r="I98" s="23"/>
      <c r="J98" s="23"/>
      <c r="K98" s="188"/>
      <c r="L98" s="23"/>
      <c r="M98" s="23"/>
      <c r="N98" s="23"/>
      <c r="O98" s="23"/>
      <c r="P98" s="23"/>
      <c r="Q98" s="23"/>
      <c r="R98" s="23"/>
      <c r="S98" s="23"/>
      <c r="T98" s="23"/>
      <c r="U98" s="23"/>
      <c r="V98" s="23"/>
      <c r="W98" s="23"/>
      <c r="X98" s="23"/>
      <c r="Y98" s="23"/>
      <c r="Z98" s="29"/>
      <c r="AA98" s="29"/>
      <c r="AB98" s="29"/>
      <c r="AC98" s="29"/>
      <c r="AD98" s="29"/>
      <c r="AE98" s="29"/>
      <c r="AF98" s="29"/>
      <c r="AG98" s="29"/>
      <c r="AH98" s="29"/>
      <c r="AI98" s="29"/>
    </row>
    <row r="99" ht="12.0" customHeight="1">
      <c r="A99" s="134" t="str">
        <f t="array" ref="A99">IFERROR(INDEX('03.Muestra'!$B$8:$B$17,SMALL(IF("Página Web"='03.Muestra'!$D$8:$D$17,ROW('03.Muestra'!$B$8:$B$17)-MIN(ROW('03.Muestra'!$D$8:$D$17))+1,""),ROW()-89)),"")</f>
        <v/>
      </c>
      <c r="B99" s="169" t="str">
        <f t="array" ref="B99">IFERROR(INDEX('03.Muestra'!$C$8:$C$17,SMALL(IF("Página Web"='03.Muestra'!$D$8:$D$17,ROW('03.Muestra'!$C$8:$C$17)-MIN(ROW('03.Muestra'!$D$8:$D$17))+1,""),ROW()-89)),"")</f>
        <v/>
      </c>
      <c r="C99" s="169" t="str">
        <f t="array" ref="C99">IFERROR(INDEX('03.Muestra'!$F$8:$F$17,SMALL(IF("Página Web"='03.Muestra'!$D$8:$D$17,ROW('03.Muestra'!$F$8:$F$17)-MIN(ROW('03.Muestra'!$D$8:$D$17))+1,""),ROW()-89)),"")</f>
        <v/>
      </c>
      <c r="D99" s="143" t="str">
        <f t="shared" si="13"/>
        <v/>
      </c>
      <c r="E99" s="95" t="str">
        <f t="shared" si="14"/>
        <v/>
      </c>
      <c r="F99" s="23"/>
      <c r="G99" s="23"/>
      <c r="H99" s="23"/>
      <c r="I99" s="23"/>
      <c r="J99" s="23"/>
      <c r="K99" s="188"/>
      <c r="L99" s="23"/>
      <c r="M99" s="23"/>
      <c r="N99" s="23"/>
      <c r="O99" s="23"/>
      <c r="P99" s="23"/>
      <c r="Q99" s="23"/>
      <c r="R99" s="23"/>
      <c r="S99" s="23"/>
      <c r="T99" s="23"/>
      <c r="U99" s="23"/>
      <c r="V99" s="23"/>
      <c r="W99" s="23"/>
      <c r="X99" s="23"/>
      <c r="Y99" s="23"/>
      <c r="Z99" s="29"/>
      <c r="AA99" s="29"/>
      <c r="AB99" s="29"/>
      <c r="AC99" s="29"/>
      <c r="AD99" s="29"/>
      <c r="AE99" s="29"/>
      <c r="AF99" s="29"/>
      <c r="AG99" s="29"/>
      <c r="AH99" s="29"/>
      <c r="AI99" s="29"/>
    </row>
    <row r="100" ht="12.0" customHeight="1">
      <c r="A100" s="29"/>
      <c r="B100" s="23"/>
      <c r="C100" s="23"/>
      <c r="D100" s="167"/>
      <c r="E100" s="95"/>
      <c r="F100" s="23"/>
      <c r="G100" s="23"/>
      <c r="H100" s="23"/>
      <c r="I100" s="23"/>
      <c r="J100" s="23"/>
      <c r="K100" s="188"/>
      <c r="L100" s="23"/>
      <c r="M100" s="23"/>
      <c r="N100" s="23"/>
      <c r="O100" s="23"/>
      <c r="P100" s="23"/>
      <c r="Q100" s="23"/>
      <c r="R100" s="23"/>
      <c r="S100" s="23"/>
      <c r="T100" s="23"/>
      <c r="U100" s="23"/>
      <c r="V100" s="23"/>
      <c r="W100" s="23"/>
      <c r="X100" s="23"/>
      <c r="Y100" s="23"/>
      <c r="Z100" s="29"/>
      <c r="AA100" s="29"/>
      <c r="AB100" s="29"/>
      <c r="AC100" s="29"/>
      <c r="AD100" s="29"/>
      <c r="AE100" s="29"/>
      <c r="AF100" s="29"/>
      <c r="AG100" s="29"/>
      <c r="AH100" s="29"/>
      <c r="AI100" s="29"/>
    </row>
    <row r="101" ht="12.0" customHeight="1">
      <c r="A101" s="29"/>
      <c r="B101" s="23"/>
      <c r="C101" s="23"/>
      <c r="D101" s="167"/>
      <c r="E101" s="95"/>
      <c r="F101" s="23"/>
      <c r="G101" s="23"/>
      <c r="H101" s="23"/>
      <c r="I101" s="23"/>
      <c r="J101" s="23"/>
      <c r="K101" s="188"/>
      <c r="L101" s="23"/>
      <c r="M101" s="23"/>
      <c r="N101" s="23"/>
      <c r="O101" s="23"/>
      <c r="P101" s="23"/>
      <c r="Q101" s="23"/>
      <c r="R101" s="23"/>
      <c r="S101" s="23"/>
      <c r="T101" s="23"/>
      <c r="U101" s="23"/>
      <c r="V101" s="23"/>
      <c r="W101" s="23"/>
      <c r="X101" s="23"/>
      <c r="Y101" s="23"/>
      <c r="Z101" s="29"/>
      <c r="AA101" s="29"/>
      <c r="AB101" s="29"/>
      <c r="AC101" s="29"/>
      <c r="AD101" s="29"/>
      <c r="AE101" s="29"/>
      <c r="AF101" s="29"/>
      <c r="AG101" s="29"/>
      <c r="AH101" s="29"/>
      <c r="AI101" s="29"/>
    </row>
    <row r="102" ht="12.0" customHeight="1">
      <c r="A102" s="29"/>
      <c r="B102" s="23"/>
      <c r="C102" s="23"/>
      <c r="D102" s="167"/>
      <c r="E102" s="95"/>
      <c r="F102" s="23"/>
      <c r="G102" s="23"/>
      <c r="H102" s="23"/>
      <c r="I102" s="23"/>
      <c r="J102" s="23"/>
      <c r="K102" s="188"/>
      <c r="L102" s="23"/>
      <c r="M102" s="23"/>
      <c r="N102" s="23"/>
      <c r="O102" s="23"/>
      <c r="P102" s="23"/>
      <c r="Q102" s="23"/>
      <c r="R102" s="23"/>
      <c r="S102" s="23"/>
      <c r="T102" s="23"/>
      <c r="U102" s="23"/>
      <c r="V102" s="23"/>
      <c r="W102" s="23"/>
      <c r="X102" s="23"/>
      <c r="Y102" s="23"/>
      <c r="Z102" s="29"/>
      <c r="AA102" s="29"/>
      <c r="AB102" s="29"/>
      <c r="AC102" s="29"/>
      <c r="AD102" s="29"/>
      <c r="AE102" s="29"/>
      <c r="AF102" s="29"/>
      <c r="AG102" s="29"/>
      <c r="AH102" s="29"/>
      <c r="AI102" s="29"/>
    </row>
    <row r="103" ht="12.0" customHeight="1">
      <c r="A103" s="29"/>
      <c r="B103" s="23"/>
      <c r="C103" s="23"/>
      <c r="D103" s="167"/>
      <c r="E103" s="95"/>
      <c r="F103" s="23"/>
      <c r="G103" s="23"/>
      <c r="H103" s="23"/>
      <c r="I103" s="23"/>
      <c r="J103" s="23"/>
      <c r="K103" s="188"/>
      <c r="L103" s="23"/>
      <c r="M103" s="23"/>
      <c r="N103" s="23"/>
      <c r="O103" s="23"/>
      <c r="P103" s="23"/>
      <c r="Q103" s="23"/>
      <c r="R103" s="23"/>
      <c r="S103" s="23"/>
      <c r="T103" s="23"/>
      <c r="U103" s="23"/>
      <c r="V103" s="23"/>
      <c r="W103" s="23"/>
      <c r="X103" s="23"/>
      <c r="Y103" s="23"/>
      <c r="Z103" s="29"/>
      <c r="AA103" s="29"/>
      <c r="AB103" s="29"/>
      <c r="AC103" s="29"/>
      <c r="AD103" s="29"/>
      <c r="AE103" s="29"/>
      <c r="AF103" s="29"/>
      <c r="AG103" s="29"/>
      <c r="AH103" s="29"/>
      <c r="AI103" s="29"/>
    </row>
    <row r="104" ht="12.0" customHeight="1">
      <c r="A104" s="29"/>
      <c r="B104" s="23"/>
      <c r="C104" s="23"/>
      <c r="D104" s="167"/>
      <c r="E104" s="95"/>
      <c r="F104" s="23"/>
      <c r="G104" s="23"/>
      <c r="H104" s="23"/>
      <c r="I104" s="23"/>
      <c r="J104" s="23"/>
      <c r="K104" s="188"/>
      <c r="L104" s="23"/>
      <c r="M104" s="23"/>
      <c r="N104" s="23"/>
      <c r="O104" s="23"/>
      <c r="P104" s="23"/>
      <c r="Q104" s="23"/>
      <c r="R104" s="23"/>
      <c r="S104" s="23"/>
      <c r="T104" s="23"/>
      <c r="U104" s="23"/>
      <c r="V104" s="23"/>
      <c r="W104" s="23"/>
      <c r="X104" s="23"/>
      <c r="Y104" s="23"/>
      <c r="Z104" s="29"/>
      <c r="AA104" s="29"/>
      <c r="AB104" s="29"/>
      <c r="AC104" s="29"/>
      <c r="AD104" s="29"/>
      <c r="AE104" s="29"/>
      <c r="AF104" s="29"/>
      <c r="AG104" s="29"/>
      <c r="AH104" s="29"/>
      <c r="AI104" s="29"/>
    </row>
    <row r="105" ht="12.0" customHeight="1">
      <c r="A105" s="29"/>
      <c r="B105" s="23"/>
      <c r="C105" s="23"/>
      <c r="D105" s="167"/>
      <c r="E105" s="95"/>
      <c r="F105" s="23"/>
      <c r="G105" s="23"/>
      <c r="H105" s="23"/>
      <c r="I105" s="23"/>
      <c r="J105" s="23"/>
      <c r="K105" s="188"/>
      <c r="L105" s="23"/>
      <c r="M105" s="23"/>
      <c r="N105" s="23"/>
      <c r="O105" s="23"/>
      <c r="P105" s="23"/>
      <c r="Q105" s="23"/>
      <c r="R105" s="23"/>
      <c r="S105" s="23"/>
      <c r="T105" s="23"/>
      <c r="U105" s="23"/>
      <c r="V105" s="23"/>
      <c r="W105" s="23"/>
      <c r="X105" s="23"/>
      <c r="Y105" s="23"/>
      <c r="Z105" s="29"/>
      <c r="AA105" s="29"/>
      <c r="AB105" s="29"/>
      <c r="AC105" s="29"/>
      <c r="AD105" s="29"/>
      <c r="AE105" s="29"/>
      <c r="AF105" s="29"/>
      <c r="AG105" s="29"/>
      <c r="AH105" s="29"/>
      <c r="AI105" s="29"/>
    </row>
    <row r="106" ht="12.0" customHeight="1">
      <c r="A106" s="29"/>
      <c r="B106" s="23"/>
      <c r="C106" s="23"/>
      <c r="D106" s="167"/>
      <c r="E106" s="95"/>
      <c r="F106" s="23"/>
      <c r="G106" s="23"/>
      <c r="H106" s="23"/>
      <c r="I106" s="23"/>
      <c r="J106" s="23"/>
      <c r="K106" s="188"/>
      <c r="L106" s="23"/>
      <c r="M106" s="23"/>
      <c r="N106" s="23"/>
      <c r="O106" s="23"/>
      <c r="P106" s="23"/>
      <c r="Q106" s="23"/>
      <c r="R106" s="23"/>
      <c r="S106" s="23"/>
      <c r="T106" s="23"/>
      <c r="U106" s="23"/>
      <c r="V106" s="23"/>
      <c r="W106" s="23"/>
      <c r="X106" s="23"/>
      <c r="Y106" s="23"/>
      <c r="Z106" s="29"/>
      <c r="AA106" s="29"/>
      <c r="AB106" s="29"/>
      <c r="AC106" s="29"/>
      <c r="AD106" s="29"/>
      <c r="AE106" s="29"/>
      <c r="AF106" s="29"/>
      <c r="AG106" s="29"/>
      <c r="AH106" s="29"/>
      <c r="AI106" s="29"/>
    </row>
    <row r="107" ht="12.0" customHeight="1">
      <c r="A107" s="29"/>
      <c r="B107" s="23"/>
      <c r="C107" s="23"/>
      <c r="D107" s="167"/>
      <c r="E107" s="95"/>
      <c r="F107" s="23"/>
      <c r="G107" s="23"/>
      <c r="H107" s="23"/>
      <c r="I107" s="23"/>
      <c r="J107" s="23"/>
      <c r="K107" s="188"/>
      <c r="L107" s="23"/>
      <c r="M107" s="23"/>
      <c r="N107" s="23"/>
      <c r="O107" s="23"/>
      <c r="P107" s="23"/>
      <c r="Q107" s="23"/>
      <c r="R107" s="23"/>
      <c r="S107" s="23"/>
      <c r="T107" s="23"/>
      <c r="U107" s="23"/>
      <c r="V107" s="23"/>
      <c r="W107" s="23"/>
      <c r="X107" s="23"/>
      <c r="Y107" s="23"/>
      <c r="Z107" s="29"/>
      <c r="AA107" s="29"/>
      <c r="AB107" s="29"/>
      <c r="AC107" s="29"/>
      <c r="AD107" s="29"/>
      <c r="AE107" s="29"/>
      <c r="AF107" s="29"/>
      <c r="AG107" s="29"/>
      <c r="AH107" s="29"/>
      <c r="AI107" s="29"/>
    </row>
    <row r="108" ht="12.0" customHeight="1">
      <c r="A108" s="29"/>
      <c r="B108" s="23"/>
      <c r="C108" s="23"/>
      <c r="D108" s="167"/>
      <c r="E108" s="95"/>
      <c r="F108" s="23"/>
      <c r="G108" s="23"/>
      <c r="H108" s="23"/>
      <c r="I108" s="23"/>
      <c r="J108" s="23"/>
      <c r="K108" s="188"/>
      <c r="L108" s="23"/>
      <c r="M108" s="23"/>
      <c r="N108" s="23"/>
      <c r="O108" s="23"/>
      <c r="P108" s="23"/>
      <c r="Q108" s="23"/>
      <c r="R108" s="23"/>
      <c r="S108" s="23"/>
      <c r="T108" s="23"/>
      <c r="U108" s="23"/>
      <c r="V108" s="23"/>
      <c r="W108" s="23"/>
      <c r="X108" s="23"/>
      <c r="Y108" s="23"/>
      <c r="Z108" s="29"/>
      <c r="AA108" s="29"/>
      <c r="AB108" s="29"/>
      <c r="AC108" s="29"/>
      <c r="AD108" s="29"/>
      <c r="AE108" s="29"/>
      <c r="AF108" s="29"/>
      <c r="AG108" s="29"/>
      <c r="AH108" s="29"/>
      <c r="AI108" s="29"/>
    </row>
    <row r="109" ht="12.0" customHeight="1">
      <c r="A109" s="29"/>
      <c r="B109" s="23"/>
      <c r="C109" s="23"/>
      <c r="D109" s="167"/>
      <c r="E109" s="95"/>
      <c r="F109" s="23"/>
      <c r="G109" s="23"/>
      <c r="H109" s="23"/>
      <c r="I109" s="23"/>
      <c r="J109" s="23"/>
      <c r="K109" s="188"/>
      <c r="L109" s="23"/>
      <c r="M109" s="23"/>
      <c r="N109" s="23"/>
      <c r="O109" s="23"/>
      <c r="P109" s="23"/>
      <c r="Q109" s="23"/>
      <c r="R109" s="23"/>
      <c r="S109" s="23"/>
      <c r="T109" s="23"/>
      <c r="U109" s="23"/>
      <c r="V109" s="23"/>
      <c r="W109" s="23"/>
      <c r="X109" s="23"/>
      <c r="Y109" s="23"/>
      <c r="Z109" s="29"/>
      <c r="AA109" s="29"/>
      <c r="AB109" s="29"/>
      <c r="AC109" s="29"/>
      <c r="AD109" s="29"/>
      <c r="AE109" s="29"/>
      <c r="AF109" s="29"/>
      <c r="AG109" s="29"/>
      <c r="AH109" s="29"/>
      <c r="AI109" s="29"/>
    </row>
    <row r="110" ht="12.0" customHeight="1">
      <c r="A110" s="29"/>
      <c r="B110" s="23"/>
      <c r="C110" s="23"/>
      <c r="D110" s="167"/>
      <c r="E110" s="95"/>
      <c r="F110" s="23"/>
      <c r="G110" s="23"/>
      <c r="H110" s="23"/>
      <c r="I110" s="23"/>
      <c r="J110" s="23"/>
      <c r="K110" s="188"/>
      <c r="L110" s="23"/>
      <c r="M110" s="23"/>
      <c r="N110" s="23"/>
      <c r="O110" s="23"/>
      <c r="P110" s="23"/>
      <c r="Q110" s="23"/>
      <c r="R110" s="23"/>
      <c r="S110" s="23"/>
      <c r="T110" s="23"/>
      <c r="U110" s="23"/>
      <c r="V110" s="23"/>
      <c r="W110" s="23"/>
      <c r="X110" s="23"/>
      <c r="Y110" s="23"/>
      <c r="Z110" s="29"/>
      <c r="AA110" s="29"/>
      <c r="AB110" s="29"/>
      <c r="AC110" s="29"/>
      <c r="AD110" s="29"/>
      <c r="AE110" s="29"/>
      <c r="AF110" s="29"/>
      <c r="AG110" s="29"/>
      <c r="AH110" s="29"/>
      <c r="AI110" s="29"/>
    </row>
    <row r="111" ht="12.0" customHeight="1">
      <c r="A111" s="29"/>
      <c r="B111" s="23"/>
      <c r="C111" s="23"/>
      <c r="D111" s="167"/>
      <c r="E111" s="95"/>
      <c r="F111" s="23"/>
      <c r="G111" s="23"/>
      <c r="H111" s="23"/>
      <c r="I111" s="23"/>
      <c r="J111" s="23"/>
      <c r="K111" s="188"/>
      <c r="L111" s="23"/>
      <c r="M111" s="23"/>
      <c r="N111" s="23"/>
      <c r="O111" s="23"/>
      <c r="P111" s="23"/>
      <c r="Q111" s="23"/>
      <c r="R111" s="23"/>
      <c r="S111" s="23"/>
      <c r="T111" s="23"/>
      <c r="U111" s="23"/>
      <c r="V111" s="23"/>
      <c r="W111" s="23"/>
      <c r="X111" s="23"/>
      <c r="Y111" s="23"/>
      <c r="Z111" s="29"/>
      <c r="AA111" s="29"/>
      <c r="AB111" s="29"/>
      <c r="AC111" s="29"/>
      <c r="AD111" s="29"/>
      <c r="AE111" s="29"/>
      <c r="AF111" s="29"/>
      <c r="AG111" s="29"/>
      <c r="AH111" s="29"/>
      <c r="AI111" s="29"/>
    </row>
    <row r="112" ht="12.0" customHeight="1">
      <c r="A112" s="29"/>
      <c r="B112" s="23"/>
      <c r="C112" s="23"/>
      <c r="D112" s="167"/>
      <c r="E112" s="95"/>
      <c r="F112" s="23"/>
      <c r="G112" s="23"/>
      <c r="H112" s="23"/>
      <c r="I112" s="23"/>
      <c r="J112" s="23"/>
      <c r="K112" s="188"/>
      <c r="L112" s="23"/>
      <c r="M112" s="23"/>
      <c r="N112" s="23"/>
      <c r="O112" s="23"/>
      <c r="P112" s="23"/>
      <c r="Q112" s="23"/>
      <c r="R112" s="23"/>
      <c r="S112" s="23"/>
      <c r="T112" s="23"/>
      <c r="U112" s="23"/>
      <c r="V112" s="23"/>
      <c r="W112" s="23"/>
      <c r="X112" s="23"/>
      <c r="Y112" s="23"/>
      <c r="Z112" s="29"/>
      <c r="AA112" s="29"/>
      <c r="AB112" s="29"/>
      <c r="AC112" s="29"/>
      <c r="AD112" s="29"/>
      <c r="AE112" s="29"/>
      <c r="AF112" s="29"/>
      <c r="AG112" s="29"/>
      <c r="AH112" s="29"/>
      <c r="AI112" s="29"/>
    </row>
    <row r="113" ht="12.0" customHeight="1">
      <c r="A113" s="29"/>
      <c r="B113" s="23"/>
      <c r="C113" s="23"/>
      <c r="D113" s="167"/>
      <c r="E113" s="95"/>
      <c r="F113" s="23"/>
      <c r="G113" s="23"/>
      <c r="H113" s="23"/>
      <c r="I113" s="23"/>
      <c r="J113" s="23"/>
      <c r="K113" s="188"/>
      <c r="L113" s="23"/>
      <c r="M113" s="23"/>
      <c r="N113" s="23"/>
      <c r="O113" s="23"/>
      <c r="P113" s="23"/>
      <c r="Q113" s="23"/>
      <c r="R113" s="23"/>
      <c r="S113" s="23"/>
      <c r="T113" s="23"/>
      <c r="U113" s="23"/>
      <c r="V113" s="23"/>
      <c r="W113" s="23"/>
      <c r="X113" s="23"/>
      <c r="Y113" s="23"/>
      <c r="Z113" s="29"/>
      <c r="AA113" s="29"/>
      <c r="AB113" s="29"/>
      <c r="AC113" s="29"/>
      <c r="AD113" s="29"/>
      <c r="AE113" s="29"/>
      <c r="AF113" s="29"/>
      <c r="AG113" s="29"/>
      <c r="AH113" s="29"/>
      <c r="AI113" s="29"/>
    </row>
    <row r="114" ht="12.0" customHeight="1">
      <c r="A114" s="29"/>
      <c r="B114" s="23"/>
      <c r="C114" s="23"/>
      <c r="D114" s="167"/>
      <c r="E114" s="95"/>
      <c r="F114" s="23"/>
      <c r="G114" s="23"/>
      <c r="H114" s="23"/>
      <c r="I114" s="23"/>
      <c r="J114" s="23"/>
      <c r="K114" s="188"/>
      <c r="L114" s="23"/>
      <c r="M114" s="23"/>
      <c r="N114" s="23"/>
      <c r="O114" s="23"/>
      <c r="P114" s="23"/>
      <c r="Q114" s="23"/>
      <c r="R114" s="23"/>
      <c r="S114" s="23"/>
      <c r="T114" s="23"/>
      <c r="U114" s="23"/>
      <c r="V114" s="23"/>
      <c r="W114" s="23"/>
      <c r="X114" s="23"/>
      <c r="Y114" s="23"/>
      <c r="Z114" s="29"/>
      <c r="AA114" s="29"/>
      <c r="AB114" s="29"/>
      <c r="AC114" s="29"/>
      <c r="AD114" s="29"/>
      <c r="AE114" s="29"/>
      <c r="AF114" s="29"/>
      <c r="AG114" s="29"/>
      <c r="AH114" s="29"/>
      <c r="AI114" s="29"/>
    </row>
    <row r="115" ht="12.0" customHeight="1">
      <c r="A115" s="29"/>
      <c r="B115" s="23"/>
      <c r="C115" s="23"/>
      <c r="D115" s="167"/>
      <c r="E115" s="95"/>
      <c r="F115" s="23"/>
      <c r="G115" s="23"/>
      <c r="H115" s="23"/>
      <c r="I115" s="23"/>
      <c r="J115" s="23"/>
      <c r="K115" s="188"/>
      <c r="L115" s="23"/>
      <c r="M115" s="23"/>
      <c r="N115" s="23"/>
      <c r="O115" s="23"/>
      <c r="P115" s="23"/>
      <c r="Q115" s="23"/>
      <c r="R115" s="23"/>
      <c r="S115" s="23"/>
      <c r="T115" s="23"/>
      <c r="U115" s="23"/>
      <c r="V115" s="23"/>
      <c r="W115" s="23"/>
      <c r="X115" s="23"/>
      <c r="Y115" s="23"/>
      <c r="Z115" s="29"/>
      <c r="AA115" s="29"/>
      <c r="AB115" s="29"/>
      <c r="AC115" s="29"/>
      <c r="AD115" s="29"/>
      <c r="AE115" s="29"/>
      <c r="AF115" s="29"/>
      <c r="AG115" s="29"/>
      <c r="AH115" s="29"/>
      <c r="AI115" s="29"/>
    </row>
    <row r="116" ht="12.0" customHeight="1">
      <c r="A116" s="29"/>
      <c r="B116" s="23"/>
      <c r="C116" s="23"/>
      <c r="D116" s="167"/>
      <c r="E116" s="95"/>
      <c r="F116" s="23"/>
      <c r="G116" s="23"/>
      <c r="H116" s="23"/>
      <c r="I116" s="23"/>
      <c r="J116" s="23"/>
      <c r="K116" s="188"/>
      <c r="L116" s="23"/>
      <c r="M116" s="23"/>
      <c r="N116" s="23"/>
      <c r="O116" s="23"/>
      <c r="P116" s="23"/>
      <c r="Q116" s="23"/>
      <c r="R116" s="23"/>
      <c r="S116" s="23"/>
      <c r="T116" s="23"/>
      <c r="U116" s="23"/>
      <c r="V116" s="23"/>
      <c r="W116" s="23"/>
      <c r="X116" s="23"/>
      <c r="Y116" s="23"/>
      <c r="Z116" s="29"/>
      <c r="AA116" s="29"/>
      <c r="AB116" s="29"/>
      <c r="AC116" s="29"/>
      <c r="AD116" s="29"/>
      <c r="AE116" s="29"/>
      <c r="AF116" s="29"/>
      <c r="AG116" s="29"/>
      <c r="AH116" s="29"/>
      <c r="AI116" s="29"/>
    </row>
    <row r="117" ht="12.0" customHeight="1">
      <c r="A117" s="29"/>
      <c r="B117" s="23"/>
      <c r="C117" s="23"/>
      <c r="D117" s="167"/>
      <c r="E117" s="95"/>
      <c r="F117" s="23"/>
      <c r="G117" s="23"/>
      <c r="H117" s="23"/>
      <c r="I117" s="23"/>
      <c r="J117" s="23"/>
      <c r="K117" s="188"/>
      <c r="L117" s="23"/>
      <c r="M117" s="23"/>
      <c r="N117" s="23"/>
      <c r="O117" s="23"/>
      <c r="P117" s="23"/>
      <c r="Q117" s="23"/>
      <c r="R117" s="23"/>
      <c r="S117" s="23"/>
      <c r="T117" s="23"/>
      <c r="U117" s="23"/>
      <c r="V117" s="23"/>
      <c r="W117" s="23"/>
      <c r="X117" s="23"/>
      <c r="Y117" s="23"/>
      <c r="Z117" s="29"/>
      <c r="AA117" s="29"/>
      <c r="AB117" s="29"/>
      <c r="AC117" s="29"/>
      <c r="AD117" s="29"/>
      <c r="AE117" s="29"/>
      <c r="AF117" s="29"/>
      <c r="AG117" s="29"/>
      <c r="AH117" s="29"/>
      <c r="AI117" s="29"/>
    </row>
    <row r="118" ht="12.0" customHeight="1">
      <c r="A118" s="29"/>
      <c r="B118" s="23"/>
      <c r="C118" s="23"/>
      <c r="D118" s="167"/>
      <c r="E118" s="95"/>
      <c r="F118" s="23"/>
      <c r="G118" s="23"/>
      <c r="H118" s="23"/>
      <c r="I118" s="23"/>
      <c r="J118" s="23"/>
      <c r="K118" s="188"/>
      <c r="L118" s="23"/>
      <c r="M118" s="23"/>
      <c r="N118" s="23"/>
      <c r="O118" s="23"/>
      <c r="P118" s="23"/>
      <c r="Q118" s="23"/>
      <c r="R118" s="23"/>
      <c r="S118" s="23"/>
      <c r="T118" s="23"/>
      <c r="U118" s="23"/>
      <c r="V118" s="23"/>
      <c r="W118" s="23"/>
      <c r="X118" s="23"/>
      <c r="Y118" s="23"/>
      <c r="Z118" s="29"/>
      <c r="AA118" s="29"/>
      <c r="AB118" s="29"/>
      <c r="AC118" s="29"/>
      <c r="AD118" s="29"/>
      <c r="AE118" s="29"/>
      <c r="AF118" s="29"/>
      <c r="AG118" s="29"/>
      <c r="AH118" s="29"/>
      <c r="AI118" s="29"/>
    </row>
    <row r="119" ht="12.0" customHeight="1">
      <c r="A119" s="29"/>
      <c r="B119" s="23"/>
      <c r="C119" s="23"/>
      <c r="D119" s="167"/>
      <c r="E119" s="95"/>
      <c r="F119" s="23"/>
      <c r="G119" s="23"/>
      <c r="H119" s="23"/>
      <c r="I119" s="23"/>
      <c r="J119" s="23"/>
      <c r="K119" s="188"/>
      <c r="L119" s="23"/>
      <c r="M119" s="23"/>
      <c r="N119" s="23"/>
      <c r="O119" s="23"/>
      <c r="P119" s="23"/>
      <c r="Q119" s="23"/>
      <c r="R119" s="23"/>
      <c r="S119" s="23"/>
      <c r="T119" s="23"/>
      <c r="U119" s="23"/>
      <c r="V119" s="23"/>
      <c r="W119" s="23"/>
      <c r="X119" s="23"/>
      <c r="Y119" s="23"/>
      <c r="Z119" s="29"/>
      <c r="AA119" s="29"/>
      <c r="AB119" s="29"/>
      <c r="AC119" s="29"/>
      <c r="AD119" s="29"/>
      <c r="AE119" s="29"/>
      <c r="AF119" s="29"/>
      <c r="AG119" s="29"/>
      <c r="AH119" s="29"/>
      <c r="AI119" s="29"/>
    </row>
    <row r="120" ht="12.0" customHeight="1">
      <c r="A120" s="29"/>
      <c r="B120" s="23"/>
      <c r="C120" s="23"/>
      <c r="D120" s="167"/>
      <c r="E120" s="95"/>
      <c r="F120" s="23"/>
      <c r="G120" s="23"/>
      <c r="H120" s="23"/>
      <c r="I120" s="23"/>
      <c r="J120" s="23"/>
      <c r="K120" s="188"/>
      <c r="L120" s="23"/>
      <c r="M120" s="23"/>
      <c r="N120" s="23"/>
      <c r="O120" s="23"/>
      <c r="P120" s="23"/>
      <c r="Q120" s="23"/>
      <c r="R120" s="23"/>
      <c r="S120" s="23"/>
      <c r="T120" s="23"/>
      <c r="U120" s="23"/>
      <c r="V120" s="23"/>
      <c r="W120" s="23"/>
      <c r="X120" s="23"/>
      <c r="Y120" s="23"/>
      <c r="Z120" s="29"/>
      <c r="AA120" s="29"/>
      <c r="AB120" s="29"/>
      <c r="AC120" s="29"/>
      <c r="AD120" s="29"/>
      <c r="AE120" s="29"/>
      <c r="AF120" s="29"/>
      <c r="AG120" s="29"/>
      <c r="AH120" s="29"/>
      <c r="AI120" s="29"/>
    </row>
    <row r="121" ht="12.0" customHeight="1">
      <c r="A121" s="29"/>
      <c r="B121" s="23"/>
      <c r="C121" s="23"/>
      <c r="D121" s="167"/>
      <c r="E121" s="95"/>
      <c r="F121" s="23"/>
      <c r="G121" s="23"/>
      <c r="H121" s="23"/>
      <c r="I121" s="23"/>
      <c r="J121" s="23"/>
      <c r="K121" s="188"/>
      <c r="L121" s="23"/>
      <c r="M121" s="23"/>
      <c r="N121" s="23"/>
      <c r="O121" s="23"/>
      <c r="P121" s="23"/>
      <c r="Q121" s="23"/>
      <c r="R121" s="23"/>
      <c r="S121" s="23"/>
      <c r="T121" s="23"/>
      <c r="U121" s="23"/>
      <c r="V121" s="23"/>
      <c r="W121" s="23"/>
      <c r="X121" s="23"/>
      <c r="Y121" s="23"/>
      <c r="Z121" s="29"/>
      <c r="AA121" s="29"/>
      <c r="AB121" s="29"/>
      <c r="AC121" s="29"/>
      <c r="AD121" s="29"/>
      <c r="AE121" s="29"/>
      <c r="AF121" s="29"/>
      <c r="AG121" s="29"/>
      <c r="AH121" s="29"/>
      <c r="AI121" s="29"/>
    </row>
    <row r="122" ht="12.0" customHeight="1">
      <c r="A122" s="29"/>
      <c r="B122" s="23"/>
      <c r="C122" s="23"/>
      <c r="D122" s="167"/>
      <c r="E122" s="95"/>
      <c r="F122" s="23"/>
      <c r="G122" s="23"/>
      <c r="H122" s="23"/>
      <c r="I122" s="23"/>
      <c r="J122" s="23"/>
      <c r="K122" s="188"/>
      <c r="L122" s="23"/>
      <c r="M122" s="23"/>
      <c r="N122" s="23"/>
      <c r="O122" s="23"/>
      <c r="P122" s="23"/>
      <c r="Q122" s="23"/>
      <c r="R122" s="23"/>
      <c r="S122" s="23"/>
      <c r="T122" s="23"/>
      <c r="U122" s="23"/>
      <c r="V122" s="23"/>
      <c r="W122" s="23"/>
      <c r="X122" s="23"/>
      <c r="Y122" s="23"/>
      <c r="Z122" s="29"/>
      <c r="AA122" s="29"/>
      <c r="AB122" s="29"/>
      <c r="AC122" s="29"/>
      <c r="AD122" s="29"/>
      <c r="AE122" s="29"/>
      <c r="AF122" s="29"/>
      <c r="AG122" s="29"/>
      <c r="AH122" s="29"/>
      <c r="AI122" s="29"/>
    </row>
    <row r="123" ht="12.0" customHeight="1">
      <c r="A123" s="29"/>
      <c r="B123" s="23"/>
      <c r="C123" s="23"/>
      <c r="D123" s="167"/>
      <c r="E123" s="95"/>
      <c r="F123" s="23"/>
      <c r="G123" s="23"/>
      <c r="H123" s="23"/>
      <c r="I123" s="23"/>
      <c r="J123" s="23"/>
      <c r="K123" s="188"/>
      <c r="L123" s="23"/>
      <c r="M123" s="23"/>
      <c r="N123" s="23"/>
      <c r="O123" s="23"/>
      <c r="P123" s="23"/>
      <c r="Q123" s="23"/>
      <c r="R123" s="23"/>
      <c r="S123" s="23"/>
      <c r="T123" s="23"/>
      <c r="U123" s="23"/>
      <c r="V123" s="23"/>
      <c r="W123" s="23"/>
      <c r="X123" s="23"/>
      <c r="Y123" s="23"/>
      <c r="Z123" s="29"/>
      <c r="AA123" s="29"/>
      <c r="AB123" s="29"/>
      <c r="AC123" s="29"/>
      <c r="AD123" s="29"/>
      <c r="AE123" s="29"/>
      <c r="AF123" s="29"/>
      <c r="AG123" s="29"/>
      <c r="AH123" s="29"/>
      <c r="AI123" s="29"/>
    </row>
    <row r="124" ht="12.0" customHeight="1">
      <c r="A124" s="29"/>
      <c r="B124" s="23"/>
      <c r="C124" s="23"/>
      <c r="D124" s="167"/>
      <c r="E124" s="95"/>
      <c r="F124" s="23"/>
      <c r="G124" s="23"/>
      <c r="H124" s="23"/>
      <c r="I124" s="23"/>
      <c r="J124" s="23"/>
      <c r="K124" s="188"/>
      <c r="L124" s="23"/>
      <c r="M124" s="23"/>
      <c r="N124" s="23"/>
      <c r="O124" s="23"/>
      <c r="P124" s="23"/>
      <c r="Q124" s="23"/>
      <c r="R124" s="23"/>
      <c r="S124" s="23"/>
      <c r="T124" s="23"/>
      <c r="U124" s="23"/>
      <c r="V124" s="23"/>
      <c r="W124" s="23"/>
      <c r="X124" s="23"/>
      <c r="Y124" s="23"/>
      <c r="Z124" s="29"/>
      <c r="AA124" s="29"/>
      <c r="AB124" s="29"/>
      <c r="AC124" s="29"/>
      <c r="AD124" s="29"/>
      <c r="AE124" s="29"/>
      <c r="AF124" s="29"/>
      <c r="AG124" s="29"/>
      <c r="AH124" s="29"/>
      <c r="AI124" s="29"/>
    </row>
    <row r="125" ht="12.0" customHeight="1">
      <c r="A125" s="29"/>
      <c r="B125" s="23"/>
      <c r="C125" s="23"/>
      <c r="D125" s="167"/>
      <c r="E125" s="95"/>
      <c r="F125" s="23"/>
      <c r="G125" s="23"/>
      <c r="H125" s="23"/>
      <c r="I125" s="23"/>
      <c r="J125" s="23"/>
      <c r="K125" s="188"/>
      <c r="L125" s="23"/>
      <c r="M125" s="23"/>
      <c r="N125" s="23"/>
      <c r="O125" s="23"/>
      <c r="P125" s="23"/>
      <c r="Q125" s="23"/>
      <c r="R125" s="23"/>
      <c r="S125" s="23"/>
      <c r="T125" s="23"/>
      <c r="U125" s="23"/>
      <c r="V125" s="23"/>
      <c r="W125" s="23"/>
      <c r="X125" s="23"/>
      <c r="Y125" s="23"/>
      <c r="Z125" s="29"/>
      <c r="AA125" s="29"/>
      <c r="AB125" s="29"/>
      <c r="AC125" s="29"/>
      <c r="AD125" s="29"/>
      <c r="AE125" s="29"/>
      <c r="AF125" s="29"/>
      <c r="AG125" s="29"/>
      <c r="AH125" s="29"/>
      <c r="AI125" s="29"/>
    </row>
    <row r="126" ht="12.0" customHeight="1">
      <c r="A126" s="29"/>
      <c r="B126" s="23"/>
      <c r="C126" s="23"/>
      <c r="D126" s="167"/>
      <c r="E126" s="95"/>
      <c r="F126" s="23"/>
      <c r="G126" s="23"/>
      <c r="H126" s="23"/>
      <c r="I126" s="23"/>
      <c r="J126" s="23"/>
      <c r="K126" s="188"/>
      <c r="L126" s="23"/>
      <c r="M126" s="23"/>
      <c r="N126" s="23"/>
      <c r="O126" s="23"/>
      <c r="P126" s="23"/>
      <c r="Q126" s="23"/>
      <c r="R126" s="23"/>
      <c r="S126" s="23"/>
      <c r="T126" s="23"/>
      <c r="U126" s="23"/>
      <c r="V126" s="23"/>
      <c r="W126" s="23"/>
      <c r="X126" s="23"/>
      <c r="Y126" s="23"/>
      <c r="Z126" s="29"/>
      <c r="AA126" s="29"/>
      <c r="AB126" s="29"/>
      <c r="AC126" s="29"/>
      <c r="AD126" s="29"/>
      <c r="AE126" s="29"/>
      <c r="AF126" s="29"/>
      <c r="AG126" s="29"/>
      <c r="AH126" s="29"/>
      <c r="AI126" s="29"/>
    </row>
    <row r="127" ht="12.0" customHeight="1">
      <c r="A127" s="29"/>
      <c r="B127" s="23"/>
      <c r="C127" s="23"/>
      <c r="D127" s="167"/>
      <c r="E127" s="95"/>
      <c r="F127" s="23"/>
      <c r="G127" s="23"/>
      <c r="H127" s="23"/>
      <c r="I127" s="23"/>
      <c r="J127" s="23"/>
      <c r="K127" s="188"/>
      <c r="L127" s="23"/>
      <c r="M127" s="23"/>
      <c r="N127" s="23"/>
      <c r="O127" s="23"/>
      <c r="P127" s="23"/>
      <c r="Q127" s="23"/>
      <c r="R127" s="23"/>
      <c r="S127" s="23"/>
      <c r="T127" s="23"/>
      <c r="U127" s="23"/>
      <c r="V127" s="23"/>
      <c r="W127" s="23"/>
      <c r="X127" s="23"/>
      <c r="Y127" s="23"/>
      <c r="Z127" s="29"/>
      <c r="AA127" s="29"/>
      <c r="AB127" s="29"/>
      <c r="AC127" s="29"/>
      <c r="AD127" s="29"/>
      <c r="AE127" s="29"/>
      <c r="AF127" s="29"/>
      <c r="AG127" s="29"/>
      <c r="AH127" s="29"/>
      <c r="AI127" s="29"/>
    </row>
    <row r="128" ht="12.0" customHeight="1">
      <c r="A128" s="29"/>
      <c r="B128" s="23"/>
      <c r="C128" s="23"/>
      <c r="D128" s="167"/>
      <c r="E128" s="95"/>
      <c r="F128" s="23"/>
      <c r="G128" s="23"/>
      <c r="H128" s="23"/>
      <c r="I128" s="23"/>
      <c r="J128" s="23"/>
      <c r="K128" s="188"/>
      <c r="L128" s="23"/>
      <c r="M128" s="23"/>
      <c r="N128" s="23"/>
      <c r="O128" s="23"/>
      <c r="P128" s="23"/>
      <c r="Q128" s="23"/>
      <c r="R128" s="23"/>
      <c r="S128" s="23"/>
      <c r="T128" s="23"/>
      <c r="U128" s="23"/>
      <c r="V128" s="23"/>
      <c r="W128" s="23"/>
      <c r="X128" s="23"/>
      <c r="Y128" s="23"/>
      <c r="Z128" s="29"/>
      <c r="AA128" s="29"/>
      <c r="AB128" s="29"/>
      <c r="AC128" s="29"/>
      <c r="AD128" s="29"/>
      <c r="AE128" s="29"/>
      <c r="AF128" s="29"/>
      <c r="AG128" s="29"/>
      <c r="AH128" s="29"/>
      <c r="AI128" s="29"/>
    </row>
    <row r="129" ht="12.0" customHeight="1">
      <c r="A129" s="29"/>
      <c r="B129" s="23"/>
      <c r="C129" s="23"/>
      <c r="D129" s="167"/>
      <c r="E129" s="95"/>
      <c r="F129" s="23"/>
      <c r="G129" s="23"/>
      <c r="H129" s="23"/>
      <c r="I129" s="23"/>
      <c r="J129" s="23"/>
      <c r="K129" s="188"/>
      <c r="L129" s="23"/>
      <c r="M129" s="23"/>
      <c r="N129" s="23"/>
      <c r="O129" s="23"/>
      <c r="P129" s="23"/>
      <c r="Q129" s="23"/>
      <c r="R129" s="23"/>
      <c r="S129" s="23"/>
      <c r="T129" s="23"/>
      <c r="U129" s="23"/>
      <c r="V129" s="23"/>
      <c r="W129" s="23"/>
      <c r="X129" s="23"/>
      <c r="Y129" s="23"/>
      <c r="Z129" s="29"/>
      <c r="AA129" s="29"/>
      <c r="AB129" s="29"/>
      <c r="AC129" s="29"/>
      <c r="AD129" s="29"/>
      <c r="AE129" s="29"/>
      <c r="AF129" s="29"/>
      <c r="AG129" s="29"/>
      <c r="AH129" s="29"/>
      <c r="AI129" s="29"/>
    </row>
    <row r="130" ht="12.0" customHeight="1">
      <c r="A130" s="29"/>
      <c r="B130" s="23"/>
      <c r="C130" s="23"/>
      <c r="D130" s="167"/>
      <c r="E130" s="95"/>
      <c r="F130" s="23"/>
      <c r="G130" s="23"/>
      <c r="H130" s="23"/>
      <c r="I130" s="23"/>
      <c r="J130" s="23"/>
      <c r="K130" s="188"/>
      <c r="L130" s="23"/>
      <c r="M130" s="23"/>
      <c r="N130" s="23"/>
      <c r="O130" s="23"/>
      <c r="P130" s="23"/>
      <c r="Q130" s="23"/>
      <c r="R130" s="23"/>
      <c r="S130" s="23"/>
      <c r="T130" s="23"/>
      <c r="U130" s="23"/>
      <c r="V130" s="23"/>
      <c r="W130" s="23"/>
      <c r="X130" s="23"/>
      <c r="Y130" s="23"/>
      <c r="Z130" s="29"/>
      <c r="AA130" s="29"/>
      <c r="AB130" s="29"/>
      <c r="AC130" s="29"/>
      <c r="AD130" s="29"/>
      <c r="AE130" s="29"/>
      <c r="AF130" s="29"/>
      <c r="AG130" s="29"/>
      <c r="AH130" s="29"/>
      <c r="AI130" s="29"/>
    </row>
    <row r="131" ht="12.0" customHeight="1">
      <c r="A131" s="29"/>
      <c r="B131" s="23"/>
      <c r="C131" s="23"/>
      <c r="D131" s="167"/>
      <c r="E131" s="95"/>
      <c r="F131" s="23"/>
      <c r="G131" s="23"/>
      <c r="H131" s="23"/>
      <c r="I131" s="23"/>
      <c r="J131" s="23"/>
      <c r="K131" s="188"/>
      <c r="L131" s="23"/>
      <c r="M131" s="23"/>
      <c r="N131" s="23"/>
      <c r="O131" s="23"/>
      <c r="P131" s="23"/>
      <c r="Q131" s="23"/>
      <c r="R131" s="23"/>
      <c r="S131" s="23"/>
      <c r="T131" s="23"/>
      <c r="U131" s="23"/>
      <c r="V131" s="23"/>
      <c r="W131" s="23"/>
      <c r="X131" s="23"/>
      <c r="Y131" s="23"/>
      <c r="Z131" s="29"/>
      <c r="AA131" s="29"/>
      <c r="AB131" s="29"/>
      <c r="AC131" s="29"/>
      <c r="AD131" s="29"/>
      <c r="AE131" s="29"/>
      <c r="AF131" s="29"/>
      <c r="AG131" s="29"/>
      <c r="AH131" s="29"/>
      <c r="AI131" s="29"/>
    </row>
    <row r="132" ht="12.0" customHeight="1">
      <c r="A132" s="29"/>
      <c r="B132" s="23"/>
      <c r="C132" s="23"/>
      <c r="D132" s="167"/>
      <c r="E132" s="95"/>
      <c r="F132" s="23"/>
      <c r="G132" s="23"/>
      <c r="H132" s="23"/>
      <c r="I132" s="23"/>
      <c r="J132" s="23"/>
      <c r="K132" s="188"/>
      <c r="L132" s="23"/>
      <c r="M132" s="23"/>
      <c r="N132" s="23"/>
      <c r="O132" s="23"/>
      <c r="P132" s="23"/>
      <c r="Q132" s="23"/>
      <c r="R132" s="23"/>
      <c r="S132" s="23"/>
      <c r="T132" s="23"/>
      <c r="U132" s="23"/>
      <c r="V132" s="23"/>
      <c r="W132" s="23"/>
      <c r="X132" s="23"/>
      <c r="Y132" s="23"/>
      <c r="Z132" s="29"/>
      <c r="AA132" s="29"/>
      <c r="AB132" s="29"/>
      <c r="AC132" s="29"/>
      <c r="AD132" s="29"/>
      <c r="AE132" s="29"/>
      <c r="AF132" s="29"/>
      <c r="AG132" s="29"/>
      <c r="AH132" s="29"/>
      <c r="AI132" s="29"/>
    </row>
    <row r="133" ht="12.0" customHeight="1">
      <c r="A133" s="29"/>
      <c r="B133" s="23"/>
      <c r="C133" s="23"/>
      <c r="D133" s="167"/>
      <c r="E133" s="95"/>
      <c r="F133" s="23"/>
      <c r="G133" s="23"/>
      <c r="H133" s="23"/>
      <c r="I133" s="23"/>
      <c r="J133" s="23"/>
      <c r="K133" s="188"/>
      <c r="L133" s="23"/>
      <c r="M133" s="23"/>
      <c r="N133" s="23"/>
      <c r="O133" s="23"/>
      <c r="P133" s="23"/>
      <c r="Q133" s="23"/>
      <c r="R133" s="23"/>
      <c r="S133" s="23"/>
      <c r="T133" s="23"/>
      <c r="U133" s="23"/>
      <c r="V133" s="23"/>
      <c r="W133" s="23"/>
      <c r="X133" s="23"/>
      <c r="Y133" s="23"/>
      <c r="Z133" s="29"/>
      <c r="AA133" s="29"/>
      <c r="AB133" s="29"/>
      <c r="AC133" s="29"/>
      <c r="AD133" s="29"/>
      <c r="AE133" s="29"/>
      <c r="AF133" s="29"/>
      <c r="AG133" s="29"/>
      <c r="AH133" s="29"/>
      <c r="AI133" s="29"/>
    </row>
    <row r="134" ht="12.0" customHeight="1">
      <c r="A134" s="29"/>
      <c r="B134" s="23"/>
      <c r="C134" s="23"/>
      <c r="D134" s="167"/>
      <c r="E134" s="95"/>
      <c r="F134" s="23"/>
      <c r="G134" s="23"/>
      <c r="H134" s="23"/>
      <c r="I134" s="23"/>
      <c r="J134" s="23"/>
      <c r="K134" s="188"/>
      <c r="L134" s="23"/>
      <c r="M134" s="23"/>
      <c r="N134" s="23"/>
      <c r="O134" s="23"/>
      <c r="P134" s="23"/>
      <c r="Q134" s="23"/>
      <c r="R134" s="23"/>
      <c r="S134" s="23"/>
      <c r="T134" s="23"/>
      <c r="U134" s="23"/>
      <c r="V134" s="23"/>
      <c r="W134" s="23"/>
      <c r="X134" s="23"/>
      <c r="Y134" s="23"/>
      <c r="Z134" s="29"/>
      <c r="AA134" s="29"/>
      <c r="AB134" s="29"/>
      <c r="AC134" s="29"/>
      <c r="AD134" s="29"/>
      <c r="AE134" s="29"/>
      <c r="AF134" s="29"/>
      <c r="AG134" s="29"/>
      <c r="AH134" s="29"/>
      <c r="AI134" s="29"/>
    </row>
    <row r="135" ht="12.0" customHeight="1">
      <c r="A135" s="29"/>
      <c r="B135" s="23"/>
      <c r="C135" s="23"/>
      <c r="D135" s="167"/>
      <c r="E135" s="95"/>
      <c r="F135" s="23"/>
      <c r="G135" s="23"/>
      <c r="H135" s="23"/>
      <c r="I135" s="23"/>
      <c r="J135" s="23"/>
      <c r="K135" s="188"/>
      <c r="L135" s="23"/>
      <c r="M135" s="23"/>
      <c r="N135" s="23"/>
      <c r="O135" s="23"/>
      <c r="P135" s="23"/>
      <c r="Q135" s="23"/>
      <c r="R135" s="23"/>
      <c r="S135" s="23"/>
      <c r="T135" s="23"/>
      <c r="U135" s="23"/>
      <c r="V135" s="23"/>
      <c r="W135" s="23"/>
      <c r="X135" s="23"/>
      <c r="Y135" s="23"/>
      <c r="Z135" s="29"/>
      <c r="AA135" s="29"/>
      <c r="AB135" s="29"/>
      <c r="AC135" s="29"/>
      <c r="AD135" s="29"/>
      <c r="AE135" s="29"/>
      <c r="AF135" s="29"/>
      <c r="AG135" s="29"/>
      <c r="AH135" s="29"/>
      <c r="AI135" s="29"/>
    </row>
    <row r="136" ht="12.0" customHeight="1">
      <c r="A136" s="29"/>
      <c r="B136" s="23"/>
      <c r="C136" s="23"/>
      <c r="D136" s="167"/>
      <c r="E136" s="95"/>
      <c r="F136" s="23"/>
      <c r="G136" s="23"/>
      <c r="H136" s="23"/>
      <c r="I136" s="23"/>
      <c r="J136" s="23"/>
      <c r="K136" s="188"/>
      <c r="L136" s="23"/>
      <c r="M136" s="23"/>
      <c r="N136" s="23"/>
      <c r="O136" s="23"/>
      <c r="P136" s="23"/>
      <c r="Q136" s="23"/>
      <c r="R136" s="23"/>
      <c r="S136" s="23"/>
      <c r="T136" s="23"/>
      <c r="U136" s="23"/>
      <c r="V136" s="23"/>
      <c r="W136" s="23"/>
      <c r="X136" s="23"/>
      <c r="Y136" s="23"/>
      <c r="Z136" s="29"/>
      <c r="AA136" s="29"/>
      <c r="AB136" s="29"/>
      <c r="AC136" s="29"/>
      <c r="AD136" s="29"/>
      <c r="AE136" s="29"/>
      <c r="AF136" s="29"/>
      <c r="AG136" s="29"/>
      <c r="AH136" s="29"/>
      <c r="AI136" s="29"/>
    </row>
    <row r="137" ht="12.0" customHeight="1">
      <c r="A137" s="29"/>
      <c r="B137" s="23"/>
      <c r="C137" s="23"/>
      <c r="D137" s="167"/>
      <c r="E137" s="95"/>
      <c r="F137" s="23"/>
      <c r="G137" s="23"/>
      <c r="H137" s="23"/>
      <c r="I137" s="23"/>
      <c r="J137" s="23"/>
      <c r="K137" s="188"/>
      <c r="L137" s="23"/>
      <c r="M137" s="23"/>
      <c r="N137" s="23"/>
      <c r="O137" s="23"/>
      <c r="P137" s="23"/>
      <c r="Q137" s="23"/>
      <c r="R137" s="23"/>
      <c r="S137" s="23"/>
      <c r="T137" s="23"/>
      <c r="U137" s="23"/>
      <c r="V137" s="23"/>
      <c r="W137" s="23"/>
      <c r="X137" s="23"/>
      <c r="Y137" s="23"/>
      <c r="Z137" s="29"/>
      <c r="AA137" s="29"/>
      <c r="AB137" s="29"/>
      <c r="AC137" s="29"/>
      <c r="AD137" s="29"/>
      <c r="AE137" s="29"/>
      <c r="AF137" s="29"/>
      <c r="AG137" s="29"/>
      <c r="AH137" s="29"/>
      <c r="AI137" s="29"/>
    </row>
    <row r="138" ht="12.0" customHeight="1">
      <c r="A138" s="29"/>
      <c r="B138" s="23"/>
      <c r="C138" s="23"/>
      <c r="D138" s="167"/>
      <c r="E138" s="95"/>
      <c r="F138" s="23"/>
      <c r="G138" s="23"/>
      <c r="H138" s="23"/>
      <c r="I138" s="23"/>
      <c r="J138" s="23"/>
      <c r="K138" s="188"/>
      <c r="L138" s="23"/>
      <c r="M138" s="23"/>
      <c r="N138" s="23"/>
      <c r="O138" s="23"/>
      <c r="P138" s="23"/>
      <c r="Q138" s="23"/>
      <c r="R138" s="23"/>
      <c r="S138" s="23"/>
      <c r="T138" s="23"/>
      <c r="U138" s="23"/>
      <c r="V138" s="23"/>
      <c r="W138" s="23"/>
      <c r="X138" s="23"/>
      <c r="Y138" s="23"/>
      <c r="Z138" s="29"/>
      <c r="AA138" s="29"/>
      <c r="AB138" s="29"/>
      <c r="AC138" s="29"/>
      <c r="AD138" s="29"/>
      <c r="AE138" s="29"/>
      <c r="AF138" s="29"/>
      <c r="AG138" s="29"/>
      <c r="AH138" s="29"/>
      <c r="AI138" s="29"/>
    </row>
    <row r="139" ht="12.0" customHeight="1">
      <c r="A139" s="29"/>
      <c r="B139" s="23"/>
      <c r="C139" s="23"/>
      <c r="D139" s="167"/>
      <c r="E139" s="95"/>
      <c r="F139" s="23"/>
      <c r="G139" s="23"/>
      <c r="H139" s="23"/>
      <c r="I139" s="23"/>
      <c r="J139" s="23"/>
      <c r="K139" s="188"/>
      <c r="L139" s="23"/>
      <c r="M139" s="23"/>
      <c r="N139" s="23"/>
      <c r="O139" s="23"/>
      <c r="P139" s="23"/>
      <c r="Q139" s="23"/>
      <c r="R139" s="23"/>
      <c r="S139" s="23"/>
      <c r="T139" s="23"/>
      <c r="U139" s="23"/>
      <c r="V139" s="23"/>
      <c r="W139" s="23"/>
      <c r="X139" s="23"/>
      <c r="Y139" s="23"/>
      <c r="Z139" s="29"/>
      <c r="AA139" s="29"/>
      <c r="AB139" s="29"/>
      <c r="AC139" s="29"/>
      <c r="AD139" s="29"/>
      <c r="AE139" s="29"/>
      <c r="AF139" s="29"/>
      <c r="AG139" s="29"/>
      <c r="AH139" s="29"/>
      <c r="AI139" s="29"/>
    </row>
    <row r="140" ht="12.0" customHeight="1">
      <c r="A140" s="29"/>
      <c r="B140" s="23"/>
      <c r="C140" s="23"/>
      <c r="D140" s="167"/>
      <c r="E140" s="95"/>
      <c r="F140" s="23"/>
      <c r="G140" s="23"/>
      <c r="H140" s="23"/>
      <c r="I140" s="23"/>
      <c r="J140" s="23"/>
      <c r="K140" s="188"/>
      <c r="L140" s="23"/>
      <c r="M140" s="23"/>
      <c r="N140" s="23"/>
      <c r="O140" s="23"/>
      <c r="P140" s="23"/>
      <c r="Q140" s="23"/>
      <c r="R140" s="23"/>
      <c r="S140" s="23"/>
      <c r="T140" s="23"/>
      <c r="U140" s="23"/>
      <c r="V140" s="23"/>
      <c r="W140" s="23"/>
      <c r="X140" s="23"/>
      <c r="Y140" s="23"/>
      <c r="Z140" s="29"/>
      <c r="AA140" s="29"/>
      <c r="AB140" s="29"/>
      <c r="AC140" s="29"/>
      <c r="AD140" s="29"/>
      <c r="AE140" s="29"/>
      <c r="AF140" s="29"/>
      <c r="AG140" s="29"/>
      <c r="AH140" s="29"/>
      <c r="AI140" s="29"/>
    </row>
    <row r="141" ht="12.0" customHeight="1">
      <c r="A141" s="29"/>
      <c r="B141" s="23"/>
      <c r="C141" s="23"/>
      <c r="D141" s="167"/>
      <c r="E141" s="95"/>
      <c r="F141" s="23"/>
      <c r="G141" s="23"/>
      <c r="H141" s="23"/>
      <c r="I141" s="23"/>
      <c r="J141" s="23"/>
      <c r="K141" s="188"/>
      <c r="L141" s="23"/>
      <c r="M141" s="23"/>
      <c r="N141" s="23"/>
      <c r="O141" s="23"/>
      <c r="P141" s="23"/>
      <c r="Q141" s="23"/>
      <c r="R141" s="23"/>
      <c r="S141" s="23"/>
      <c r="T141" s="23"/>
      <c r="U141" s="23"/>
      <c r="V141" s="23"/>
      <c r="W141" s="23"/>
      <c r="X141" s="23"/>
      <c r="Y141" s="23"/>
      <c r="Z141" s="29"/>
      <c r="AA141" s="29"/>
      <c r="AB141" s="29"/>
      <c r="AC141" s="29"/>
      <c r="AD141" s="29"/>
      <c r="AE141" s="29"/>
      <c r="AF141" s="29"/>
      <c r="AG141" s="29"/>
      <c r="AH141" s="29"/>
      <c r="AI141" s="29"/>
    </row>
    <row r="142" ht="12.0" customHeight="1">
      <c r="A142" s="29"/>
      <c r="B142" s="23"/>
      <c r="C142" s="23"/>
      <c r="D142" s="167"/>
      <c r="E142" s="95"/>
      <c r="F142" s="23"/>
      <c r="G142" s="23"/>
      <c r="H142" s="23"/>
      <c r="I142" s="23"/>
      <c r="J142" s="23"/>
      <c r="K142" s="188"/>
      <c r="L142" s="23"/>
      <c r="M142" s="23"/>
      <c r="N142" s="23"/>
      <c r="O142" s="23"/>
      <c r="P142" s="23"/>
      <c r="Q142" s="23"/>
      <c r="R142" s="23"/>
      <c r="S142" s="23"/>
      <c r="T142" s="23"/>
      <c r="U142" s="23"/>
      <c r="V142" s="23"/>
      <c r="W142" s="23"/>
      <c r="X142" s="23"/>
      <c r="Y142" s="23"/>
      <c r="Z142" s="29"/>
      <c r="AA142" s="29"/>
      <c r="AB142" s="29"/>
      <c r="AC142" s="29"/>
      <c r="AD142" s="29"/>
      <c r="AE142" s="29"/>
      <c r="AF142" s="29"/>
      <c r="AG142" s="29"/>
      <c r="AH142" s="29"/>
      <c r="AI142" s="29"/>
    </row>
    <row r="143" ht="12.0" customHeight="1">
      <c r="A143" s="29"/>
      <c r="B143" s="23"/>
      <c r="C143" s="23"/>
      <c r="D143" s="167"/>
      <c r="E143" s="95"/>
      <c r="F143" s="23"/>
      <c r="G143" s="23"/>
      <c r="H143" s="23"/>
      <c r="I143" s="23"/>
      <c r="J143" s="23"/>
      <c r="K143" s="188"/>
      <c r="L143" s="23"/>
      <c r="M143" s="23"/>
      <c r="N143" s="23"/>
      <c r="O143" s="23"/>
      <c r="P143" s="23"/>
      <c r="Q143" s="23"/>
      <c r="R143" s="23"/>
      <c r="S143" s="23"/>
      <c r="T143" s="23"/>
      <c r="U143" s="23"/>
      <c r="V143" s="23"/>
      <c r="W143" s="23"/>
      <c r="X143" s="23"/>
      <c r="Y143" s="23"/>
      <c r="Z143" s="29"/>
      <c r="AA143" s="29"/>
      <c r="AB143" s="29"/>
      <c r="AC143" s="29"/>
      <c r="AD143" s="29"/>
      <c r="AE143" s="29"/>
      <c r="AF143" s="29"/>
      <c r="AG143" s="29"/>
      <c r="AH143" s="29"/>
      <c r="AI143" s="29"/>
    </row>
    <row r="144" ht="12.0" customHeight="1">
      <c r="A144" s="29"/>
      <c r="B144" s="23"/>
      <c r="C144" s="23"/>
      <c r="D144" s="167"/>
      <c r="E144" s="95"/>
      <c r="F144" s="23"/>
      <c r="G144" s="23"/>
      <c r="H144" s="23"/>
      <c r="I144" s="23"/>
      <c r="J144" s="23"/>
      <c r="K144" s="188"/>
      <c r="L144" s="23"/>
      <c r="M144" s="23"/>
      <c r="N144" s="23"/>
      <c r="O144" s="23"/>
      <c r="P144" s="23"/>
      <c r="Q144" s="23"/>
      <c r="R144" s="23"/>
      <c r="S144" s="23"/>
      <c r="T144" s="23"/>
      <c r="U144" s="23"/>
      <c r="V144" s="23"/>
      <c r="W144" s="23"/>
      <c r="X144" s="23"/>
      <c r="Y144" s="23"/>
      <c r="Z144" s="29"/>
      <c r="AA144" s="29"/>
      <c r="AB144" s="29"/>
      <c r="AC144" s="29"/>
      <c r="AD144" s="29"/>
      <c r="AE144" s="29"/>
      <c r="AF144" s="29"/>
      <c r="AG144" s="29"/>
      <c r="AH144" s="29"/>
      <c r="AI144" s="29"/>
    </row>
    <row r="145" ht="12.0" customHeight="1">
      <c r="A145" s="29"/>
      <c r="B145" s="23"/>
      <c r="C145" s="23"/>
      <c r="D145" s="167"/>
      <c r="E145" s="95"/>
      <c r="F145" s="23"/>
      <c r="G145" s="23"/>
      <c r="H145" s="23"/>
      <c r="I145" s="23"/>
      <c r="J145" s="23"/>
      <c r="K145" s="188"/>
      <c r="L145" s="23"/>
      <c r="M145" s="23"/>
      <c r="N145" s="23"/>
      <c r="O145" s="23"/>
      <c r="P145" s="23"/>
      <c r="Q145" s="23"/>
      <c r="R145" s="23"/>
      <c r="S145" s="23"/>
      <c r="T145" s="23"/>
      <c r="U145" s="23"/>
      <c r="V145" s="23"/>
      <c r="W145" s="23"/>
      <c r="X145" s="23"/>
      <c r="Y145" s="23"/>
      <c r="Z145" s="29"/>
      <c r="AA145" s="29"/>
      <c r="AB145" s="29"/>
      <c r="AC145" s="29"/>
      <c r="AD145" s="29"/>
      <c r="AE145" s="29"/>
      <c r="AF145" s="29"/>
      <c r="AG145" s="29"/>
      <c r="AH145" s="29"/>
      <c r="AI145" s="29"/>
    </row>
    <row r="146" ht="12.0" customHeight="1">
      <c r="A146" s="29"/>
      <c r="B146" s="23"/>
      <c r="C146" s="23"/>
      <c r="D146" s="167"/>
      <c r="E146" s="95"/>
      <c r="F146" s="23"/>
      <c r="G146" s="23"/>
      <c r="H146" s="23"/>
      <c r="I146" s="23"/>
      <c r="J146" s="23"/>
      <c r="K146" s="188"/>
      <c r="L146" s="23"/>
      <c r="M146" s="23"/>
      <c r="N146" s="23"/>
      <c r="O146" s="23"/>
      <c r="P146" s="23"/>
      <c r="Q146" s="23"/>
      <c r="R146" s="23"/>
      <c r="S146" s="23"/>
      <c r="T146" s="23"/>
      <c r="U146" s="23"/>
      <c r="V146" s="23"/>
      <c r="W146" s="23"/>
      <c r="X146" s="23"/>
      <c r="Y146" s="23"/>
      <c r="Z146" s="29"/>
      <c r="AA146" s="29"/>
      <c r="AB146" s="29"/>
      <c r="AC146" s="29"/>
      <c r="AD146" s="29"/>
      <c r="AE146" s="29"/>
      <c r="AF146" s="29"/>
      <c r="AG146" s="29"/>
      <c r="AH146" s="29"/>
      <c r="AI146" s="29"/>
    </row>
    <row r="147" ht="12.0" customHeight="1">
      <c r="A147" s="29"/>
      <c r="B147" s="23"/>
      <c r="C147" s="23"/>
      <c r="D147" s="167"/>
      <c r="E147" s="95"/>
      <c r="F147" s="23"/>
      <c r="G147" s="23"/>
      <c r="H147" s="23"/>
      <c r="I147" s="23"/>
      <c r="J147" s="23"/>
      <c r="K147" s="188"/>
      <c r="L147" s="23"/>
      <c r="M147" s="23"/>
      <c r="N147" s="23"/>
      <c r="O147" s="23"/>
      <c r="P147" s="23"/>
      <c r="Q147" s="23"/>
      <c r="R147" s="23"/>
      <c r="S147" s="23"/>
      <c r="T147" s="23"/>
      <c r="U147" s="23"/>
      <c r="V147" s="23"/>
      <c r="W147" s="23"/>
      <c r="X147" s="23"/>
      <c r="Y147" s="23"/>
      <c r="Z147" s="29"/>
      <c r="AA147" s="29"/>
      <c r="AB147" s="29"/>
      <c r="AC147" s="29"/>
      <c r="AD147" s="29"/>
      <c r="AE147" s="29"/>
      <c r="AF147" s="29"/>
      <c r="AG147" s="29"/>
      <c r="AH147" s="29"/>
      <c r="AI147" s="29"/>
    </row>
    <row r="148" ht="12.0" customHeight="1">
      <c r="A148" s="29"/>
      <c r="B148" s="23"/>
      <c r="C148" s="23"/>
      <c r="D148" s="167"/>
      <c r="E148" s="95"/>
      <c r="F148" s="23"/>
      <c r="G148" s="23"/>
      <c r="H148" s="23"/>
      <c r="I148" s="23"/>
      <c r="J148" s="23"/>
      <c r="K148" s="188"/>
      <c r="L148" s="23"/>
      <c r="M148" s="23"/>
      <c r="N148" s="23"/>
      <c r="O148" s="23"/>
      <c r="P148" s="23"/>
      <c r="Q148" s="23"/>
      <c r="R148" s="23"/>
      <c r="S148" s="23"/>
      <c r="T148" s="23"/>
      <c r="U148" s="23"/>
      <c r="V148" s="23"/>
      <c r="W148" s="23"/>
      <c r="X148" s="23"/>
      <c r="Y148" s="23"/>
      <c r="Z148" s="29"/>
      <c r="AA148" s="29"/>
      <c r="AB148" s="29"/>
      <c r="AC148" s="29"/>
      <c r="AD148" s="29"/>
      <c r="AE148" s="29"/>
      <c r="AF148" s="29"/>
      <c r="AG148" s="29"/>
      <c r="AH148" s="29"/>
      <c r="AI148" s="29"/>
    </row>
    <row r="149" ht="12.0" customHeight="1">
      <c r="A149" s="29"/>
      <c r="B149" s="23"/>
      <c r="C149" s="23"/>
      <c r="D149" s="167"/>
      <c r="E149" s="95"/>
      <c r="F149" s="23"/>
      <c r="G149" s="23"/>
      <c r="H149" s="23"/>
      <c r="I149" s="23"/>
      <c r="J149" s="23"/>
      <c r="K149" s="188"/>
      <c r="L149" s="23"/>
      <c r="M149" s="23"/>
      <c r="N149" s="23"/>
      <c r="O149" s="23"/>
      <c r="P149" s="23"/>
      <c r="Q149" s="23"/>
      <c r="R149" s="23"/>
      <c r="S149" s="23"/>
      <c r="T149" s="23"/>
      <c r="U149" s="23"/>
      <c r="V149" s="23"/>
      <c r="W149" s="23"/>
      <c r="X149" s="23"/>
      <c r="Y149" s="23"/>
      <c r="Z149" s="29"/>
      <c r="AA149" s="29"/>
      <c r="AB149" s="29"/>
      <c r="AC149" s="29"/>
      <c r="AD149" s="29"/>
      <c r="AE149" s="29"/>
      <c r="AF149" s="29"/>
      <c r="AG149" s="29"/>
      <c r="AH149" s="29"/>
      <c r="AI149" s="29"/>
    </row>
    <row r="150" ht="12.0" customHeight="1">
      <c r="A150" s="29"/>
      <c r="B150" s="23"/>
      <c r="C150" s="23"/>
      <c r="D150" s="167"/>
      <c r="E150" s="95"/>
      <c r="F150" s="23"/>
      <c r="G150" s="23"/>
      <c r="H150" s="23"/>
      <c r="I150" s="23"/>
      <c r="J150" s="23"/>
      <c r="K150" s="188"/>
      <c r="L150" s="23"/>
      <c r="M150" s="23"/>
      <c r="N150" s="23"/>
      <c r="O150" s="23"/>
      <c r="P150" s="23"/>
      <c r="Q150" s="23"/>
      <c r="R150" s="23"/>
      <c r="S150" s="23"/>
      <c r="T150" s="23"/>
      <c r="U150" s="23"/>
      <c r="V150" s="23"/>
      <c r="W150" s="23"/>
      <c r="X150" s="23"/>
      <c r="Y150" s="23"/>
      <c r="Z150" s="29"/>
      <c r="AA150" s="29"/>
      <c r="AB150" s="29"/>
      <c r="AC150" s="29"/>
      <c r="AD150" s="29"/>
      <c r="AE150" s="29"/>
      <c r="AF150" s="29"/>
      <c r="AG150" s="29"/>
      <c r="AH150" s="29"/>
      <c r="AI150" s="29"/>
    </row>
    <row r="151" ht="12.0" customHeight="1">
      <c r="A151" s="29"/>
      <c r="B151" s="23"/>
      <c r="C151" s="23"/>
      <c r="D151" s="167"/>
      <c r="E151" s="95"/>
      <c r="F151" s="23"/>
      <c r="G151" s="23"/>
      <c r="H151" s="23"/>
      <c r="I151" s="23"/>
      <c r="J151" s="23"/>
      <c r="K151" s="188"/>
      <c r="L151" s="23"/>
      <c r="M151" s="23"/>
      <c r="N151" s="23"/>
      <c r="O151" s="23"/>
      <c r="P151" s="23"/>
      <c r="Q151" s="23"/>
      <c r="R151" s="23"/>
      <c r="S151" s="23"/>
      <c r="T151" s="23"/>
      <c r="U151" s="23"/>
      <c r="V151" s="23"/>
      <c r="W151" s="23"/>
      <c r="X151" s="23"/>
      <c r="Y151" s="23"/>
      <c r="Z151" s="29"/>
      <c r="AA151" s="29"/>
      <c r="AB151" s="29"/>
      <c r="AC151" s="29"/>
      <c r="AD151" s="29"/>
      <c r="AE151" s="29"/>
      <c r="AF151" s="29"/>
      <c r="AG151" s="29"/>
      <c r="AH151" s="29"/>
      <c r="AI151" s="29"/>
    </row>
    <row r="152" ht="12.0" customHeight="1">
      <c r="A152" s="29"/>
      <c r="B152" s="23"/>
      <c r="C152" s="23"/>
      <c r="D152" s="167"/>
      <c r="E152" s="95"/>
      <c r="F152" s="23"/>
      <c r="G152" s="23"/>
      <c r="H152" s="23"/>
      <c r="I152" s="23"/>
      <c r="J152" s="23"/>
      <c r="K152" s="188"/>
      <c r="L152" s="23"/>
      <c r="M152" s="23"/>
      <c r="N152" s="23"/>
      <c r="O152" s="23"/>
      <c r="P152" s="23"/>
      <c r="Q152" s="23"/>
      <c r="R152" s="23"/>
      <c r="S152" s="23"/>
      <c r="T152" s="23"/>
      <c r="U152" s="23"/>
      <c r="V152" s="23"/>
      <c r="W152" s="23"/>
      <c r="X152" s="23"/>
      <c r="Y152" s="23"/>
      <c r="Z152" s="29"/>
      <c r="AA152" s="29"/>
      <c r="AB152" s="29"/>
      <c r="AC152" s="29"/>
      <c r="AD152" s="29"/>
      <c r="AE152" s="29"/>
      <c r="AF152" s="29"/>
      <c r="AG152" s="29"/>
      <c r="AH152" s="29"/>
      <c r="AI152" s="29"/>
    </row>
    <row r="153" ht="12.0" customHeight="1">
      <c r="A153" s="29"/>
      <c r="B153" s="23"/>
      <c r="C153" s="23"/>
      <c r="D153" s="167"/>
      <c r="E153" s="95"/>
      <c r="F153" s="23"/>
      <c r="G153" s="23"/>
      <c r="H153" s="23"/>
      <c r="I153" s="23"/>
      <c r="J153" s="23"/>
      <c r="K153" s="188"/>
      <c r="L153" s="23"/>
      <c r="M153" s="23"/>
      <c r="N153" s="23"/>
      <c r="O153" s="23"/>
      <c r="P153" s="23"/>
      <c r="Q153" s="23"/>
      <c r="R153" s="23"/>
      <c r="S153" s="23"/>
      <c r="T153" s="23"/>
      <c r="U153" s="23"/>
      <c r="V153" s="23"/>
      <c r="W153" s="23"/>
      <c r="X153" s="23"/>
      <c r="Y153" s="23"/>
      <c r="Z153" s="29"/>
      <c r="AA153" s="29"/>
      <c r="AB153" s="29"/>
      <c r="AC153" s="29"/>
      <c r="AD153" s="29"/>
      <c r="AE153" s="29"/>
      <c r="AF153" s="29"/>
      <c r="AG153" s="29"/>
      <c r="AH153" s="29"/>
      <c r="AI153" s="29"/>
    </row>
    <row r="154" ht="12.0" customHeight="1">
      <c r="A154" s="29"/>
      <c r="B154" s="23"/>
      <c r="C154" s="23"/>
      <c r="D154" s="167"/>
      <c r="E154" s="95"/>
      <c r="F154" s="23"/>
      <c r="G154" s="23"/>
      <c r="H154" s="23"/>
      <c r="I154" s="23"/>
      <c r="J154" s="23"/>
      <c r="K154" s="188"/>
      <c r="L154" s="23"/>
      <c r="M154" s="23"/>
      <c r="N154" s="23"/>
      <c r="O154" s="23"/>
      <c r="P154" s="23"/>
      <c r="Q154" s="23"/>
      <c r="R154" s="23"/>
      <c r="S154" s="23"/>
      <c r="T154" s="23"/>
      <c r="U154" s="23"/>
      <c r="V154" s="23"/>
      <c r="W154" s="23"/>
      <c r="X154" s="23"/>
      <c r="Y154" s="23"/>
      <c r="Z154" s="29"/>
      <c r="AA154" s="29"/>
      <c r="AB154" s="29"/>
      <c r="AC154" s="29"/>
      <c r="AD154" s="29"/>
      <c r="AE154" s="29"/>
      <c r="AF154" s="29"/>
      <c r="AG154" s="29"/>
      <c r="AH154" s="29"/>
      <c r="AI154" s="29"/>
    </row>
    <row r="155" ht="12.0" customHeight="1">
      <c r="A155" s="29"/>
      <c r="B155" s="23"/>
      <c r="C155" s="23"/>
      <c r="D155" s="167"/>
      <c r="E155" s="95"/>
      <c r="F155" s="23"/>
      <c r="G155" s="23"/>
      <c r="H155" s="23"/>
      <c r="I155" s="23"/>
      <c r="J155" s="23"/>
      <c r="K155" s="188"/>
      <c r="L155" s="23"/>
      <c r="M155" s="23"/>
      <c r="N155" s="23"/>
      <c r="O155" s="23"/>
      <c r="P155" s="23"/>
      <c r="Q155" s="23"/>
      <c r="R155" s="23"/>
      <c r="S155" s="23"/>
      <c r="T155" s="23"/>
      <c r="U155" s="23"/>
      <c r="V155" s="23"/>
      <c r="W155" s="23"/>
      <c r="X155" s="23"/>
      <c r="Y155" s="23"/>
      <c r="Z155" s="29"/>
      <c r="AA155" s="29"/>
      <c r="AB155" s="29"/>
      <c r="AC155" s="29"/>
      <c r="AD155" s="29"/>
      <c r="AE155" s="29"/>
      <c r="AF155" s="29"/>
      <c r="AG155" s="29"/>
      <c r="AH155" s="29"/>
      <c r="AI155" s="29"/>
    </row>
    <row r="156" ht="12.0" customHeight="1">
      <c r="A156" s="29"/>
      <c r="B156" s="23"/>
      <c r="C156" s="23"/>
      <c r="D156" s="167"/>
      <c r="E156" s="95"/>
      <c r="F156" s="23"/>
      <c r="G156" s="23"/>
      <c r="H156" s="23"/>
      <c r="I156" s="23"/>
      <c r="J156" s="23"/>
      <c r="K156" s="188"/>
      <c r="L156" s="23"/>
      <c r="M156" s="23"/>
      <c r="N156" s="23"/>
      <c r="O156" s="23"/>
      <c r="P156" s="23"/>
      <c r="Q156" s="23"/>
      <c r="R156" s="23"/>
      <c r="S156" s="23"/>
      <c r="T156" s="23"/>
      <c r="U156" s="23"/>
      <c r="V156" s="23"/>
      <c r="W156" s="23"/>
      <c r="X156" s="23"/>
      <c r="Y156" s="23"/>
      <c r="Z156" s="29"/>
      <c r="AA156" s="29"/>
      <c r="AB156" s="29"/>
      <c r="AC156" s="29"/>
      <c r="AD156" s="29"/>
      <c r="AE156" s="29"/>
      <c r="AF156" s="29"/>
      <c r="AG156" s="29"/>
      <c r="AH156" s="29"/>
      <c r="AI156" s="29"/>
    </row>
    <row r="157" ht="12.0" customHeight="1">
      <c r="A157" s="29"/>
      <c r="B157" s="23"/>
      <c r="C157" s="23"/>
      <c r="D157" s="167"/>
      <c r="E157" s="95"/>
      <c r="F157" s="23"/>
      <c r="G157" s="23"/>
      <c r="H157" s="23"/>
      <c r="I157" s="23"/>
      <c r="J157" s="23"/>
      <c r="K157" s="188"/>
      <c r="L157" s="23"/>
      <c r="M157" s="23"/>
      <c r="N157" s="23"/>
      <c r="O157" s="23"/>
      <c r="P157" s="23"/>
      <c r="Q157" s="23"/>
      <c r="R157" s="23"/>
      <c r="S157" s="23"/>
      <c r="T157" s="23"/>
      <c r="U157" s="23"/>
      <c r="V157" s="23"/>
      <c r="W157" s="23"/>
      <c r="X157" s="23"/>
      <c r="Y157" s="23"/>
      <c r="Z157" s="29"/>
      <c r="AA157" s="29"/>
      <c r="AB157" s="29"/>
      <c r="AC157" s="29"/>
      <c r="AD157" s="29"/>
      <c r="AE157" s="29"/>
      <c r="AF157" s="29"/>
      <c r="AG157" s="29"/>
      <c r="AH157" s="29"/>
      <c r="AI157" s="29"/>
    </row>
    <row r="158" ht="12.0" customHeight="1">
      <c r="A158" s="29"/>
      <c r="B158" s="23"/>
      <c r="C158" s="23"/>
      <c r="D158" s="167"/>
      <c r="E158" s="95"/>
      <c r="F158" s="23"/>
      <c r="G158" s="23"/>
      <c r="H158" s="23"/>
      <c r="I158" s="23"/>
      <c r="J158" s="23"/>
      <c r="K158" s="188"/>
      <c r="L158" s="23"/>
      <c r="M158" s="23"/>
      <c r="N158" s="23"/>
      <c r="O158" s="23"/>
      <c r="P158" s="23"/>
      <c r="Q158" s="23"/>
      <c r="R158" s="23"/>
      <c r="S158" s="23"/>
      <c r="T158" s="23"/>
      <c r="U158" s="23"/>
      <c r="V158" s="23"/>
      <c r="W158" s="23"/>
      <c r="X158" s="23"/>
      <c r="Y158" s="23"/>
      <c r="Z158" s="29"/>
      <c r="AA158" s="29"/>
      <c r="AB158" s="29"/>
      <c r="AC158" s="29"/>
      <c r="AD158" s="29"/>
      <c r="AE158" s="29"/>
      <c r="AF158" s="29"/>
      <c r="AG158" s="29"/>
      <c r="AH158" s="29"/>
      <c r="AI158" s="29"/>
    </row>
    <row r="159" ht="12.0" customHeight="1">
      <c r="A159" s="29"/>
      <c r="B159" s="23"/>
      <c r="C159" s="23"/>
      <c r="D159" s="167"/>
      <c r="E159" s="95"/>
      <c r="F159" s="23"/>
      <c r="G159" s="23"/>
      <c r="H159" s="23"/>
      <c r="I159" s="23"/>
      <c r="J159" s="23"/>
      <c r="K159" s="188"/>
      <c r="L159" s="23"/>
      <c r="M159" s="23"/>
      <c r="N159" s="23"/>
      <c r="O159" s="23"/>
      <c r="P159" s="23"/>
      <c r="Q159" s="23"/>
      <c r="R159" s="23"/>
      <c r="S159" s="23"/>
      <c r="T159" s="23"/>
      <c r="U159" s="23"/>
      <c r="V159" s="23"/>
      <c r="W159" s="23"/>
      <c r="X159" s="23"/>
      <c r="Y159" s="23"/>
      <c r="Z159" s="29"/>
      <c r="AA159" s="29"/>
      <c r="AB159" s="29"/>
      <c r="AC159" s="29"/>
      <c r="AD159" s="29"/>
      <c r="AE159" s="29"/>
      <c r="AF159" s="29"/>
      <c r="AG159" s="29"/>
      <c r="AH159" s="29"/>
      <c r="AI159" s="29"/>
    </row>
    <row r="160" ht="12.0" customHeight="1">
      <c r="A160" s="29"/>
      <c r="B160" s="23"/>
      <c r="C160" s="23"/>
      <c r="D160" s="167"/>
      <c r="E160" s="95"/>
      <c r="F160" s="23"/>
      <c r="G160" s="23"/>
      <c r="H160" s="23"/>
      <c r="I160" s="23"/>
      <c r="J160" s="23"/>
      <c r="K160" s="188"/>
      <c r="L160" s="23"/>
      <c r="M160" s="23"/>
      <c r="N160" s="23"/>
      <c r="O160" s="23"/>
      <c r="P160" s="23"/>
      <c r="Q160" s="23"/>
      <c r="R160" s="23"/>
      <c r="S160" s="23"/>
      <c r="T160" s="23"/>
      <c r="U160" s="23"/>
      <c r="V160" s="23"/>
      <c r="W160" s="23"/>
      <c r="X160" s="23"/>
      <c r="Y160" s="23"/>
      <c r="Z160" s="29"/>
      <c r="AA160" s="29"/>
      <c r="AB160" s="29"/>
      <c r="AC160" s="29"/>
      <c r="AD160" s="29"/>
      <c r="AE160" s="29"/>
      <c r="AF160" s="29"/>
      <c r="AG160" s="29"/>
      <c r="AH160" s="29"/>
      <c r="AI160" s="29"/>
    </row>
    <row r="161" ht="12.0" customHeight="1">
      <c r="A161" s="29"/>
      <c r="B161" s="23"/>
      <c r="C161" s="23"/>
      <c r="D161" s="167"/>
      <c r="E161" s="95"/>
      <c r="F161" s="23"/>
      <c r="G161" s="23"/>
      <c r="H161" s="23"/>
      <c r="I161" s="23"/>
      <c r="J161" s="23"/>
      <c r="K161" s="188"/>
      <c r="L161" s="23"/>
      <c r="M161" s="23"/>
      <c r="N161" s="23"/>
      <c r="O161" s="23"/>
      <c r="P161" s="23"/>
      <c r="Q161" s="23"/>
      <c r="R161" s="23"/>
      <c r="S161" s="23"/>
      <c r="T161" s="23"/>
      <c r="U161" s="23"/>
      <c r="V161" s="23"/>
      <c r="W161" s="23"/>
      <c r="X161" s="23"/>
      <c r="Y161" s="23"/>
      <c r="Z161" s="29"/>
      <c r="AA161" s="29"/>
      <c r="AB161" s="29"/>
      <c r="AC161" s="29"/>
      <c r="AD161" s="29"/>
      <c r="AE161" s="29"/>
      <c r="AF161" s="29"/>
      <c r="AG161" s="29"/>
      <c r="AH161" s="29"/>
      <c r="AI161" s="29"/>
    </row>
    <row r="162" ht="12.0" customHeight="1">
      <c r="A162" s="29"/>
      <c r="B162" s="23"/>
      <c r="C162" s="23"/>
      <c r="D162" s="167"/>
      <c r="E162" s="95"/>
      <c r="F162" s="23"/>
      <c r="G162" s="23"/>
      <c r="H162" s="23"/>
      <c r="I162" s="23"/>
      <c r="J162" s="23"/>
      <c r="K162" s="188"/>
      <c r="L162" s="23"/>
      <c r="M162" s="23"/>
      <c r="N162" s="23"/>
      <c r="O162" s="23"/>
      <c r="P162" s="23"/>
      <c r="Q162" s="23"/>
      <c r="R162" s="23"/>
      <c r="S162" s="23"/>
      <c r="T162" s="23"/>
      <c r="U162" s="23"/>
      <c r="V162" s="23"/>
      <c r="W162" s="23"/>
      <c r="X162" s="23"/>
      <c r="Y162" s="23"/>
      <c r="Z162" s="29"/>
      <c r="AA162" s="29"/>
      <c r="AB162" s="29"/>
      <c r="AC162" s="29"/>
      <c r="AD162" s="29"/>
      <c r="AE162" s="29"/>
      <c r="AF162" s="29"/>
      <c r="AG162" s="29"/>
      <c r="AH162" s="29"/>
      <c r="AI162" s="29"/>
    </row>
    <row r="163" ht="12.0" customHeight="1">
      <c r="A163" s="29"/>
      <c r="B163" s="23"/>
      <c r="C163" s="23"/>
      <c r="D163" s="167"/>
      <c r="E163" s="95"/>
      <c r="F163" s="23"/>
      <c r="G163" s="23"/>
      <c r="H163" s="23"/>
      <c r="I163" s="23"/>
      <c r="J163" s="23"/>
      <c r="K163" s="188"/>
      <c r="L163" s="23"/>
      <c r="M163" s="23"/>
      <c r="N163" s="23"/>
      <c r="O163" s="23"/>
      <c r="P163" s="23"/>
      <c r="Q163" s="23"/>
      <c r="R163" s="23"/>
      <c r="S163" s="23"/>
      <c r="T163" s="23"/>
      <c r="U163" s="23"/>
      <c r="V163" s="23"/>
      <c r="W163" s="23"/>
      <c r="X163" s="23"/>
      <c r="Y163" s="23"/>
      <c r="Z163" s="29"/>
      <c r="AA163" s="29"/>
      <c r="AB163" s="29"/>
      <c r="AC163" s="29"/>
      <c r="AD163" s="29"/>
      <c r="AE163" s="29"/>
      <c r="AF163" s="29"/>
      <c r="AG163" s="29"/>
      <c r="AH163" s="29"/>
      <c r="AI163" s="29"/>
    </row>
    <row r="164" ht="12.0" customHeight="1">
      <c r="A164" s="29"/>
      <c r="B164" s="23"/>
      <c r="C164" s="23"/>
      <c r="D164" s="167"/>
      <c r="E164" s="95"/>
      <c r="F164" s="23"/>
      <c r="G164" s="23"/>
      <c r="H164" s="23"/>
      <c r="I164" s="23"/>
      <c r="J164" s="23"/>
      <c r="K164" s="188"/>
      <c r="L164" s="23"/>
      <c r="M164" s="23"/>
      <c r="N164" s="23"/>
      <c r="O164" s="23"/>
      <c r="P164" s="23"/>
      <c r="Q164" s="23"/>
      <c r="R164" s="23"/>
      <c r="S164" s="23"/>
      <c r="T164" s="23"/>
      <c r="U164" s="23"/>
      <c r="V164" s="23"/>
      <c r="W164" s="23"/>
      <c r="X164" s="23"/>
      <c r="Y164" s="23"/>
      <c r="Z164" s="29"/>
      <c r="AA164" s="29"/>
      <c r="AB164" s="29"/>
      <c r="AC164" s="29"/>
      <c r="AD164" s="29"/>
      <c r="AE164" s="29"/>
      <c r="AF164" s="29"/>
      <c r="AG164" s="29"/>
      <c r="AH164" s="29"/>
      <c r="AI164" s="29"/>
    </row>
    <row r="165" ht="12.0" customHeight="1">
      <c r="A165" s="29"/>
      <c r="B165" s="23"/>
      <c r="C165" s="23"/>
      <c r="D165" s="167"/>
      <c r="E165" s="95"/>
      <c r="F165" s="23"/>
      <c r="G165" s="23"/>
      <c r="H165" s="23"/>
      <c r="I165" s="23"/>
      <c r="J165" s="23"/>
      <c r="K165" s="188"/>
      <c r="L165" s="23"/>
      <c r="M165" s="23"/>
      <c r="N165" s="23"/>
      <c r="O165" s="23"/>
      <c r="P165" s="23"/>
      <c r="Q165" s="23"/>
      <c r="R165" s="23"/>
      <c r="S165" s="23"/>
      <c r="T165" s="23"/>
      <c r="U165" s="23"/>
      <c r="V165" s="23"/>
      <c r="W165" s="23"/>
      <c r="X165" s="23"/>
      <c r="Y165" s="23"/>
      <c r="Z165" s="29"/>
      <c r="AA165" s="29"/>
      <c r="AB165" s="29"/>
      <c r="AC165" s="29"/>
      <c r="AD165" s="29"/>
      <c r="AE165" s="29"/>
      <c r="AF165" s="29"/>
      <c r="AG165" s="29"/>
      <c r="AH165" s="29"/>
      <c r="AI165" s="29"/>
    </row>
    <row r="166" ht="12.0" customHeight="1">
      <c r="A166" s="29"/>
      <c r="B166" s="23"/>
      <c r="C166" s="23"/>
      <c r="D166" s="167"/>
      <c r="E166" s="95"/>
      <c r="F166" s="23"/>
      <c r="G166" s="23"/>
      <c r="H166" s="23"/>
      <c r="I166" s="23"/>
      <c r="J166" s="23"/>
      <c r="K166" s="188"/>
      <c r="L166" s="23"/>
      <c r="M166" s="23"/>
      <c r="N166" s="23"/>
      <c r="O166" s="23"/>
      <c r="P166" s="23"/>
      <c r="Q166" s="23"/>
      <c r="R166" s="23"/>
      <c r="S166" s="23"/>
      <c r="T166" s="23"/>
      <c r="U166" s="23"/>
      <c r="V166" s="23"/>
      <c r="W166" s="23"/>
      <c r="X166" s="23"/>
      <c r="Y166" s="23"/>
      <c r="Z166" s="29"/>
      <c r="AA166" s="29"/>
      <c r="AB166" s="29"/>
      <c r="AC166" s="29"/>
      <c r="AD166" s="29"/>
      <c r="AE166" s="29"/>
      <c r="AF166" s="29"/>
      <c r="AG166" s="29"/>
      <c r="AH166" s="29"/>
      <c r="AI166" s="29"/>
    </row>
    <row r="167" ht="12.0" customHeight="1">
      <c r="A167" s="29"/>
      <c r="B167" s="23"/>
      <c r="C167" s="23"/>
      <c r="D167" s="167"/>
      <c r="E167" s="95"/>
      <c r="F167" s="23"/>
      <c r="G167" s="23"/>
      <c r="H167" s="23"/>
      <c r="I167" s="23"/>
      <c r="J167" s="23"/>
      <c r="K167" s="188"/>
      <c r="L167" s="23"/>
      <c r="M167" s="23"/>
      <c r="N167" s="23"/>
      <c r="O167" s="23"/>
      <c r="P167" s="23"/>
      <c r="Q167" s="23"/>
      <c r="R167" s="23"/>
      <c r="S167" s="23"/>
      <c r="T167" s="23"/>
      <c r="U167" s="23"/>
      <c r="V167" s="23"/>
      <c r="W167" s="23"/>
      <c r="X167" s="23"/>
      <c r="Y167" s="23"/>
      <c r="Z167" s="29"/>
      <c r="AA167" s="29"/>
      <c r="AB167" s="29"/>
      <c r="AC167" s="29"/>
      <c r="AD167" s="29"/>
      <c r="AE167" s="29"/>
      <c r="AF167" s="29"/>
      <c r="AG167" s="29"/>
      <c r="AH167" s="29"/>
      <c r="AI167" s="29"/>
    </row>
    <row r="168" ht="12.0" customHeight="1">
      <c r="A168" s="29"/>
      <c r="B168" s="23"/>
      <c r="C168" s="23"/>
      <c r="D168" s="167"/>
      <c r="E168" s="95"/>
      <c r="F168" s="23"/>
      <c r="G168" s="23"/>
      <c r="H168" s="23"/>
      <c r="I168" s="23"/>
      <c r="J168" s="23"/>
      <c r="K168" s="188"/>
      <c r="L168" s="23"/>
      <c r="M168" s="23"/>
      <c r="N168" s="23"/>
      <c r="O168" s="23"/>
      <c r="P168" s="23"/>
      <c r="Q168" s="23"/>
      <c r="R168" s="23"/>
      <c r="S168" s="23"/>
      <c r="T168" s="23"/>
      <c r="U168" s="23"/>
      <c r="V168" s="23"/>
      <c r="W168" s="23"/>
      <c r="X168" s="23"/>
      <c r="Y168" s="23"/>
      <c r="Z168" s="29"/>
      <c r="AA168" s="29"/>
      <c r="AB168" s="29"/>
      <c r="AC168" s="29"/>
      <c r="AD168" s="29"/>
      <c r="AE168" s="29"/>
      <c r="AF168" s="29"/>
      <c r="AG168" s="29"/>
      <c r="AH168" s="29"/>
      <c r="AI168" s="29"/>
    </row>
    <row r="169" ht="12.0" customHeight="1">
      <c r="A169" s="29"/>
      <c r="B169" s="23"/>
      <c r="C169" s="23"/>
      <c r="D169" s="167"/>
      <c r="E169" s="95"/>
      <c r="F169" s="23"/>
      <c r="G169" s="23"/>
      <c r="H169" s="23"/>
      <c r="I169" s="23"/>
      <c r="J169" s="23"/>
      <c r="K169" s="188"/>
      <c r="L169" s="23"/>
      <c r="M169" s="23"/>
      <c r="N169" s="23"/>
      <c r="O169" s="23"/>
      <c r="P169" s="23"/>
      <c r="Q169" s="23"/>
      <c r="R169" s="23"/>
      <c r="S169" s="23"/>
      <c r="T169" s="23"/>
      <c r="U169" s="23"/>
      <c r="V169" s="23"/>
      <c r="W169" s="23"/>
      <c r="X169" s="23"/>
      <c r="Y169" s="23"/>
      <c r="Z169" s="29"/>
      <c r="AA169" s="29"/>
      <c r="AB169" s="29"/>
      <c r="AC169" s="29"/>
      <c r="AD169" s="29"/>
      <c r="AE169" s="29"/>
      <c r="AF169" s="29"/>
      <c r="AG169" s="29"/>
      <c r="AH169" s="29"/>
      <c r="AI169" s="29"/>
    </row>
    <row r="170" ht="12.0" customHeight="1">
      <c r="A170" s="29"/>
      <c r="B170" s="23"/>
      <c r="C170" s="23"/>
      <c r="D170" s="167"/>
      <c r="E170" s="95"/>
      <c r="F170" s="23"/>
      <c r="G170" s="23"/>
      <c r="H170" s="23"/>
      <c r="I170" s="23"/>
      <c r="J170" s="23"/>
      <c r="K170" s="188"/>
      <c r="L170" s="23"/>
      <c r="M170" s="23"/>
      <c r="N170" s="23"/>
      <c r="O170" s="23"/>
      <c r="P170" s="23"/>
      <c r="Q170" s="23"/>
      <c r="R170" s="23"/>
      <c r="S170" s="23"/>
      <c r="T170" s="23"/>
      <c r="U170" s="23"/>
      <c r="V170" s="23"/>
      <c r="W170" s="23"/>
      <c r="X170" s="23"/>
      <c r="Y170" s="23"/>
      <c r="Z170" s="29"/>
      <c r="AA170" s="29"/>
      <c r="AB170" s="29"/>
      <c r="AC170" s="29"/>
      <c r="AD170" s="29"/>
      <c r="AE170" s="29"/>
      <c r="AF170" s="29"/>
      <c r="AG170" s="29"/>
      <c r="AH170" s="29"/>
      <c r="AI170" s="29"/>
    </row>
    <row r="171" ht="12.0" customHeight="1">
      <c r="A171" s="29"/>
      <c r="B171" s="23"/>
      <c r="C171" s="23"/>
      <c r="D171" s="167"/>
      <c r="E171" s="95"/>
      <c r="F171" s="23"/>
      <c r="G171" s="23"/>
      <c r="H171" s="23"/>
      <c r="I171" s="23"/>
      <c r="J171" s="23"/>
      <c r="K171" s="188"/>
      <c r="L171" s="23"/>
      <c r="M171" s="23"/>
      <c r="N171" s="23"/>
      <c r="O171" s="23"/>
      <c r="P171" s="23"/>
      <c r="Q171" s="23"/>
      <c r="R171" s="23"/>
      <c r="S171" s="23"/>
      <c r="T171" s="23"/>
      <c r="U171" s="23"/>
      <c r="V171" s="23"/>
      <c r="W171" s="23"/>
      <c r="X171" s="23"/>
      <c r="Y171" s="23"/>
      <c r="Z171" s="29"/>
      <c r="AA171" s="29"/>
      <c r="AB171" s="29"/>
      <c r="AC171" s="29"/>
      <c r="AD171" s="29"/>
      <c r="AE171" s="29"/>
      <c r="AF171" s="29"/>
      <c r="AG171" s="29"/>
      <c r="AH171" s="29"/>
      <c r="AI171" s="29"/>
    </row>
    <row r="172" ht="12.0" customHeight="1">
      <c r="A172" s="29"/>
      <c r="B172" s="23"/>
      <c r="C172" s="23"/>
      <c r="D172" s="167"/>
      <c r="E172" s="95"/>
      <c r="F172" s="23"/>
      <c r="G172" s="23"/>
      <c r="H172" s="23"/>
      <c r="I172" s="23"/>
      <c r="J172" s="23"/>
      <c r="K172" s="188"/>
      <c r="L172" s="23"/>
      <c r="M172" s="23"/>
      <c r="N172" s="23"/>
      <c r="O172" s="23"/>
      <c r="P172" s="23"/>
      <c r="Q172" s="23"/>
      <c r="R172" s="23"/>
      <c r="S172" s="23"/>
      <c r="T172" s="23"/>
      <c r="U172" s="23"/>
      <c r="V172" s="23"/>
      <c r="W172" s="23"/>
      <c r="X172" s="23"/>
      <c r="Y172" s="23"/>
      <c r="Z172" s="29"/>
      <c r="AA172" s="29"/>
      <c r="AB172" s="29"/>
      <c r="AC172" s="29"/>
      <c r="AD172" s="29"/>
      <c r="AE172" s="29"/>
      <c r="AF172" s="29"/>
      <c r="AG172" s="29"/>
      <c r="AH172" s="29"/>
      <c r="AI172" s="29"/>
    </row>
    <row r="173" ht="12.0" customHeight="1">
      <c r="A173" s="29"/>
      <c r="B173" s="23"/>
      <c r="C173" s="23"/>
      <c r="D173" s="167"/>
      <c r="E173" s="95"/>
      <c r="F173" s="23"/>
      <c r="G173" s="23"/>
      <c r="H173" s="23"/>
      <c r="I173" s="23"/>
      <c r="J173" s="23"/>
      <c r="K173" s="188"/>
      <c r="L173" s="23"/>
      <c r="M173" s="23"/>
      <c r="N173" s="23"/>
      <c r="O173" s="23"/>
      <c r="P173" s="23"/>
      <c r="Q173" s="23"/>
      <c r="R173" s="23"/>
      <c r="S173" s="23"/>
      <c r="T173" s="23"/>
      <c r="U173" s="23"/>
      <c r="V173" s="23"/>
      <c r="W173" s="23"/>
      <c r="X173" s="23"/>
      <c r="Y173" s="23"/>
      <c r="Z173" s="29"/>
      <c r="AA173" s="29"/>
      <c r="AB173" s="29"/>
      <c r="AC173" s="29"/>
      <c r="AD173" s="29"/>
      <c r="AE173" s="29"/>
      <c r="AF173" s="29"/>
      <c r="AG173" s="29"/>
      <c r="AH173" s="29"/>
      <c r="AI173" s="29"/>
    </row>
    <row r="174" ht="12.0" customHeight="1">
      <c r="A174" s="29"/>
      <c r="B174" s="23"/>
      <c r="C174" s="23"/>
      <c r="D174" s="167"/>
      <c r="E174" s="95"/>
      <c r="F174" s="23"/>
      <c r="G174" s="23"/>
      <c r="H174" s="23"/>
      <c r="I174" s="23"/>
      <c r="J174" s="23"/>
      <c r="K174" s="188"/>
      <c r="L174" s="23"/>
      <c r="M174" s="23"/>
      <c r="N174" s="23"/>
      <c r="O174" s="23"/>
      <c r="P174" s="23"/>
      <c r="Q174" s="23"/>
      <c r="R174" s="23"/>
      <c r="S174" s="23"/>
      <c r="T174" s="23"/>
      <c r="U174" s="23"/>
      <c r="V174" s="23"/>
      <c r="W174" s="23"/>
      <c r="X174" s="23"/>
      <c r="Y174" s="23"/>
      <c r="Z174" s="29"/>
      <c r="AA174" s="29"/>
      <c r="AB174" s="29"/>
      <c r="AC174" s="29"/>
      <c r="AD174" s="29"/>
      <c r="AE174" s="29"/>
      <c r="AF174" s="29"/>
      <c r="AG174" s="29"/>
      <c r="AH174" s="29"/>
      <c r="AI174" s="29"/>
    </row>
    <row r="175" ht="12.0" customHeight="1">
      <c r="A175" s="29"/>
      <c r="B175" s="23"/>
      <c r="C175" s="23"/>
      <c r="D175" s="167"/>
      <c r="E175" s="95"/>
      <c r="F175" s="23"/>
      <c r="G175" s="23"/>
      <c r="H175" s="23"/>
      <c r="I175" s="23"/>
      <c r="J175" s="23"/>
      <c r="K175" s="188"/>
      <c r="L175" s="23"/>
      <c r="M175" s="23"/>
      <c r="N175" s="23"/>
      <c r="O175" s="23"/>
      <c r="P175" s="23"/>
      <c r="Q175" s="23"/>
      <c r="R175" s="23"/>
      <c r="S175" s="23"/>
      <c r="T175" s="23"/>
      <c r="U175" s="23"/>
      <c r="V175" s="23"/>
      <c r="W175" s="23"/>
      <c r="X175" s="23"/>
      <c r="Y175" s="23"/>
      <c r="Z175" s="29"/>
      <c r="AA175" s="29"/>
      <c r="AB175" s="29"/>
      <c r="AC175" s="29"/>
      <c r="AD175" s="29"/>
      <c r="AE175" s="29"/>
      <c r="AF175" s="29"/>
      <c r="AG175" s="29"/>
      <c r="AH175" s="29"/>
      <c r="AI175" s="29"/>
    </row>
    <row r="176" ht="12.0" customHeight="1">
      <c r="A176" s="29"/>
      <c r="B176" s="23"/>
      <c r="C176" s="23"/>
      <c r="D176" s="167"/>
      <c r="E176" s="95"/>
      <c r="F176" s="23"/>
      <c r="G176" s="23"/>
      <c r="H176" s="23"/>
      <c r="I176" s="23"/>
      <c r="J176" s="23"/>
      <c r="K176" s="188"/>
      <c r="L176" s="23"/>
      <c r="M176" s="23"/>
      <c r="N176" s="23"/>
      <c r="O176" s="23"/>
      <c r="P176" s="23"/>
      <c r="Q176" s="23"/>
      <c r="R176" s="23"/>
      <c r="S176" s="23"/>
      <c r="T176" s="23"/>
      <c r="U176" s="23"/>
      <c r="V176" s="23"/>
      <c r="W176" s="23"/>
      <c r="X176" s="23"/>
      <c r="Y176" s="23"/>
      <c r="Z176" s="29"/>
      <c r="AA176" s="29"/>
      <c r="AB176" s="29"/>
      <c r="AC176" s="29"/>
      <c r="AD176" s="29"/>
      <c r="AE176" s="29"/>
      <c r="AF176" s="29"/>
      <c r="AG176" s="29"/>
      <c r="AH176" s="29"/>
      <c r="AI176" s="29"/>
    </row>
    <row r="177" ht="12.0" customHeight="1">
      <c r="A177" s="29"/>
      <c r="B177" s="23"/>
      <c r="C177" s="23"/>
      <c r="D177" s="167"/>
      <c r="E177" s="95"/>
      <c r="F177" s="23"/>
      <c r="G177" s="23"/>
      <c r="H177" s="23"/>
      <c r="I177" s="23"/>
      <c r="J177" s="23"/>
      <c r="K177" s="188"/>
      <c r="L177" s="23"/>
      <c r="M177" s="23"/>
      <c r="N177" s="23"/>
      <c r="O177" s="23"/>
      <c r="P177" s="23"/>
      <c r="Q177" s="23"/>
      <c r="R177" s="23"/>
      <c r="S177" s="23"/>
      <c r="T177" s="23"/>
      <c r="U177" s="23"/>
      <c r="V177" s="23"/>
      <c r="W177" s="23"/>
      <c r="X177" s="23"/>
      <c r="Y177" s="23"/>
      <c r="Z177" s="29"/>
      <c r="AA177" s="29"/>
      <c r="AB177" s="29"/>
      <c r="AC177" s="29"/>
      <c r="AD177" s="29"/>
      <c r="AE177" s="29"/>
      <c r="AF177" s="29"/>
      <c r="AG177" s="29"/>
      <c r="AH177" s="29"/>
      <c r="AI177" s="29"/>
    </row>
    <row r="178" ht="12.0" customHeight="1">
      <c r="A178" s="29"/>
      <c r="B178" s="23"/>
      <c r="C178" s="23"/>
      <c r="D178" s="167"/>
      <c r="E178" s="95"/>
      <c r="F178" s="23"/>
      <c r="G178" s="23"/>
      <c r="H178" s="23"/>
      <c r="I178" s="23"/>
      <c r="J178" s="23"/>
      <c r="K178" s="188"/>
      <c r="L178" s="23"/>
      <c r="M178" s="23"/>
      <c r="N178" s="23"/>
      <c r="O178" s="23"/>
      <c r="P178" s="23"/>
      <c r="Q178" s="23"/>
      <c r="R178" s="23"/>
      <c r="S178" s="23"/>
      <c r="T178" s="23"/>
      <c r="U178" s="23"/>
      <c r="V178" s="23"/>
      <c r="W178" s="23"/>
      <c r="X178" s="23"/>
      <c r="Y178" s="23"/>
      <c r="Z178" s="29"/>
      <c r="AA178" s="29"/>
      <c r="AB178" s="29"/>
      <c r="AC178" s="29"/>
      <c r="AD178" s="29"/>
      <c r="AE178" s="29"/>
      <c r="AF178" s="29"/>
      <c r="AG178" s="29"/>
      <c r="AH178" s="29"/>
      <c r="AI178" s="29"/>
    </row>
    <row r="179" ht="12.0" customHeight="1">
      <c r="A179" s="29"/>
      <c r="B179" s="23"/>
      <c r="C179" s="23"/>
      <c r="D179" s="167"/>
      <c r="E179" s="95"/>
      <c r="F179" s="23"/>
      <c r="G179" s="23"/>
      <c r="H179" s="23"/>
      <c r="I179" s="23"/>
      <c r="J179" s="23"/>
      <c r="K179" s="188"/>
      <c r="L179" s="23"/>
      <c r="M179" s="23"/>
      <c r="N179" s="23"/>
      <c r="O179" s="23"/>
      <c r="P179" s="23"/>
      <c r="Q179" s="23"/>
      <c r="R179" s="23"/>
      <c r="S179" s="23"/>
      <c r="T179" s="23"/>
      <c r="U179" s="23"/>
      <c r="V179" s="23"/>
      <c r="W179" s="23"/>
      <c r="X179" s="23"/>
      <c r="Y179" s="23"/>
      <c r="Z179" s="29"/>
      <c r="AA179" s="29"/>
      <c r="AB179" s="29"/>
      <c r="AC179" s="29"/>
      <c r="AD179" s="29"/>
      <c r="AE179" s="29"/>
      <c r="AF179" s="29"/>
      <c r="AG179" s="29"/>
      <c r="AH179" s="29"/>
      <c r="AI179" s="29"/>
    </row>
    <row r="180" ht="12.0" customHeight="1">
      <c r="A180" s="29"/>
      <c r="B180" s="23"/>
      <c r="C180" s="23"/>
      <c r="D180" s="167"/>
      <c r="E180" s="95"/>
      <c r="F180" s="23"/>
      <c r="G180" s="23"/>
      <c r="H180" s="23"/>
      <c r="I180" s="23"/>
      <c r="J180" s="23"/>
      <c r="K180" s="188"/>
      <c r="L180" s="23"/>
      <c r="M180" s="23"/>
      <c r="N180" s="23"/>
      <c r="O180" s="23"/>
      <c r="P180" s="23"/>
      <c r="Q180" s="23"/>
      <c r="R180" s="23"/>
      <c r="S180" s="23"/>
      <c r="T180" s="23"/>
      <c r="U180" s="23"/>
      <c r="V180" s="23"/>
      <c r="W180" s="23"/>
      <c r="X180" s="23"/>
      <c r="Y180" s="23"/>
      <c r="Z180" s="29"/>
      <c r="AA180" s="29"/>
      <c r="AB180" s="29"/>
      <c r="AC180" s="29"/>
      <c r="AD180" s="29"/>
      <c r="AE180" s="29"/>
      <c r="AF180" s="29"/>
      <c r="AG180" s="29"/>
      <c r="AH180" s="29"/>
      <c r="AI180" s="29"/>
    </row>
    <row r="181" ht="12.0" customHeight="1">
      <c r="A181" s="29"/>
      <c r="B181" s="23"/>
      <c r="C181" s="23"/>
      <c r="D181" s="167"/>
      <c r="E181" s="95"/>
      <c r="F181" s="23"/>
      <c r="G181" s="23"/>
      <c r="H181" s="23"/>
      <c r="I181" s="23"/>
      <c r="J181" s="23"/>
      <c r="K181" s="188"/>
      <c r="L181" s="23"/>
      <c r="M181" s="23"/>
      <c r="N181" s="23"/>
      <c r="O181" s="23"/>
      <c r="P181" s="23"/>
      <c r="Q181" s="23"/>
      <c r="R181" s="23"/>
      <c r="S181" s="23"/>
      <c r="T181" s="23"/>
      <c r="U181" s="23"/>
      <c r="V181" s="23"/>
      <c r="W181" s="23"/>
      <c r="X181" s="23"/>
      <c r="Y181" s="23"/>
      <c r="Z181" s="29"/>
      <c r="AA181" s="29"/>
      <c r="AB181" s="29"/>
      <c r="AC181" s="29"/>
      <c r="AD181" s="29"/>
      <c r="AE181" s="29"/>
      <c r="AF181" s="29"/>
      <c r="AG181" s="29"/>
      <c r="AH181" s="29"/>
      <c r="AI181" s="29"/>
    </row>
    <row r="182" ht="12.0" customHeight="1">
      <c r="A182" s="29"/>
      <c r="B182" s="23"/>
      <c r="C182" s="23"/>
      <c r="D182" s="167"/>
      <c r="E182" s="95"/>
      <c r="F182" s="23"/>
      <c r="G182" s="23"/>
      <c r="H182" s="23"/>
      <c r="I182" s="23"/>
      <c r="J182" s="23"/>
      <c r="K182" s="188"/>
      <c r="L182" s="23"/>
      <c r="M182" s="23"/>
      <c r="N182" s="23"/>
      <c r="O182" s="23"/>
      <c r="P182" s="23"/>
      <c r="Q182" s="23"/>
      <c r="R182" s="23"/>
      <c r="S182" s="23"/>
      <c r="T182" s="23"/>
      <c r="U182" s="23"/>
      <c r="V182" s="23"/>
      <c r="W182" s="23"/>
      <c r="X182" s="23"/>
      <c r="Y182" s="23"/>
      <c r="Z182" s="29"/>
      <c r="AA182" s="29"/>
      <c r="AB182" s="29"/>
      <c r="AC182" s="29"/>
      <c r="AD182" s="29"/>
      <c r="AE182" s="29"/>
      <c r="AF182" s="29"/>
      <c r="AG182" s="29"/>
      <c r="AH182" s="29"/>
      <c r="AI182" s="29"/>
    </row>
    <row r="183" ht="12.0" customHeight="1">
      <c r="A183" s="29"/>
      <c r="B183" s="23"/>
      <c r="C183" s="23"/>
      <c r="D183" s="167"/>
      <c r="E183" s="95"/>
      <c r="F183" s="23"/>
      <c r="G183" s="23"/>
      <c r="H183" s="23"/>
      <c r="I183" s="23"/>
      <c r="J183" s="23"/>
      <c r="K183" s="188"/>
      <c r="L183" s="23"/>
      <c r="M183" s="23"/>
      <c r="N183" s="23"/>
      <c r="O183" s="23"/>
      <c r="P183" s="23"/>
      <c r="Q183" s="23"/>
      <c r="R183" s="23"/>
      <c r="S183" s="23"/>
      <c r="T183" s="23"/>
      <c r="U183" s="23"/>
      <c r="V183" s="23"/>
      <c r="W183" s="23"/>
      <c r="X183" s="23"/>
      <c r="Y183" s="23"/>
      <c r="Z183" s="29"/>
      <c r="AA183" s="29"/>
      <c r="AB183" s="29"/>
      <c r="AC183" s="29"/>
      <c r="AD183" s="29"/>
      <c r="AE183" s="29"/>
      <c r="AF183" s="29"/>
      <c r="AG183" s="29"/>
      <c r="AH183" s="29"/>
      <c r="AI183" s="29"/>
    </row>
    <row r="184" ht="12.0" customHeight="1">
      <c r="A184" s="29"/>
      <c r="B184" s="23"/>
      <c r="C184" s="23"/>
      <c r="D184" s="167"/>
      <c r="E184" s="95"/>
      <c r="F184" s="23"/>
      <c r="G184" s="23"/>
      <c r="H184" s="23"/>
      <c r="I184" s="23"/>
      <c r="J184" s="23"/>
      <c r="K184" s="188"/>
      <c r="L184" s="23"/>
      <c r="M184" s="23"/>
      <c r="N184" s="23"/>
      <c r="O184" s="23"/>
      <c r="P184" s="23"/>
      <c r="Q184" s="23"/>
      <c r="R184" s="23"/>
      <c r="S184" s="23"/>
      <c r="T184" s="23"/>
      <c r="U184" s="23"/>
      <c r="V184" s="23"/>
      <c r="W184" s="23"/>
      <c r="X184" s="23"/>
      <c r="Y184" s="23"/>
      <c r="Z184" s="29"/>
      <c r="AA184" s="29"/>
      <c r="AB184" s="29"/>
      <c r="AC184" s="29"/>
      <c r="AD184" s="29"/>
      <c r="AE184" s="29"/>
      <c r="AF184" s="29"/>
      <c r="AG184" s="29"/>
      <c r="AH184" s="29"/>
      <c r="AI184" s="29"/>
    </row>
    <row r="185" ht="12.0" customHeight="1">
      <c r="A185" s="29"/>
      <c r="B185" s="23"/>
      <c r="C185" s="23"/>
      <c r="D185" s="167"/>
      <c r="E185" s="95"/>
      <c r="F185" s="23"/>
      <c r="G185" s="23"/>
      <c r="H185" s="23"/>
      <c r="I185" s="23"/>
      <c r="J185" s="23"/>
      <c r="K185" s="188"/>
      <c r="L185" s="23"/>
      <c r="M185" s="23"/>
      <c r="N185" s="23"/>
      <c r="O185" s="23"/>
      <c r="P185" s="23"/>
      <c r="Q185" s="23"/>
      <c r="R185" s="23"/>
      <c r="S185" s="23"/>
      <c r="T185" s="23"/>
      <c r="U185" s="23"/>
      <c r="V185" s="23"/>
      <c r="W185" s="23"/>
      <c r="X185" s="23"/>
      <c r="Y185" s="23"/>
      <c r="Z185" s="29"/>
      <c r="AA185" s="29"/>
      <c r="AB185" s="29"/>
      <c r="AC185" s="29"/>
      <c r="AD185" s="29"/>
      <c r="AE185" s="29"/>
      <c r="AF185" s="29"/>
      <c r="AG185" s="29"/>
      <c r="AH185" s="29"/>
      <c r="AI185" s="29"/>
    </row>
    <row r="186" ht="12.0" customHeight="1">
      <c r="A186" s="29"/>
      <c r="B186" s="23"/>
      <c r="C186" s="23"/>
      <c r="D186" s="167"/>
      <c r="E186" s="95"/>
      <c r="F186" s="23"/>
      <c r="G186" s="23"/>
      <c r="H186" s="23"/>
      <c r="I186" s="23"/>
      <c r="J186" s="23"/>
      <c r="K186" s="188"/>
      <c r="L186" s="23"/>
      <c r="M186" s="23"/>
      <c r="N186" s="23"/>
      <c r="O186" s="23"/>
      <c r="P186" s="23"/>
      <c r="Q186" s="23"/>
      <c r="R186" s="23"/>
      <c r="S186" s="23"/>
      <c r="T186" s="23"/>
      <c r="U186" s="23"/>
      <c r="V186" s="23"/>
      <c r="W186" s="23"/>
      <c r="X186" s="23"/>
      <c r="Y186" s="23"/>
      <c r="Z186" s="29"/>
      <c r="AA186" s="29"/>
      <c r="AB186" s="29"/>
      <c r="AC186" s="29"/>
      <c r="AD186" s="29"/>
      <c r="AE186" s="29"/>
      <c r="AF186" s="29"/>
      <c r="AG186" s="29"/>
      <c r="AH186" s="29"/>
      <c r="AI186" s="29"/>
    </row>
    <row r="187" ht="12.0" customHeight="1">
      <c r="A187" s="29"/>
      <c r="B187" s="23"/>
      <c r="C187" s="23"/>
      <c r="D187" s="167"/>
      <c r="E187" s="95"/>
      <c r="F187" s="23"/>
      <c r="G187" s="23"/>
      <c r="H187" s="23"/>
      <c r="I187" s="23"/>
      <c r="J187" s="23"/>
      <c r="K187" s="188"/>
      <c r="L187" s="23"/>
      <c r="M187" s="23"/>
      <c r="N187" s="23"/>
      <c r="O187" s="23"/>
      <c r="P187" s="23"/>
      <c r="Q187" s="23"/>
      <c r="R187" s="23"/>
      <c r="S187" s="23"/>
      <c r="T187" s="23"/>
      <c r="U187" s="23"/>
      <c r="V187" s="23"/>
      <c r="W187" s="23"/>
      <c r="X187" s="23"/>
      <c r="Y187" s="23"/>
      <c r="Z187" s="29"/>
      <c r="AA187" s="29"/>
      <c r="AB187" s="29"/>
      <c r="AC187" s="29"/>
      <c r="AD187" s="29"/>
      <c r="AE187" s="29"/>
      <c r="AF187" s="29"/>
      <c r="AG187" s="29"/>
      <c r="AH187" s="29"/>
      <c r="AI187" s="29"/>
    </row>
    <row r="188" ht="12.0" customHeight="1">
      <c r="A188" s="29"/>
      <c r="B188" s="23"/>
      <c r="C188" s="23"/>
      <c r="D188" s="167"/>
      <c r="E188" s="95"/>
      <c r="F188" s="23"/>
      <c r="G188" s="23"/>
      <c r="H188" s="23"/>
      <c r="I188" s="23"/>
      <c r="J188" s="23"/>
      <c r="K188" s="188"/>
      <c r="L188" s="23"/>
      <c r="M188" s="23"/>
      <c r="N188" s="23"/>
      <c r="O188" s="23"/>
      <c r="P188" s="23"/>
      <c r="Q188" s="23"/>
      <c r="R188" s="23"/>
      <c r="S188" s="23"/>
      <c r="T188" s="23"/>
      <c r="U188" s="23"/>
      <c r="V188" s="23"/>
      <c r="W188" s="23"/>
      <c r="X188" s="23"/>
      <c r="Y188" s="23"/>
      <c r="Z188" s="29"/>
      <c r="AA188" s="29"/>
      <c r="AB188" s="29"/>
      <c r="AC188" s="29"/>
      <c r="AD188" s="29"/>
      <c r="AE188" s="29"/>
      <c r="AF188" s="29"/>
      <c r="AG188" s="29"/>
      <c r="AH188" s="29"/>
      <c r="AI188" s="29"/>
    </row>
    <row r="189" ht="12.0" customHeight="1">
      <c r="A189" s="29"/>
      <c r="B189" s="23"/>
      <c r="C189" s="23"/>
      <c r="D189" s="167"/>
      <c r="E189" s="95"/>
      <c r="F189" s="23"/>
      <c r="G189" s="23"/>
      <c r="H189" s="23"/>
      <c r="I189" s="23"/>
      <c r="J189" s="23"/>
      <c r="K189" s="188"/>
      <c r="L189" s="23"/>
      <c r="M189" s="23"/>
      <c r="N189" s="23"/>
      <c r="O189" s="23"/>
      <c r="P189" s="23"/>
      <c r="Q189" s="23"/>
      <c r="R189" s="23"/>
      <c r="S189" s="23"/>
      <c r="T189" s="23"/>
      <c r="U189" s="23"/>
      <c r="V189" s="23"/>
      <c r="W189" s="23"/>
      <c r="X189" s="23"/>
      <c r="Y189" s="23"/>
      <c r="Z189" s="29"/>
      <c r="AA189" s="29"/>
      <c r="AB189" s="29"/>
      <c r="AC189" s="29"/>
      <c r="AD189" s="29"/>
      <c r="AE189" s="29"/>
      <c r="AF189" s="29"/>
      <c r="AG189" s="29"/>
      <c r="AH189" s="29"/>
      <c r="AI189" s="29"/>
    </row>
    <row r="190" ht="12.0" customHeight="1">
      <c r="A190" s="29"/>
      <c r="B190" s="23"/>
      <c r="C190" s="23"/>
      <c r="D190" s="167"/>
      <c r="E190" s="95"/>
      <c r="F190" s="23"/>
      <c r="G190" s="23"/>
      <c r="H190" s="23"/>
      <c r="I190" s="23"/>
      <c r="J190" s="23"/>
      <c r="K190" s="188"/>
      <c r="L190" s="23"/>
      <c r="M190" s="23"/>
      <c r="N190" s="23"/>
      <c r="O190" s="23"/>
      <c r="P190" s="23"/>
      <c r="Q190" s="23"/>
      <c r="R190" s="23"/>
      <c r="S190" s="23"/>
      <c r="T190" s="23"/>
      <c r="U190" s="23"/>
      <c r="V190" s="23"/>
      <c r="W190" s="23"/>
      <c r="X190" s="23"/>
      <c r="Y190" s="23"/>
      <c r="Z190" s="29"/>
      <c r="AA190" s="29"/>
      <c r="AB190" s="29"/>
      <c r="AC190" s="29"/>
      <c r="AD190" s="29"/>
      <c r="AE190" s="29"/>
      <c r="AF190" s="29"/>
      <c r="AG190" s="29"/>
      <c r="AH190" s="29"/>
      <c r="AI190" s="29"/>
    </row>
    <row r="191" ht="12.0" customHeight="1">
      <c r="A191" s="29"/>
      <c r="B191" s="23"/>
      <c r="C191" s="23"/>
      <c r="D191" s="167"/>
      <c r="E191" s="95"/>
      <c r="F191" s="23"/>
      <c r="G191" s="23"/>
      <c r="H191" s="23"/>
      <c r="I191" s="23"/>
      <c r="J191" s="23"/>
      <c r="K191" s="188"/>
      <c r="L191" s="23"/>
      <c r="M191" s="23"/>
      <c r="N191" s="23"/>
      <c r="O191" s="23"/>
      <c r="P191" s="23"/>
      <c r="Q191" s="23"/>
      <c r="R191" s="23"/>
      <c r="S191" s="23"/>
      <c r="T191" s="23"/>
      <c r="U191" s="23"/>
      <c r="V191" s="23"/>
      <c r="W191" s="23"/>
      <c r="X191" s="23"/>
      <c r="Y191" s="23"/>
      <c r="Z191" s="29"/>
      <c r="AA191" s="29"/>
      <c r="AB191" s="29"/>
      <c r="AC191" s="29"/>
      <c r="AD191" s="29"/>
      <c r="AE191" s="29"/>
      <c r="AF191" s="29"/>
      <c r="AG191" s="29"/>
      <c r="AH191" s="29"/>
      <c r="AI191" s="29"/>
    </row>
    <row r="192" ht="12.0" customHeight="1">
      <c r="A192" s="29"/>
      <c r="B192" s="23"/>
      <c r="C192" s="23"/>
      <c r="D192" s="167"/>
      <c r="E192" s="95"/>
      <c r="F192" s="23"/>
      <c r="G192" s="23"/>
      <c r="H192" s="23"/>
      <c r="I192" s="23"/>
      <c r="J192" s="23"/>
      <c r="K192" s="188"/>
      <c r="L192" s="23"/>
      <c r="M192" s="23"/>
      <c r="N192" s="23"/>
      <c r="O192" s="23"/>
      <c r="P192" s="23"/>
      <c r="Q192" s="23"/>
      <c r="R192" s="23"/>
      <c r="S192" s="23"/>
      <c r="T192" s="23"/>
      <c r="U192" s="23"/>
      <c r="V192" s="23"/>
      <c r="W192" s="23"/>
      <c r="X192" s="23"/>
      <c r="Y192" s="23"/>
      <c r="Z192" s="29"/>
      <c r="AA192" s="29"/>
      <c r="AB192" s="29"/>
      <c r="AC192" s="29"/>
      <c r="AD192" s="29"/>
      <c r="AE192" s="29"/>
      <c r="AF192" s="29"/>
      <c r="AG192" s="29"/>
      <c r="AH192" s="29"/>
      <c r="AI192" s="29"/>
    </row>
    <row r="193" ht="12.0" customHeight="1">
      <c r="A193" s="29"/>
      <c r="B193" s="23"/>
      <c r="C193" s="23"/>
      <c r="D193" s="167"/>
      <c r="E193" s="95"/>
      <c r="F193" s="23"/>
      <c r="G193" s="23"/>
      <c r="H193" s="23"/>
      <c r="I193" s="23"/>
      <c r="J193" s="23"/>
      <c r="K193" s="188"/>
      <c r="L193" s="23"/>
      <c r="M193" s="23"/>
      <c r="N193" s="23"/>
      <c r="O193" s="23"/>
      <c r="P193" s="23"/>
      <c r="Q193" s="23"/>
      <c r="R193" s="23"/>
      <c r="S193" s="23"/>
      <c r="T193" s="23"/>
      <c r="U193" s="23"/>
      <c r="V193" s="23"/>
      <c r="W193" s="23"/>
      <c r="X193" s="23"/>
      <c r="Y193" s="23"/>
      <c r="Z193" s="29"/>
      <c r="AA193" s="29"/>
      <c r="AB193" s="29"/>
      <c r="AC193" s="29"/>
      <c r="AD193" s="29"/>
      <c r="AE193" s="29"/>
      <c r="AF193" s="29"/>
      <c r="AG193" s="29"/>
      <c r="AH193" s="29"/>
      <c r="AI193" s="29"/>
    </row>
    <row r="194" ht="12.0" customHeight="1">
      <c r="A194" s="29"/>
      <c r="B194" s="23"/>
      <c r="C194" s="23"/>
      <c r="D194" s="167"/>
      <c r="E194" s="95"/>
      <c r="F194" s="23"/>
      <c r="G194" s="23"/>
      <c r="H194" s="23"/>
      <c r="I194" s="23"/>
      <c r="J194" s="23"/>
      <c r="K194" s="188"/>
      <c r="L194" s="23"/>
      <c r="M194" s="23"/>
      <c r="N194" s="23"/>
      <c r="O194" s="23"/>
      <c r="P194" s="23"/>
      <c r="Q194" s="23"/>
      <c r="R194" s="23"/>
      <c r="S194" s="23"/>
      <c r="T194" s="23"/>
      <c r="U194" s="23"/>
      <c r="V194" s="23"/>
      <c r="W194" s="23"/>
      <c r="X194" s="23"/>
      <c r="Y194" s="23"/>
      <c r="Z194" s="29"/>
      <c r="AA194" s="29"/>
      <c r="AB194" s="29"/>
      <c r="AC194" s="29"/>
      <c r="AD194" s="29"/>
      <c r="AE194" s="29"/>
      <c r="AF194" s="29"/>
      <c r="AG194" s="29"/>
      <c r="AH194" s="29"/>
      <c r="AI194" s="29"/>
    </row>
    <row r="195" ht="12.0" customHeight="1">
      <c r="A195" s="29"/>
      <c r="B195" s="23"/>
      <c r="C195" s="23"/>
      <c r="D195" s="167"/>
      <c r="E195" s="95"/>
      <c r="F195" s="23"/>
      <c r="G195" s="23"/>
      <c r="H195" s="23"/>
      <c r="I195" s="23"/>
      <c r="J195" s="23"/>
      <c r="K195" s="188"/>
      <c r="L195" s="23"/>
      <c r="M195" s="23"/>
      <c r="N195" s="23"/>
      <c r="O195" s="23"/>
      <c r="P195" s="23"/>
      <c r="Q195" s="23"/>
      <c r="R195" s="23"/>
      <c r="S195" s="23"/>
      <c r="T195" s="23"/>
      <c r="U195" s="23"/>
      <c r="V195" s="23"/>
      <c r="W195" s="23"/>
      <c r="X195" s="23"/>
      <c r="Y195" s="23"/>
      <c r="Z195" s="29"/>
      <c r="AA195" s="29"/>
      <c r="AB195" s="29"/>
      <c r="AC195" s="29"/>
      <c r="AD195" s="29"/>
      <c r="AE195" s="29"/>
      <c r="AF195" s="29"/>
      <c r="AG195" s="29"/>
      <c r="AH195" s="29"/>
      <c r="AI195" s="29"/>
    </row>
    <row r="196" ht="12.0" customHeight="1">
      <c r="A196" s="29"/>
      <c r="B196" s="23"/>
      <c r="C196" s="23"/>
      <c r="D196" s="167"/>
      <c r="E196" s="95"/>
      <c r="F196" s="23"/>
      <c r="G196" s="23"/>
      <c r="H196" s="23"/>
      <c r="I196" s="23"/>
      <c r="J196" s="23"/>
      <c r="K196" s="188"/>
      <c r="L196" s="23"/>
      <c r="M196" s="23"/>
      <c r="N196" s="23"/>
      <c r="O196" s="23"/>
      <c r="P196" s="23"/>
      <c r="Q196" s="23"/>
      <c r="R196" s="23"/>
      <c r="S196" s="23"/>
      <c r="T196" s="23"/>
      <c r="U196" s="23"/>
      <c r="V196" s="23"/>
      <c r="W196" s="23"/>
      <c r="X196" s="23"/>
      <c r="Y196" s="23"/>
      <c r="Z196" s="29"/>
      <c r="AA196" s="29"/>
      <c r="AB196" s="29"/>
      <c r="AC196" s="29"/>
      <c r="AD196" s="29"/>
      <c r="AE196" s="29"/>
      <c r="AF196" s="29"/>
      <c r="AG196" s="29"/>
      <c r="AH196" s="29"/>
      <c r="AI196" s="29"/>
    </row>
    <row r="197" ht="12.0" customHeight="1">
      <c r="A197" s="29"/>
      <c r="B197" s="23"/>
      <c r="C197" s="23"/>
      <c r="D197" s="167"/>
      <c r="E197" s="95"/>
      <c r="F197" s="23"/>
      <c r="G197" s="23"/>
      <c r="H197" s="23"/>
      <c r="I197" s="23"/>
      <c r="J197" s="23"/>
      <c r="K197" s="188"/>
      <c r="L197" s="23"/>
      <c r="M197" s="23"/>
      <c r="N197" s="23"/>
      <c r="O197" s="23"/>
      <c r="P197" s="23"/>
      <c r="Q197" s="23"/>
      <c r="R197" s="23"/>
      <c r="S197" s="23"/>
      <c r="T197" s="23"/>
      <c r="U197" s="23"/>
      <c r="V197" s="23"/>
      <c r="W197" s="23"/>
      <c r="X197" s="23"/>
      <c r="Y197" s="23"/>
      <c r="Z197" s="29"/>
      <c r="AA197" s="29"/>
      <c r="AB197" s="29"/>
      <c r="AC197" s="29"/>
      <c r="AD197" s="29"/>
      <c r="AE197" s="29"/>
      <c r="AF197" s="29"/>
      <c r="AG197" s="29"/>
      <c r="AH197" s="29"/>
      <c r="AI197" s="29"/>
    </row>
    <row r="198" ht="12.0" customHeight="1">
      <c r="A198" s="29"/>
      <c r="B198" s="23"/>
      <c r="C198" s="23"/>
      <c r="D198" s="167"/>
      <c r="E198" s="95"/>
      <c r="F198" s="23"/>
      <c r="G198" s="23"/>
      <c r="H198" s="23"/>
      <c r="I198" s="23"/>
      <c r="J198" s="23"/>
      <c r="K198" s="188"/>
      <c r="L198" s="23"/>
      <c r="M198" s="23"/>
      <c r="N198" s="23"/>
      <c r="O198" s="23"/>
      <c r="P198" s="23"/>
      <c r="Q198" s="23"/>
      <c r="R198" s="23"/>
      <c r="S198" s="23"/>
      <c r="T198" s="23"/>
      <c r="U198" s="23"/>
      <c r="V198" s="23"/>
      <c r="W198" s="23"/>
      <c r="X198" s="23"/>
      <c r="Y198" s="23"/>
      <c r="Z198" s="29"/>
      <c r="AA198" s="29"/>
      <c r="AB198" s="29"/>
      <c r="AC198" s="29"/>
      <c r="AD198" s="29"/>
      <c r="AE198" s="29"/>
      <c r="AF198" s="29"/>
      <c r="AG198" s="29"/>
      <c r="AH198" s="29"/>
      <c r="AI198" s="29"/>
    </row>
    <row r="199" ht="12.0" customHeight="1">
      <c r="A199" s="29"/>
      <c r="B199" s="23"/>
      <c r="C199" s="23"/>
      <c r="D199" s="167"/>
      <c r="E199" s="95"/>
      <c r="F199" s="23"/>
      <c r="G199" s="23"/>
      <c r="H199" s="23"/>
      <c r="I199" s="23"/>
      <c r="J199" s="23"/>
      <c r="K199" s="188"/>
      <c r="L199" s="23"/>
      <c r="M199" s="23"/>
      <c r="N199" s="23"/>
      <c r="O199" s="23"/>
      <c r="P199" s="23"/>
      <c r="Q199" s="23"/>
      <c r="R199" s="23"/>
      <c r="S199" s="23"/>
      <c r="T199" s="23"/>
      <c r="U199" s="23"/>
      <c r="V199" s="23"/>
      <c r="W199" s="23"/>
      <c r="X199" s="23"/>
      <c r="Y199" s="23"/>
      <c r="Z199" s="29"/>
      <c r="AA199" s="29"/>
      <c r="AB199" s="29"/>
      <c r="AC199" s="29"/>
      <c r="AD199" s="29"/>
      <c r="AE199" s="29"/>
      <c r="AF199" s="29"/>
      <c r="AG199" s="29"/>
      <c r="AH199" s="29"/>
      <c r="AI199" s="29"/>
    </row>
    <row r="200" ht="12.0" customHeight="1">
      <c r="A200" s="29"/>
      <c r="B200" s="23"/>
      <c r="C200" s="23"/>
      <c r="D200" s="167"/>
      <c r="E200" s="95"/>
      <c r="F200" s="23"/>
      <c r="G200" s="23"/>
      <c r="H200" s="23"/>
      <c r="I200" s="23"/>
      <c r="J200" s="23"/>
      <c r="K200" s="188"/>
      <c r="L200" s="23"/>
      <c r="M200" s="23"/>
      <c r="N200" s="23"/>
      <c r="O200" s="23"/>
      <c r="P200" s="23"/>
      <c r="Q200" s="23"/>
      <c r="R200" s="23"/>
      <c r="S200" s="23"/>
      <c r="T200" s="23"/>
      <c r="U200" s="23"/>
      <c r="V200" s="23"/>
      <c r="W200" s="23"/>
      <c r="X200" s="23"/>
      <c r="Y200" s="23"/>
      <c r="Z200" s="29"/>
      <c r="AA200" s="29"/>
      <c r="AB200" s="29"/>
      <c r="AC200" s="29"/>
      <c r="AD200" s="29"/>
      <c r="AE200" s="29"/>
      <c r="AF200" s="29"/>
      <c r="AG200" s="29"/>
      <c r="AH200" s="29"/>
      <c r="AI200" s="29"/>
    </row>
    <row r="201" ht="12.0" customHeight="1">
      <c r="A201" s="29"/>
      <c r="B201" s="23"/>
      <c r="C201" s="23"/>
      <c r="D201" s="167"/>
      <c r="E201" s="95"/>
      <c r="F201" s="23"/>
      <c r="G201" s="23"/>
      <c r="H201" s="23"/>
      <c r="I201" s="23"/>
      <c r="J201" s="23"/>
      <c r="K201" s="188"/>
      <c r="L201" s="23"/>
      <c r="M201" s="23"/>
      <c r="N201" s="23"/>
      <c r="O201" s="23"/>
      <c r="P201" s="23"/>
      <c r="Q201" s="23"/>
      <c r="R201" s="23"/>
      <c r="S201" s="23"/>
      <c r="T201" s="23"/>
      <c r="U201" s="23"/>
      <c r="V201" s="23"/>
      <c r="W201" s="23"/>
      <c r="X201" s="23"/>
      <c r="Y201" s="23"/>
      <c r="Z201" s="29"/>
      <c r="AA201" s="29"/>
      <c r="AB201" s="29"/>
      <c r="AC201" s="29"/>
      <c r="AD201" s="29"/>
      <c r="AE201" s="29"/>
      <c r="AF201" s="29"/>
      <c r="AG201" s="29"/>
      <c r="AH201" s="29"/>
      <c r="AI201" s="29"/>
    </row>
    <row r="202" ht="12.0" customHeight="1">
      <c r="A202" s="29"/>
      <c r="B202" s="23"/>
      <c r="C202" s="23"/>
      <c r="D202" s="167"/>
      <c r="E202" s="95"/>
      <c r="F202" s="23"/>
      <c r="G202" s="23"/>
      <c r="H202" s="23"/>
      <c r="I202" s="23"/>
      <c r="J202" s="23"/>
      <c r="K202" s="188"/>
      <c r="L202" s="23"/>
      <c r="M202" s="23"/>
      <c r="N202" s="23"/>
      <c r="O202" s="23"/>
      <c r="P202" s="23"/>
      <c r="Q202" s="23"/>
      <c r="R202" s="23"/>
      <c r="S202" s="23"/>
      <c r="T202" s="23"/>
      <c r="U202" s="23"/>
      <c r="V202" s="23"/>
      <c r="W202" s="23"/>
      <c r="X202" s="23"/>
      <c r="Y202" s="23"/>
      <c r="Z202" s="29"/>
      <c r="AA202" s="29"/>
      <c r="AB202" s="29"/>
      <c r="AC202" s="29"/>
      <c r="AD202" s="29"/>
      <c r="AE202" s="29"/>
      <c r="AF202" s="29"/>
      <c r="AG202" s="29"/>
      <c r="AH202" s="29"/>
      <c r="AI202" s="29"/>
    </row>
    <row r="203" ht="12.0" customHeight="1">
      <c r="A203" s="29"/>
      <c r="B203" s="23"/>
      <c r="C203" s="23"/>
      <c r="D203" s="167"/>
      <c r="E203" s="95"/>
      <c r="F203" s="23"/>
      <c r="G203" s="23"/>
      <c r="H203" s="23"/>
      <c r="I203" s="23"/>
      <c r="J203" s="23"/>
      <c r="K203" s="188"/>
      <c r="L203" s="23"/>
      <c r="M203" s="23"/>
      <c r="N203" s="23"/>
      <c r="O203" s="23"/>
      <c r="P203" s="23"/>
      <c r="Q203" s="23"/>
      <c r="R203" s="23"/>
      <c r="S203" s="23"/>
      <c r="T203" s="23"/>
      <c r="U203" s="23"/>
      <c r="V203" s="23"/>
      <c r="W203" s="23"/>
      <c r="X203" s="23"/>
      <c r="Y203" s="23"/>
      <c r="Z203" s="29"/>
      <c r="AA203" s="29"/>
      <c r="AB203" s="29"/>
      <c r="AC203" s="29"/>
      <c r="AD203" s="29"/>
      <c r="AE203" s="29"/>
      <c r="AF203" s="29"/>
      <c r="AG203" s="29"/>
      <c r="AH203" s="29"/>
      <c r="AI203" s="29"/>
    </row>
    <row r="204" ht="12.0" customHeight="1">
      <c r="A204" s="29"/>
      <c r="B204" s="23"/>
      <c r="C204" s="23"/>
      <c r="D204" s="167"/>
      <c r="E204" s="95"/>
      <c r="F204" s="23"/>
      <c r="G204" s="23"/>
      <c r="H204" s="23"/>
      <c r="I204" s="23"/>
      <c r="J204" s="23"/>
      <c r="K204" s="188"/>
      <c r="L204" s="23"/>
      <c r="M204" s="23"/>
      <c r="N204" s="23"/>
      <c r="O204" s="23"/>
      <c r="P204" s="23"/>
      <c r="Q204" s="23"/>
      <c r="R204" s="23"/>
      <c r="S204" s="23"/>
      <c r="T204" s="23"/>
      <c r="U204" s="23"/>
      <c r="V204" s="23"/>
      <c r="W204" s="23"/>
      <c r="X204" s="23"/>
      <c r="Y204" s="23"/>
      <c r="Z204" s="29"/>
      <c r="AA204" s="29"/>
      <c r="AB204" s="29"/>
      <c r="AC204" s="29"/>
      <c r="AD204" s="29"/>
      <c r="AE204" s="29"/>
      <c r="AF204" s="29"/>
      <c r="AG204" s="29"/>
      <c r="AH204" s="29"/>
      <c r="AI204" s="29"/>
    </row>
    <row r="205" ht="12.0" customHeight="1">
      <c r="A205" s="29"/>
      <c r="B205" s="23"/>
      <c r="C205" s="23"/>
      <c r="D205" s="167"/>
      <c r="E205" s="95"/>
      <c r="F205" s="23"/>
      <c r="G205" s="23"/>
      <c r="H205" s="23"/>
      <c r="I205" s="23"/>
      <c r="J205" s="23"/>
      <c r="K205" s="188"/>
      <c r="L205" s="23"/>
      <c r="M205" s="23"/>
      <c r="N205" s="23"/>
      <c r="O205" s="23"/>
      <c r="P205" s="23"/>
      <c r="Q205" s="23"/>
      <c r="R205" s="23"/>
      <c r="S205" s="23"/>
      <c r="T205" s="23"/>
      <c r="U205" s="23"/>
      <c r="V205" s="23"/>
      <c r="W205" s="23"/>
      <c r="X205" s="23"/>
      <c r="Y205" s="23"/>
      <c r="Z205" s="29"/>
      <c r="AA205" s="29"/>
      <c r="AB205" s="29"/>
      <c r="AC205" s="29"/>
      <c r="AD205" s="29"/>
      <c r="AE205" s="29"/>
      <c r="AF205" s="29"/>
      <c r="AG205" s="29"/>
      <c r="AH205" s="29"/>
      <c r="AI205" s="29"/>
    </row>
    <row r="206" ht="12.0" customHeight="1">
      <c r="A206" s="29"/>
      <c r="B206" s="23"/>
      <c r="C206" s="23"/>
      <c r="D206" s="167"/>
      <c r="E206" s="95"/>
      <c r="F206" s="23"/>
      <c r="G206" s="23"/>
      <c r="H206" s="23"/>
      <c r="I206" s="23"/>
      <c r="J206" s="23"/>
      <c r="K206" s="188"/>
      <c r="L206" s="23"/>
      <c r="M206" s="23"/>
      <c r="N206" s="23"/>
      <c r="O206" s="23"/>
      <c r="P206" s="23"/>
      <c r="Q206" s="23"/>
      <c r="R206" s="23"/>
      <c r="S206" s="23"/>
      <c r="T206" s="23"/>
      <c r="U206" s="23"/>
      <c r="V206" s="23"/>
      <c r="W206" s="23"/>
      <c r="X206" s="23"/>
      <c r="Y206" s="23"/>
      <c r="Z206" s="29"/>
      <c r="AA206" s="29"/>
      <c r="AB206" s="29"/>
      <c r="AC206" s="29"/>
      <c r="AD206" s="29"/>
      <c r="AE206" s="29"/>
      <c r="AF206" s="29"/>
      <c r="AG206" s="29"/>
      <c r="AH206" s="29"/>
      <c r="AI206" s="29"/>
    </row>
    <row r="207" ht="12.0" customHeight="1">
      <c r="A207" s="29"/>
      <c r="B207" s="23"/>
      <c r="C207" s="23"/>
      <c r="D207" s="167"/>
      <c r="E207" s="95"/>
      <c r="F207" s="23"/>
      <c r="G207" s="23"/>
      <c r="H207" s="23"/>
      <c r="I207" s="23"/>
      <c r="J207" s="23"/>
      <c r="K207" s="188"/>
      <c r="L207" s="23"/>
      <c r="M207" s="23"/>
      <c r="N207" s="23"/>
      <c r="O207" s="23"/>
      <c r="P207" s="23"/>
      <c r="Q207" s="23"/>
      <c r="R207" s="23"/>
      <c r="S207" s="23"/>
      <c r="T207" s="23"/>
      <c r="U207" s="23"/>
      <c r="V207" s="23"/>
      <c r="W207" s="23"/>
      <c r="X207" s="23"/>
      <c r="Y207" s="23"/>
      <c r="Z207" s="29"/>
      <c r="AA207" s="29"/>
      <c r="AB207" s="29"/>
      <c r="AC207" s="29"/>
      <c r="AD207" s="29"/>
      <c r="AE207" s="29"/>
      <c r="AF207" s="29"/>
      <c r="AG207" s="29"/>
      <c r="AH207" s="29"/>
      <c r="AI207" s="29"/>
    </row>
    <row r="208" ht="12.0" customHeight="1">
      <c r="A208" s="29"/>
      <c r="B208" s="23"/>
      <c r="C208" s="23"/>
      <c r="D208" s="167"/>
      <c r="E208" s="95"/>
      <c r="F208" s="23"/>
      <c r="G208" s="23"/>
      <c r="H208" s="23"/>
      <c r="I208" s="23"/>
      <c r="J208" s="23"/>
      <c r="K208" s="188"/>
      <c r="L208" s="23"/>
      <c r="M208" s="23"/>
      <c r="N208" s="23"/>
      <c r="O208" s="23"/>
      <c r="P208" s="23"/>
      <c r="Q208" s="23"/>
      <c r="R208" s="23"/>
      <c r="S208" s="23"/>
      <c r="T208" s="23"/>
      <c r="U208" s="23"/>
      <c r="V208" s="23"/>
      <c r="W208" s="23"/>
      <c r="X208" s="23"/>
      <c r="Y208" s="23"/>
      <c r="Z208" s="29"/>
      <c r="AA208" s="29"/>
      <c r="AB208" s="29"/>
      <c r="AC208" s="29"/>
      <c r="AD208" s="29"/>
      <c r="AE208" s="29"/>
      <c r="AF208" s="29"/>
      <c r="AG208" s="29"/>
      <c r="AH208" s="29"/>
      <c r="AI208" s="29"/>
    </row>
    <row r="209" ht="12.0" customHeight="1">
      <c r="A209" s="29"/>
      <c r="B209" s="23"/>
      <c r="C209" s="23"/>
      <c r="D209" s="167"/>
      <c r="E209" s="95"/>
      <c r="F209" s="23"/>
      <c r="G209" s="23"/>
      <c r="H209" s="23"/>
      <c r="I209" s="23"/>
      <c r="J209" s="23"/>
      <c r="K209" s="188"/>
      <c r="L209" s="23"/>
      <c r="M209" s="23"/>
      <c r="N209" s="23"/>
      <c r="O209" s="23"/>
      <c r="P209" s="23"/>
      <c r="Q209" s="23"/>
      <c r="R209" s="23"/>
      <c r="S209" s="23"/>
      <c r="T209" s="23"/>
      <c r="U209" s="23"/>
      <c r="V209" s="23"/>
      <c r="W209" s="23"/>
      <c r="X209" s="23"/>
      <c r="Y209" s="23"/>
      <c r="Z209" s="29"/>
      <c r="AA209" s="29"/>
      <c r="AB209" s="29"/>
      <c r="AC209" s="29"/>
      <c r="AD209" s="29"/>
      <c r="AE209" s="29"/>
      <c r="AF209" s="29"/>
      <c r="AG209" s="29"/>
      <c r="AH209" s="29"/>
      <c r="AI209" s="29"/>
    </row>
    <row r="210" ht="12.0" customHeight="1">
      <c r="A210" s="29"/>
      <c r="B210" s="23"/>
      <c r="C210" s="23"/>
      <c r="D210" s="167"/>
      <c r="E210" s="95"/>
      <c r="F210" s="23"/>
      <c r="G210" s="23"/>
      <c r="H210" s="23"/>
      <c r="I210" s="23"/>
      <c r="J210" s="23"/>
      <c r="K210" s="188"/>
      <c r="L210" s="23"/>
      <c r="M210" s="23"/>
      <c r="N210" s="23"/>
      <c r="O210" s="23"/>
      <c r="P210" s="23"/>
      <c r="Q210" s="23"/>
      <c r="R210" s="23"/>
      <c r="S210" s="23"/>
      <c r="T210" s="23"/>
      <c r="U210" s="23"/>
      <c r="V210" s="23"/>
      <c r="W210" s="23"/>
      <c r="X210" s="23"/>
      <c r="Y210" s="23"/>
      <c r="Z210" s="29"/>
      <c r="AA210" s="29"/>
      <c r="AB210" s="29"/>
      <c r="AC210" s="29"/>
      <c r="AD210" s="29"/>
      <c r="AE210" s="29"/>
      <c r="AF210" s="29"/>
      <c r="AG210" s="29"/>
      <c r="AH210" s="29"/>
      <c r="AI210" s="29"/>
    </row>
    <row r="211" ht="12.0" customHeight="1">
      <c r="A211" s="29"/>
      <c r="B211" s="23"/>
      <c r="C211" s="23"/>
      <c r="D211" s="167"/>
      <c r="E211" s="95"/>
      <c r="F211" s="23"/>
      <c r="G211" s="23"/>
      <c r="H211" s="23"/>
      <c r="I211" s="23"/>
      <c r="J211" s="23"/>
      <c r="K211" s="188"/>
      <c r="L211" s="23"/>
      <c r="M211" s="23"/>
      <c r="N211" s="23"/>
      <c r="O211" s="23"/>
      <c r="P211" s="23"/>
      <c r="Q211" s="23"/>
      <c r="R211" s="23"/>
      <c r="S211" s="23"/>
      <c r="T211" s="23"/>
      <c r="U211" s="23"/>
      <c r="V211" s="23"/>
      <c r="W211" s="23"/>
      <c r="X211" s="23"/>
      <c r="Y211" s="23"/>
      <c r="Z211" s="29"/>
      <c r="AA211" s="29"/>
      <c r="AB211" s="29"/>
      <c r="AC211" s="29"/>
      <c r="AD211" s="29"/>
      <c r="AE211" s="29"/>
      <c r="AF211" s="29"/>
      <c r="AG211" s="29"/>
      <c r="AH211" s="29"/>
      <c r="AI211" s="29"/>
    </row>
    <row r="212" ht="12.0" customHeight="1">
      <c r="A212" s="29"/>
      <c r="B212" s="23"/>
      <c r="C212" s="23"/>
      <c r="D212" s="167"/>
      <c r="E212" s="95"/>
      <c r="F212" s="23"/>
      <c r="G212" s="23"/>
      <c r="H212" s="23"/>
      <c r="I212" s="23"/>
      <c r="J212" s="23"/>
      <c r="K212" s="188"/>
      <c r="L212" s="23"/>
      <c r="M212" s="23"/>
      <c r="N212" s="23"/>
      <c r="O212" s="23"/>
      <c r="P212" s="23"/>
      <c r="Q212" s="23"/>
      <c r="R212" s="23"/>
      <c r="S212" s="23"/>
      <c r="T212" s="23"/>
      <c r="U212" s="23"/>
      <c r="V212" s="23"/>
      <c r="W212" s="23"/>
      <c r="X212" s="23"/>
      <c r="Y212" s="23"/>
      <c r="Z212" s="29"/>
      <c r="AA212" s="29"/>
      <c r="AB212" s="29"/>
      <c r="AC212" s="29"/>
      <c r="AD212" s="29"/>
      <c r="AE212" s="29"/>
      <c r="AF212" s="29"/>
      <c r="AG212" s="29"/>
      <c r="AH212" s="29"/>
      <c r="AI212" s="29"/>
    </row>
    <row r="213" ht="12.0" customHeight="1">
      <c r="A213" s="29"/>
      <c r="B213" s="23"/>
      <c r="C213" s="23"/>
      <c r="D213" s="167"/>
      <c r="E213" s="95"/>
      <c r="F213" s="23"/>
      <c r="G213" s="23"/>
      <c r="H213" s="23"/>
      <c r="I213" s="23"/>
      <c r="J213" s="23"/>
      <c r="K213" s="188"/>
      <c r="L213" s="23"/>
      <c r="M213" s="23"/>
      <c r="N213" s="23"/>
      <c r="O213" s="23"/>
      <c r="P213" s="23"/>
      <c r="Q213" s="23"/>
      <c r="R213" s="23"/>
      <c r="S213" s="23"/>
      <c r="T213" s="23"/>
      <c r="U213" s="23"/>
      <c r="V213" s="23"/>
      <c r="W213" s="23"/>
      <c r="X213" s="23"/>
      <c r="Y213" s="23"/>
      <c r="Z213" s="29"/>
      <c r="AA213" s="29"/>
      <c r="AB213" s="29"/>
      <c r="AC213" s="29"/>
      <c r="AD213" s="29"/>
      <c r="AE213" s="29"/>
      <c r="AF213" s="29"/>
      <c r="AG213" s="29"/>
      <c r="AH213" s="29"/>
      <c r="AI213" s="29"/>
    </row>
    <row r="214" ht="12.0" customHeight="1">
      <c r="A214" s="29"/>
      <c r="B214" s="23"/>
      <c r="C214" s="23"/>
      <c r="D214" s="167"/>
      <c r="E214" s="95"/>
      <c r="F214" s="23"/>
      <c r="G214" s="23"/>
      <c r="H214" s="23"/>
      <c r="I214" s="23"/>
      <c r="J214" s="23"/>
      <c r="K214" s="188"/>
      <c r="L214" s="23"/>
      <c r="M214" s="23"/>
      <c r="N214" s="23"/>
      <c r="O214" s="23"/>
      <c r="P214" s="23"/>
      <c r="Q214" s="23"/>
      <c r="R214" s="23"/>
      <c r="S214" s="23"/>
      <c r="T214" s="23"/>
      <c r="U214" s="23"/>
      <c r="V214" s="23"/>
      <c r="W214" s="23"/>
      <c r="X214" s="23"/>
      <c r="Y214" s="23"/>
      <c r="Z214" s="29"/>
      <c r="AA214" s="29"/>
      <c r="AB214" s="29"/>
      <c r="AC214" s="29"/>
      <c r="AD214" s="29"/>
      <c r="AE214" s="29"/>
      <c r="AF214" s="29"/>
      <c r="AG214" s="29"/>
      <c r="AH214" s="29"/>
      <c r="AI214" s="29"/>
    </row>
    <row r="215" ht="12.0" customHeight="1">
      <c r="A215" s="29"/>
      <c r="B215" s="23"/>
      <c r="C215" s="23"/>
      <c r="D215" s="167"/>
      <c r="E215" s="95"/>
      <c r="F215" s="23"/>
      <c r="G215" s="23"/>
      <c r="H215" s="23"/>
      <c r="I215" s="23"/>
      <c r="J215" s="23"/>
      <c r="K215" s="188"/>
      <c r="L215" s="23"/>
      <c r="M215" s="23"/>
      <c r="N215" s="23"/>
      <c r="O215" s="23"/>
      <c r="P215" s="23"/>
      <c r="Q215" s="23"/>
      <c r="R215" s="23"/>
      <c r="S215" s="23"/>
      <c r="T215" s="23"/>
      <c r="U215" s="23"/>
      <c r="V215" s="23"/>
      <c r="W215" s="23"/>
      <c r="X215" s="23"/>
      <c r="Y215" s="23"/>
      <c r="Z215" s="29"/>
      <c r="AA215" s="29"/>
      <c r="AB215" s="29"/>
      <c r="AC215" s="29"/>
      <c r="AD215" s="29"/>
      <c r="AE215" s="29"/>
      <c r="AF215" s="29"/>
      <c r="AG215" s="29"/>
      <c r="AH215" s="29"/>
      <c r="AI215" s="29"/>
    </row>
    <row r="216" ht="12.0" customHeight="1">
      <c r="A216" s="29"/>
      <c r="B216" s="23"/>
      <c r="C216" s="23"/>
      <c r="D216" s="167"/>
      <c r="E216" s="95"/>
      <c r="F216" s="23"/>
      <c r="G216" s="23"/>
      <c r="H216" s="23"/>
      <c r="I216" s="23"/>
      <c r="J216" s="23"/>
      <c r="K216" s="188"/>
      <c r="L216" s="23"/>
      <c r="M216" s="23"/>
      <c r="N216" s="23"/>
      <c r="O216" s="23"/>
      <c r="P216" s="23"/>
      <c r="Q216" s="23"/>
      <c r="R216" s="23"/>
      <c r="S216" s="23"/>
      <c r="T216" s="23"/>
      <c r="U216" s="23"/>
      <c r="V216" s="23"/>
      <c r="W216" s="23"/>
      <c r="X216" s="23"/>
      <c r="Y216" s="23"/>
      <c r="Z216" s="29"/>
      <c r="AA216" s="29"/>
      <c r="AB216" s="29"/>
      <c r="AC216" s="29"/>
      <c r="AD216" s="29"/>
      <c r="AE216" s="29"/>
      <c r="AF216" s="29"/>
      <c r="AG216" s="29"/>
      <c r="AH216" s="29"/>
      <c r="AI216" s="29"/>
    </row>
    <row r="217" ht="12.0" customHeight="1">
      <c r="A217" s="29"/>
      <c r="B217" s="23"/>
      <c r="C217" s="23"/>
      <c r="D217" s="167"/>
      <c r="E217" s="95"/>
      <c r="F217" s="23"/>
      <c r="G217" s="23"/>
      <c r="H217" s="23"/>
      <c r="I217" s="23"/>
      <c r="J217" s="23"/>
      <c r="K217" s="188"/>
      <c r="L217" s="23"/>
      <c r="M217" s="23"/>
      <c r="N217" s="23"/>
      <c r="O217" s="23"/>
      <c r="P217" s="23"/>
      <c r="Q217" s="23"/>
      <c r="R217" s="23"/>
      <c r="S217" s="23"/>
      <c r="T217" s="23"/>
      <c r="U217" s="23"/>
      <c r="V217" s="23"/>
      <c r="W217" s="23"/>
      <c r="X217" s="23"/>
      <c r="Y217" s="23"/>
      <c r="Z217" s="29"/>
      <c r="AA217" s="29"/>
      <c r="AB217" s="29"/>
      <c r="AC217" s="29"/>
      <c r="AD217" s="29"/>
      <c r="AE217" s="29"/>
      <c r="AF217" s="29"/>
      <c r="AG217" s="29"/>
      <c r="AH217" s="29"/>
      <c r="AI217" s="29"/>
    </row>
    <row r="218" ht="12.0" customHeight="1">
      <c r="A218" s="29"/>
      <c r="B218" s="23"/>
      <c r="C218" s="23"/>
      <c r="D218" s="167"/>
      <c r="E218" s="95"/>
      <c r="F218" s="23"/>
      <c r="G218" s="23"/>
      <c r="H218" s="23"/>
      <c r="I218" s="23"/>
      <c r="J218" s="23"/>
      <c r="K218" s="188"/>
      <c r="L218" s="23"/>
      <c r="M218" s="23"/>
      <c r="N218" s="23"/>
      <c r="O218" s="23"/>
      <c r="P218" s="23"/>
      <c r="Q218" s="23"/>
      <c r="R218" s="23"/>
      <c r="S218" s="23"/>
      <c r="T218" s="23"/>
      <c r="U218" s="23"/>
      <c r="V218" s="23"/>
      <c r="W218" s="23"/>
      <c r="X218" s="23"/>
      <c r="Y218" s="23"/>
      <c r="Z218" s="29"/>
      <c r="AA218" s="29"/>
      <c r="AB218" s="29"/>
      <c r="AC218" s="29"/>
      <c r="AD218" s="29"/>
      <c r="AE218" s="29"/>
      <c r="AF218" s="29"/>
      <c r="AG218" s="29"/>
      <c r="AH218" s="29"/>
      <c r="AI218" s="29"/>
    </row>
    <row r="219" ht="12.0" customHeight="1">
      <c r="A219" s="29"/>
      <c r="B219" s="23"/>
      <c r="C219" s="23"/>
      <c r="D219" s="167"/>
      <c r="E219" s="95"/>
      <c r="F219" s="23"/>
      <c r="G219" s="23"/>
      <c r="H219" s="23"/>
      <c r="I219" s="23"/>
      <c r="J219" s="23"/>
      <c r="K219" s="188"/>
      <c r="L219" s="23"/>
      <c r="M219" s="23"/>
      <c r="N219" s="23"/>
      <c r="O219" s="23"/>
      <c r="P219" s="23"/>
      <c r="Q219" s="23"/>
      <c r="R219" s="23"/>
      <c r="S219" s="23"/>
      <c r="T219" s="23"/>
      <c r="U219" s="23"/>
      <c r="V219" s="23"/>
      <c r="W219" s="23"/>
      <c r="X219" s="23"/>
      <c r="Y219" s="23"/>
      <c r="Z219" s="29"/>
      <c r="AA219" s="29"/>
      <c r="AB219" s="29"/>
      <c r="AC219" s="29"/>
      <c r="AD219" s="29"/>
      <c r="AE219" s="29"/>
      <c r="AF219" s="29"/>
      <c r="AG219" s="29"/>
      <c r="AH219" s="29"/>
      <c r="AI219" s="29"/>
    </row>
    <row r="220" ht="12.0" customHeight="1">
      <c r="A220" s="29"/>
      <c r="B220" s="23"/>
      <c r="C220" s="23"/>
      <c r="D220" s="167"/>
      <c r="E220" s="95"/>
      <c r="F220" s="23"/>
      <c r="G220" s="23"/>
      <c r="H220" s="23"/>
      <c r="I220" s="23"/>
      <c r="J220" s="23"/>
      <c r="K220" s="188"/>
      <c r="L220" s="23"/>
      <c r="M220" s="23"/>
      <c r="N220" s="23"/>
      <c r="O220" s="23"/>
      <c r="P220" s="23"/>
      <c r="Q220" s="23"/>
      <c r="R220" s="23"/>
      <c r="S220" s="23"/>
      <c r="T220" s="23"/>
      <c r="U220" s="23"/>
      <c r="V220" s="23"/>
      <c r="W220" s="23"/>
      <c r="X220" s="23"/>
      <c r="Y220" s="23"/>
      <c r="Z220" s="29"/>
      <c r="AA220" s="29"/>
      <c r="AB220" s="29"/>
      <c r="AC220" s="29"/>
      <c r="AD220" s="29"/>
      <c r="AE220" s="29"/>
      <c r="AF220" s="29"/>
      <c r="AG220" s="29"/>
      <c r="AH220" s="29"/>
      <c r="AI220" s="29"/>
    </row>
    <row r="221" ht="12.0" customHeight="1">
      <c r="A221" s="29"/>
      <c r="B221" s="23"/>
      <c r="C221" s="23"/>
      <c r="D221" s="167"/>
      <c r="E221" s="95"/>
      <c r="F221" s="23"/>
      <c r="G221" s="23"/>
      <c r="H221" s="23"/>
      <c r="I221" s="23"/>
      <c r="J221" s="23"/>
      <c r="K221" s="188"/>
      <c r="L221" s="23"/>
      <c r="M221" s="23"/>
      <c r="N221" s="23"/>
      <c r="O221" s="23"/>
      <c r="P221" s="23"/>
      <c r="Q221" s="23"/>
      <c r="R221" s="23"/>
      <c r="S221" s="23"/>
      <c r="T221" s="23"/>
      <c r="U221" s="23"/>
      <c r="V221" s="23"/>
      <c r="W221" s="23"/>
      <c r="X221" s="23"/>
      <c r="Y221" s="23"/>
      <c r="Z221" s="29"/>
      <c r="AA221" s="29"/>
      <c r="AB221" s="29"/>
      <c r="AC221" s="29"/>
      <c r="AD221" s="29"/>
      <c r="AE221" s="29"/>
      <c r="AF221" s="29"/>
      <c r="AG221" s="29"/>
      <c r="AH221" s="29"/>
      <c r="AI221" s="29"/>
    </row>
    <row r="222" ht="12.0" customHeight="1">
      <c r="A222" s="29"/>
      <c r="B222" s="23"/>
      <c r="C222" s="23"/>
      <c r="D222" s="167"/>
      <c r="E222" s="95"/>
      <c r="F222" s="23"/>
      <c r="G222" s="23"/>
      <c r="H222" s="23"/>
      <c r="I222" s="23"/>
      <c r="J222" s="23"/>
      <c r="K222" s="188"/>
      <c r="L222" s="23"/>
      <c r="M222" s="23"/>
      <c r="N222" s="23"/>
      <c r="O222" s="23"/>
      <c r="P222" s="23"/>
      <c r="Q222" s="23"/>
      <c r="R222" s="23"/>
      <c r="S222" s="23"/>
      <c r="T222" s="23"/>
      <c r="U222" s="23"/>
      <c r="V222" s="23"/>
      <c r="W222" s="23"/>
      <c r="X222" s="23"/>
      <c r="Y222" s="23"/>
      <c r="Z222" s="29"/>
      <c r="AA222" s="29"/>
      <c r="AB222" s="29"/>
      <c r="AC222" s="29"/>
      <c r="AD222" s="29"/>
      <c r="AE222" s="29"/>
      <c r="AF222" s="29"/>
      <c r="AG222" s="29"/>
      <c r="AH222" s="29"/>
      <c r="AI222" s="29"/>
    </row>
    <row r="223" ht="12.0" customHeight="1">
      <c r="A223" s="29"/>
      <c r="B223" s="23"/>
      <c r="C223" s="23"/>
      <c r="D223" s="167"/>
      <c r="E223" s="95"/>
      <c r="F223" s="23"/>
      <c r="G223" s="23"/>
      <c r="H223" s="23"/>
      <c r="I223" s="23"/>
      <c r="J223" s="23"/>
      <c r="K223" s="188"/>
      <c r="L223" s="23"/>
      <c r="M223" s="23"/>
      <c r="N223" s="23"/>
      <c r="O223" s="23"/>
      <c r="P223" s="23"/>
      <c r="Q223" s="23"/>
      <c r="R223" s="23"/>
      <c r="S223" s="23"/>
      <c r="T223" s="23"/>
      <c r="U223" s="23"/>
      <c r="V223" s="23"/>
      <c r="W223" s="23"/>
      <c r="X223" s="23"/>
      <c r="Y223" s="23"/>
      <c r="Z223" s="29"/>
      <c r="AA223" s="29"/>
      <c r="AB223" s="29"/>
      <c r="AC223" s="29"/>
      <c r="AD223" s="29"/>
      <c r="AE223" s="29"/>
      <c r="AF223" s="29"/>
      <c r="AG223" s="29"/>
      <c r="AH223" s="29"/>
      <c r="AI223" s="29"/>
    </row>
    <row r="224" ht="12.0" customHeight="1">
      <c r="A224" s="29"/>
      <c r="B224" s="23"/>
      <c r="C224" s="23"/>
      <c r="D224" s="167"/>
      <c r="E224" s="95"/>
      <c r="F224" s="23"/>
      <c r="G224" s="23"/>
      <c r="H224" s="23"/>
      <c r="I224" s="23"/>
      <c r="J224" s="23"/>
      <c r="K224" s="188"/>
      <c r="L224" s="23"/>
      <c r="M224" s="23"/>
      <c r="N224" s="23"/>
      <c r="O224" s="23"/>
      <c r="P224" s="23"/>
      <c r="Q224" s="23"/>
      <c r="R224" s="23"/>
      <c r="S224" s="23"/>
      <c r="T224" s="23"/>
      <c r="U224" s="23"/>
      <c r="V224" s="23"/>
      <c r="W224" s="23"/>
      <c r="X224" s="23"/>
      <c r="Y224" s="23"/>
      <c r="Z224" s="29"/>
      <c r="AA224" s="29"/>
      <c r="AB224" s="29"/>
      <c r="AC224" s="29"/>
      <c r="AD224" s="29"/>
      <c r="AE224" s="29"/>
      <c r="AF224" s="29"/>
      <c r="AG224" s="29"/>
      <c r="AH224" s="29"/>
      <c r="AI224" s="29"/>
    </row>
    <row r="225" ht="12.0" customHeight="1">
      <c r="A225" s="29"/>
      <c r="B225" s="23"/>
      <c r="C225" s="23"/>
      <c r="D225" s="167"/>
      <c r="E225" s="95"/>
      <c r="F225" s="23"/>
      <c r="G225" s="23"/>
      <c r="H225" s="23"/>
      <c r="I225" s="23"/>
      <c r="J225" s="23"/>
      <c r="K225" s="188"/>
      <c r="L225" s="23"/>
      <c r="M225" s="23"/>
      <c r="N225" s="23"/>
      <c r="O225" s="23"/>
      <c r="P225" s="23"/>
      <c r="Q225" s="23"/>
      <c r="R225" s="23"/>
      <c r="S225" s="23"/>
      <c r="T225" s="23"/>
      <c r="U225" s="23"/>
      <c r="V225" s="23"/>
      <c r="W225" s="23"/>
      <c r="X225" s="23"/>
      <c r="Y225" s="23"/>
      <c r="Z225" s="29"/>
      <c r="AA225" s="29"/>
      <c r="AB225" s="29"/>
      <c r="AC225" s="29"/>
      <c r="AD225" s="29"/>
      <c r="AE225" s="29"/>
      <c r="AF225" s="29"/>
      <c r="AG225" s="29"/>
      <c r="AH225" s="29"/>
      <c r="AI225" s="29"/>
    </row>
    <row r="226" ht="12.0" customHeight="1">
      <c r="A226" s="29"/>
      <c r="B226" s="23"/>
      <c r="C226" s="23"/>
      <c r="D226" s="167"/>
      <c r="E226" s="95"/>
      <c r="F226" s="23"/>
      <c r="G226" s="23"/>
      <c r="H226" s="23"/>
      <c r="I226" s="23"/>
      <c r="J226" s="23"/>
      <c r="K226" s="188"/>
      <c r="L226" s="23"/>
      <c r="M226" s="23"/>
      <c r="N226" s="23"/>
      <c r="O226" s="23"/>
      <c r="P226" s="23"/>
      <c r="Q226" s="23"/>
      <c r="R226" s="23"/>
      <c r="S226" s="23"/>
      <c r="T226" s="23"/>
      <c r="U226" s="23"/>
      <c r="V226" s="23"/>
      <c r="W226" s="23"/>
      <c r="X226" s="23"/>
      <c r="Y226" s="23"/>
      <c r="Z226" s="29"/>
      <c r="AA226" s="29"/>
      <c r="AB226" s="29"/>
      <c r="AC226" s="29"/>
      <c r="AD226" s="29"/>
      <c r="AE226" s="29"/>
      <c r="AF226" s="29"/>
      <c r="AG226" s="29"/>
      <c r="AH226" s="29"/>
      <c r="AI226" s="29"/>
    </row>
    <row r="227" ht="12.0" customHeight="1">
      <c r="A227" s="29"/>
      <c r="B227" s="23"/>
      <c r="C227" s="23"/>
      <c r="D227" s="167"/>
      <c r="E227" s="95"/>
      <c r="F227" s="23"/>
      <c r="G227" s="23"/>
      <c r="H227" s="23"/>
      <c r="I227" s="23"/>
      <c r="J227" s="23"/>
      <c r="K227" s="188"/>
      <c r="L227" s="23"/>
      <c r="M227" s="23"/>
      <c r="N227" s="23"/>
      <c r="O227" s="23"/>
      <c r="P227" s="23"/>
      <c r="Q227" s="23"/>
      <c r="R227" s="23"/>
      <c r="S227" s="23"/>
      <c r="T227" s="23"/>
      <c r="U227" s="23"/>
      <c r="V227" s="23"/>
      <c r="W227" s="23"/>
      <c r="X227" s="23"/>
      <c r="Y227" s="23"/>
      <c r="Z227" s="29"/>
      <c r="AA227" s="29"/>
      <c r="AB227" s="29"/>
      <c r="AC227" s="29"/>
      <c r="AD227" s="29"/>
      <c r="AE227" s="29"/>
      <c r="AF227" s="29"/>
      <c r="AG227" s="29"/>
      <c r="AH227" s="29"/>
      <c r="AI227" s="29"/>
    </row>
    <row r="228" ht="12.0" customHeight="1">
      <c r="A228" s="29"/>
      <c r="B228" s="23"/>
      <c r="C228" s="23"/>
      <c r="D228" s="167"/>
      <c r="E228" s="95"/>
      <c r="F228" s="23"/>
      <c r="G228" s="23"/>
      <c r="H228" s="23"/>
      <c r="I228" s="23"/>
      <c r="J228" s="23"/>
      <c r="K228" s="188"/>
      <c r="L228" s="23"/>
      <c r="M228" s="23"/>
      <c r="N228" s="23"/>
      <c r="O228" s="23"/>
      <c r="P228" s="23"/>
      <c r="Q228" s="23"/>
      <c r="R228" s="23"/>
      <c r="S228" s="23"/>
      <c r="T228" s="23"/>
      <c r="U228" s="23"/>
      <c r="V228" s="23"/>
      <c r="W228" s="23"/>
      <c r="X228" s="23"/>
      <c r="Y228" s="23"/>
      <c r="Z228" s="29"/>
      <c r="AA228" s="29"/>
      <c r="AB228" s="29"/>
      <c r="AC228" s="29"/>
      <c r="AD228" s="29"/>
      <c r="AE228" s="29"/>
      <c r="AF228" s="29"/>
      <c r="AG228" s="29"/>
      <c r="AH228" s="29"/>
      <c r="AI228" s="29"/>
    </row>
    <row r="229" ht="12.0" customHeight="1">
      <c r="A229" s="29"/>
      <c r="B229" s="23"/>
      <c r="C229" s="23"/>
      <c r="D229" s="167"/>
      <c r="E229" s="95"/>
      <c r="F229" s="23"/>
      <c r="G229" s="23"/>
      <c r="H229" s="23"/>
      <c r="I229" s="23"/>
      <c r="J229" s="23"/>
      <c r="K229" s="188"/>
      <c r="L229" s="23"/>
      <c r="M229" s="23"/>
      <c r="N229" s="23"/>
      <c r="O229" s="23"/>
      <c r="P229" s="23"/>
      <c r="Q229" s="23"/>
      <c r="R229" s="23"/>
      <c r="S229" s="23"/>
      <c r="T229" s="23"/>
      <c r="U229" s="23"/>
      <c r="V229" s="23"/>
      <c r="W229" s="23"/>
      <c r="X229" s="23"/>
      <c r="Y229" s="23"/>
      <c r="Z229" s="29"/>
      <c r="AA229" s="29"/>
      <c r="AB229" s="29"/>
      <c r="AC229" s="29"/>
      <c r="AD229" s="29"/>
      <c r="AE229" s="29"/>
      <c r="AF229" s="29"/>
      <c r="AG229" s="29"/>
      <c r="AH229" s="29"/>
      <c r="AI229" s="29"/>
    </row>
    <row r="230" ht="12.0" customHeight="1">
      <c r="A230" s="29"/>
      <c r="B230" s="23"/>
      <c r="C230" s="23"/>
      <c r="D230" s="167"/>
      <c r="E230" s="95"/>
      <c r="F230" s="23"/>
      <c r="G230" s="23"/>
      <c r="H230" s="23"/>
      <c r="I230" s="23"/>
      <c r="J230" s="23"/>
      <c r="K230" s="188"/>
      <c r="L230" s="23"/>
      <c r="M230" s="23"/>
      <c r="N230" s="23"/>
      <c r="O230" s="23"/>
      <c r="P230" s="23"/>
      <c r="Q230" s="23"/>
      <c r="R230" s="23"/>
      <c r="S230" s="23"/>
      <c r="T230" s="23"/>
      <c r="U230" s="23"/>
      <c r="V230" s="23"/>
      <c r="W230" s="23"/>
      <c r="X230" s="23"/>
      <c r="Y230" s="23"/>
      <c r="Z230" s="29"/>
      <c r="AA230" s="29"/>
      <c r="AB230" s="29"/>
      <c r="AC230" s="29"/>
      <c r="AD230" s="29"/>
      <c r="AE230" s="29"/>
      <c r="AF230" s="29"/>
      <c r="AG230" s="29"/>
      <c r="AH230" s="29"/>
      <c r="AI230" s="29"/>
    </row>
    <row r="231" ht="12.0" customHeight="1">
      <c r="A231" s="29"/>
      <c r="B231" s="23"/>
      <c r="C231" s="23"/>
      <c r="D231" s="167"/>
      <c r="E231" s="95"/>
      <c r="F231" s="23"/>
      <c r="G231" s="23"/>
      <c r="H231" s="23"/>
      <c r="I231" s="23"/>
      <c r="J231" s="23"/>
      <c r="K231" s="188"/>
      <c r="L231" s="23"/>
      <c r="M231" s="23"/>
      <c r="N231" s="23"/>
      <c r="O231" s="23"/>
      <c r="P231" s="23"/>
      <c r="Q231" s="23"/>
      <c r="R231" s="23"/>
      <c r="S231" s="23"/>
      <c r="T231" s="23"/>
      <c r="U231" s="23"/>
      <c r="V231" s="23"/>
      <c r="W231" s="23"/>
      <c r="X231" s="23"/>
      <c r="Y231" s="23"/>
      <c r="Z231" s="29"/>
      <c r="AA231" s="29"/>
      <c r="AB231" s="29"/>
      <c r="AC231" s="29"/>
      <c r="AD231" s="29"/>
      <c r="AE231" s="29"/>
      <c r="AF231" s="29"/>
      <c r="AG231" s="29"/>
      <c r="AH231" s="29"/>
      <c r="AI231" s="29"/>
    </row>
    <row r="232" ht="12.0" customHeight="1">
      <c r="A232" s="29"/>
      <c r="B232" s="23"/>
      <c r="C232" s="23"/>
      <c r="D232" s="167"/>
      <c r="E232" s="95"/>
      <c r="F232" s="23"/>
      <c r="G232" s="23"/>
      <c r="H232" s="23"/>
      <c r="I232" s="23"/>
      <c r="J232" s="23"/>
      <c r="K232" s="188"/>
      <c r="L232" s="23"/>
      <c r="M232" s="23"/>
      <c r="N232" s="23"/>
      <c r="O232" s="23"/>
      <c r="P232" s="23"/>
      <c r="Q232" s="23"/>
      <c r="R232" s="23"/>
      <c r="S232" s="23"/>
      <c r="T232" s="23"/>
      <c r="U232" s="23"/>
      <c r="V232" s="23"/>
      <c r="W232" s="23"/>
      <c r="X232" s="23"/>
      <c r="Y232" s="23"/>
      <c r="Z232" s="29"/>
      <c r="AA232" s="29"/>
      <c r="AB232" s="29"/>
      <c r="AC232" s="29"/>
      <c r="AD232" s="29"/>
      <c r="AE232" s="29"/>
      <c r="AF232" s="29"/>
      <c r="AG232" s="29"/>
      <c r="AH232" s="29"/>
      <c r="AI232" s="29"/>
    </row>
    <row r="233" ht="12.0" customHeight="1">
      <c r="A233" s="29"/>
      <c r="B233" s="23"/>
      <c r="C233" s="23"/>
      <c r="D233" s="167"/>
      <c r="E233" s="95"/>
      <c r="F233" s="23"/>
      <c r="G233" s="23"/>
      <c r="H233" s="23"/>
      <c r="I233" s="23"/>
      <c r="J233" s="23"/>
      <c r="K233" s="188"/>
      <c r="L233" s="23"/>
      <c r="M233" s="23"/>
      <c r="N233" s="23"/>
      <c r="O233" s="23"/>
      <c r="P233" s="23"/>
      <c r="Q233" s="23"/>
      <c r="R233" s="23"/>
      <c r="S233" s="23"/>
      <c r="T233" s="23"/>
      <c r="U233" s="23"/>
      <c r="V233" s="23"/>
      <c r="W233" s="23"/>
      <c r="X233" s="23"/>
      <c r="Y233" s="23"/>
      <c r="Z233" s="29"/>
      <c r="AA233" s="29"/>
      <c r="AB233" s="29"/>
      <c r="AC233" s="29"/>
      <c r="AD233" s="29"/>
      <c r="AE233" s="29"/>
      <c r="AF233" s="29"/>
      <c r="AG233" s="29"/>
      <c r="AH233" s="29"/>
      <c r="AI233" s="29"/>
    </row>
    <row r="234" ht="12.0" customHeight="1">
      <c r="A234" s="29"/>
      <c r="B234" s="23"/>
      <c r="C234" s="23"/>
      <c r="D234" s="167"/>
      <c r="E234" s="95"/>
      <c r="F234" s="23"/>
      <c r="G234" s="23"/>
      <c r="H234" s="23"/>
      <c r="I234" s="23"/>
      <c r="J234" s="23"/>
      <c r="K234" s="188"/>
      <c r="L234" s="23"/>
      <c r="M234" s="23"/>
      <c r="N234" s="23"/>
      <c r="O234" s="23"/>
      <c r="P234" s="23"/>
      <c r="Q234" s="23"/>
      <c r="R234" s="23"/>
      <c r="S234" s="23"/>
      <c r="T234" s="23"/>
      <c r="U234" s="23"/>
      <c r="V234" s="23"/>
      <c r="W234" s="23"/>
      <c r="X234" s="23"/>
      <c r="Y234" s="23"/>
      <c r="Z234" s="29"/>
      <c r="AA234" s="29"/>
      <c r="AB234" s="29"/>
      <c r="AC234" s="29"/>
      <c r="AD234" s="29"/>
      <c r="AE234" s="29"/>
      <c r="AF234" s="29"/>
      <c r="AG234" s="29"/>
      <c r="AH234" s="29"/>
      <c r="AI234" s="29"/>
    </row>
    <row r="235" ht="12.0" customHeight="1">
      <c r="A235" s="29"/>
      <c r="B235" s="23"/>
      <c r="C235" s="23"/>
      <c r="D235" s="167"/>
      <c r="E235" s="95"/>
      <c r="F235" s="23"/>
      <c r="G235" s="23"/>
      <c r="H235" s="23"/>
      <c r="I235" s="23"/>
      <c r="J235" s="23"/>
      <c r="K235" s="188"/>
      <c r="L235" s="23"/>
      <c r="M235" s="23"/>
      <c r="N235" s="23"/>
      <c r="O235" s="23"/>
      <c r="P235" s="23"/>
      <c r="Q235" s="23"/>
      <c r="R235" s="23"/>
      <c r="S235" s="23"/>
      <c r="T235" s="23"/>
      <c r="U235" s="23"/>
      <c r="V235" s="23"/>
      <c r="W235" s="23"/>
      <c r="X235" s="23"/>
      <c r="Y235" s="23"/>
      <c r="Z235" s="29"/>
      <c r="AA235" s="29"/>
      <c r="AB235" s="29"/>
      <c r="AC235" s="29"/>
      <c r="AD235" s="29"/>
      <c r="AE235" s="29"/>
      <c r="AF235" s="29"/>
      <c r="AG235" s="29"/>
      <c r="AH235" s="29"/>
      <c r="AI235" s="29"/>
    </row>
    <row r="236" ht="12.0" customHeight="1">
      <c r="A236" s="29"/>
      <c r="B236" s="23"/>
      <c r="C236" s="23"/>
      <c r="D236" s="167"/>
      <c r="E236" s="95"/>
      <c r="F236" s="23"/>
      <c r="G236" s="23"/>
      <c r="H236" s="23"/>
      <c r="I236" s="23"/>
      <c r="J236" s="23"/>
      <c r="K236" s="188"/>
      <c r="L236" s="23"/>
      <c r="M236" s="23"/>
      <c r="N236" s="23"/>
      <c r="O236" s="23"/>
      <c r="P236" s="23"/>
      <c r="Q236" s="23"/>
      <c r="R236" s="23"/>
      <c r="S236" s="23"/>
      <c r="T236" s="23"/>
      <c r="U236" s="23"/>
      <c r="V236" s="23"/>
      <c r="W236" s="23"/>
      <c r="X236" s="23"/>
      <c r="Y236" s="23"/>
      <c r="Z236" s="29"/>
      <c r="AA236" s="29"/>
      <c r="AB236" s="29"/>
      <c r="AC236" s="29"/>
      <c r="AD236" s="29"/>
      <c r="AE236" s="29"/>
      <c r="AF236" s="29"/>
      <c r="AG236" s="29"/>
      <c r="AH236" s="29"/>
      <c r="AI236" s="29"/>
    </row>
    <row r="237" ht="12.0" customHeight="1">
      <c r="A237" s="29"/>
      <c r="B237" s="23"/>
      <c r="C237" s="23"/>
      <c r="D237" s="167"/>
      <c r="E237" s="95"/>
      <c r="F237" s="23"/>
      <c r="G237" s="23"/>
      <c r="H237" s="23"/>
      <c r="I237" s="23"/>
      <c r="J237" s="23"/>
      <c r="K237" s="188"/>
      <c r="L237" s="23"/>
      <c r="M237" s="23"/>
      <c r="N237" s="23"/>
      <c r="O237" s="23"/>
      <c r="P237" s="23"/>
      <c r="Q237" s="23"/>
      <c r="R237" s="23"/>
      <c r="S237" s="23"/>
      <c r="T237" s="23"/>
      <c r="U237" s="23"/>
      <c r="V237" s="23"/>
      <c r="W237" s="23"/>
      <c r="X237" s="23"/>
      <c r="Y237" s="23"/>
      <c r="Z237" s="29"/>
      <c r="AA237" s="29"/>
      <c r="AB237" s="29"/>
      <c r="AC237" s="29"/>
      <c r="AD237" s="29"/>
      <c r="AE237" s="29"/>
      <c r="AF237" s="29"/>
      <c r="AG237" s="29"/>
      <c r="AH237" s="29"/>
      <c r="AI237" s="29"/>
    </row>
    <row r="238" ht="12.0" customHeight="1">
      <c r="A238" s="29"/>
      <c r="B238" s="23"/>
      <c r="C238" s="23"/>
      <c r="D238" s="167"/>
      <c r="E238" s="95"/>
      <c r="F238" s="23"/>
      <c r="G238" s="23"/>
      <c r="H238" s="23"/>
      <c r="I238" s="23"/>
      <c r="J238" s="23"/>
      <c r="K238" s="188"/>
      <c r="L238" s="23"/>
      <c r="M238" s="23"/>
      <c r="N238" s="23"/>
      <c r="O238" s="23"/>
      <c r="P238" s="23"/>
      <c r="Q238" s="23"/>
      <c r="R238" s="23"/>
      <c r="S238" s="23"/>
      <c r="T238" s="23"/>
      <c r="U238" s="23"/>
      <c r="V238" s="23"/>
      <c r="W238" s="23"/>
      <c r="X238" s="23"/>
      <c r="Y238" s="23"/>
      <c r="Z238" s="29"/>
      <c r="AA238" s="29"/>
      <c r="AB238" s="29"/>
      <c r="AC238" s="29"/>
      <c r="AD238" s="29"/>
      <c r="AE238" s="29"/>
      <c r="AF238" s="29"/>
      <c r="AG238" s="29"/>
      <c r="AH238" s="29"/>
      <c r="AI238" s="29"/>
    </row>
    <row r="239" ht="12.0" customHeight="1">
      <c r="A239" s="29"/>
      <c r="B239" s="23"/>
      <c r="C239" s="23"/>
      <c r="D239" s="167"/>
      <c r="E239" s="95"/>
      <c r="F239" s="23"/>
      <c r="G239" s="23"/>
      <c r="H239" s="23"/>
      <c r="I239" s="23"/>
      <c r="J239" s="23"/>
      <c r="K239" s="188"/>
      <c r="L239" s="23"/>
      <c r="M239" s="23"/>
      <c r="N239" s="23"/>
      <c r="O239" s="23"/>
      <c r="P239" s="23"/>
      <c r="Q239" s="23"/>
      <c r="R239" s="23"/>
      <c r="S239" s="23"/>
      <c r="T239" s="23"/>
      <c r="U239" s="23"/>
      <c r="V239" s="23"/>
      <c r="W239" s="23"/>
      <c r="X239" s="23"/>
      <c r="Y239" s="23"/>
      <c r="Z239" s="29"/>
      <c r="AA239" s="29"/>
      <c r="AB239" s="29"/>
      <c r="AC239" s="29"/>
      <c r="AD239" s="29"/>
      <c r="AE239" s="29"/>
      <c r="AF239" s="29"/>
      <c r="AG239" s="29"/>
      <c r="AH239" s="29"/>
      <c r="AI239" s="29"/>
    </row>
    <row r="240" ht="12.0" customHeight="1">
      <c r="A240" s="29"/>
      <c r="B240" s="23"/>
      <c r="C240" s="23"/>
      <c r="D240" s="167"/>
      <c r="E240" s="95"/>
      <c r="F240" s="23"/>
      <c r="G240" s="23"/>
      <c r="H240" s="23"/>
      <c r="I240" s="23"/>
      <c r="J240" s="23"/>
      <c r="K240" s="188"/>
      <c r="L240" s="23"/>
      <c r="M240" s="23"/>
      <c r="N240" s="23"/>
      <c r="O240" s="23"/>
      <c r="P240" s="23"/>
      <c r="Q240" s="23"/>
      <c r="R240" s="23"/>
      <c r="S240" s="23"/>
      <c r="T240" s="23"/>
      <c r="U240" s="23"/>
      <c r="V240" s="23"/>
      <c r="W240" s="23"/>
      <c r="X240" s="23"/>
      <c r="Y240" s="23"/>
      <c r="Z240" s="29"/>
      <c r="AA240" s="29"/>
      <c r="AB240" s="29"/>
      <c r="AC240" s="29"/>
      <c r="AD240" s="29"/>
      <c r="AE240" s="29"/>
      <c r="AF240" s="29"/>
      <c r="AG240" s="29"/>
      <c r="AH240" s="29"/>
      <c r="AI240" s="29"/>
    </row>
    <row r="241" ht="12.0" customHeight="1">
      <c r="A241" s="29"/>
      <c r="B241" s="23"/>
      <c r="C241" s="23"/>
      <c r="D241" s="167"/>
      <c r="E241" s="95"/>
      <c r="F241" s="23"/>
      <c r="G241" s="23"/>
      <c r="H241" s="23"/>
      <c r="I241" s="23"/>
      <c r="J241" s="23"/>
      <c r="K241" s="188"/>
      <c r="L241" s="23"/>
      <c r="M241" s="23"/>
      <c r="N241" s="23"/>
      <c r="O241" s="23"/>
      <c r="P241" s="23"/>
      <c r="Q241" s="23"/>
      <c r="R241" s="23"/>
      <c r="S241" s="23"/>
      <c r="T241" s="23"/>
      <c r="U241" s="23"/>
      <c r="V241" s="23"/>
      <c r="W241" s="23"/>
      <c r="X241" s="23"/>
      <c r="Y241" s="23"/>
      <c r="Z241" s="29"/>
      <c r="AA241" s="29"/>
      <c r="AB241" s="29"/>
      <c r="AC241" s="29"/>
      <c r="AD241" s="29"/>
      <c r="AE241" s="29"/>
      <c r="AF241" s="29"/>
      <c r="AG241" s="29"/>
      <c r="AH241" s="29"/>
      <c r="AI241" s="29"/>
    </row>
    <row r="242" ht="12.0" customHeight="1">
      <c r="A242" s="29"/>
      <c r="B242" s="23"/>
      <c r="C242" s="23"/>
      <c r="D242" s="167"/>
      <c r="E242" s="95"/>
      <c r="F242" s="23"/>
      <c r="G242" s="23"/>
      <c r="H242" s="23"/>
      <c r="I242" s="23"/>
      <c r="J242" s="23"/>
      <c r="K242" s="188"/>
      <c r="L242" s="23"/>
      <c r="M242" s="23"/>
      <c r="N242" s="23"/>
      <c r="O242" s="23"/>
      <c r="P242" s="23"/>
      <c r="Q242" s="23"/>
      <c r="R242" s="23"/>
      <c r="S242" s="23"/>
      <c r="T242" s="23"/>
      <c r="U242" s="23"/>
      <c r="V242" s="23"/>
      <c r="W242" s="23"/>
      <c r="X242" s="23"/>
      <c r="Y242" s="23"/>
      <c r="Z242" s="29"/>
      <c r="AA242" s="29"/>
      <c r="AB242" s="29"/>
      <c r="AC242" s="29"/>
      <c r="AD242" s="29"/>
      <c r="AE242" s="29"/>
      <c r="AF242" s="29"/>
      <c r="AG242" s="29"/>
      <c r="AH242" s="29"/>
      <c r="AI242" s="29"/>
    </row>
    <row r="243" ht="12.0" customHeight="1">
      <c r="A243" s="29"/>
      <c r="B243" s="23"/>
      <c r="C243" s="23"/>
      <c r="D243" s="167"/>
      <c r="E243" s="95"/>
      <c r="F243" s="23"/>
      <c r="G243" s="23"/>
      <c r="H243" s="23"/>
      <c r="I243" s="23"/>
      <c r="J243" s="23"/>
      <c r="K243" s="188"/>
      <c r="L243" s="23"/>
      <c r="M243" s="23"/>
      <c r="N243" s="23"/>
      <c r="O243" s="23"/>
      <c r="P243" s="23"/>
      <c r="Q243" s="23"/>
      <c r="R243" s="23"/>
      <c r="S243" s="23"/>
      <c r="T243" s="23"/>
      <c r="U243" s="23"/>
      <c r="V243" s="23"/>
      <c r="W243" s="23"/>
      <c r="X243" s="23"/>
      <c r="Y243" s="23"/>
      <c r="Z243" s="29"/>
      <c r="AA243" s="29"/>
      <c r="AB243" s="29"/>
      <c r="AC243" s="29"/>
      <c r="AD243" s="29"/>
      <c r="AE243" s="29"/>
      <c r="AF243" s="29"/>
      <c r="AG243" s="29"/>
      <c r="AH243" s="29"/>
      <c r="AI243" s="29"/>
    </row>
    <row r="244" ht="12.0" customHeight="1">
      <c r="A244" s="29"/>
      <c r="B244" s="23"/>
      <c r="C244" s="23"/>
      <c r="D244" s="167"/>
      <c r="E244" s="95"/>
      <c r="F244" s="23"/>
      <c r="G244" s="23"/>
      <c r="H244" s="23"/>
      <c r="I244" s="23"/>
      <c r="J244" s="23"/>
      <c r="K244" s="188"/>
      <c r="L244" s="23"/>
      <c r="M244" s="23"/>
      <c r="N244" s="23"/>
      <c r="O244" s="23"/>
      <c r="P244" s="23"/>
      <c r="Q244" s="23"/>
      <c r="R244" s="23"/>
      <c r="S244" s="23"/>
      <c r="T244" s="23"/>
      <c r="U244" s="23"/>
      <c r="V244" s="23"/>
      <c r="W244" s="23"/>
      <c r="X244" s="23"/>
      <c r="Y244" s="23"/>
      <c r="Z244" s="29"/>
      <c r="AA244" s="29"/>
      <c r="AB244" s="29"/>
      <c r="AC244" s="29"/>
      <c r="AD244" s="29"/>
      <c r="AE244" s="29"/>
      <c r="AF244" s="29"/>
      <c r="AG244" s="29"/>
      <c r="AH244" s="29"/>
      <c r="AI244" s="29"/>
    </row>
    <row r="245" ht="12.0" customHeight="1">
      <c r="A245" s="29"/>
      <c r="B245" s="23"/>
      <c r="C245" s="23"/>
      <c r="D245" s="167"/>
      <c r="E245" s="95"/>
      <c r="F245" s="23"/>
      <c r="G245" s="23"/>
      <c r="H245" s="23"/>
      <c r="I245" s="23"/>
      <c r="J245" s="23"/>
      <c r="K245" s="188"/>
      <c r="L245" s="23"/>
      <c r="M245" s="23"/>
      <c r="N245" s="23"/>
      <c r="O245" s="23"/>
      <c r="P245" s="23"/>
      <c r="Q245" s="23"/>
      <c r="R245" s="23"/>
      <c r="S245" s="23"/>
      <c r="T245" s="23"/>
      <c r="U245" s="23"/>
      <c r="V245" s="23"/>
      <c r="W245" s="23"/>
      <c r="X245" s="23"/>
      <c r="Y245" s="23"/>
      <c r="Z245" s="29"/>
      <c r="AA245" s="29"/>
      <c r="AB245" s="29"/>
      <c r="AC245" s="29"/>
      <c r="AD245" s="29"/>
      <c r="AE245" s="29"/>
      <c r="AF245" s="29"/>
      <c r="AG245" s="29"/>
      <c r="AH245" s="29"/>
      <c r="AI245" s="29"/>
    </row>
    <row r="246" ht="12.0" customHeight="1">
      <c r="A246" s="29"/>
      <c r="B246" s="23"/>
      <c r="C246" s="23"/>
      <c r="D246" s="167"/>
      <c r="E246" s="95"/>
      <c r="F246" s="23"/>
      <c r="G246" s="23"/>
      <c r="H246" s="23"/>
      <c r="I246" s="23"/>
      <c r="J246" s="23"/>
      <c r="K246" s="188"/>
      <c r="L246" s="23"/>
      <c r="M246" s="23"/>
      <c r="N246" s="23"/>
      <c r="O246" s="23"/>
      <c r="P246" s="23"/>
      <c r="Q246" s="23"/>
      <c r="R246" s="23"/>
      <c r="S246" s="23"/>
      <c r="T246" s="23"/>
      <c r="U246" s="23"/>
      <c r="V246" s="23"/>
      <c r="W246" s="23"/>
      <c r="X246" s="23"/>
      <c r="Y246" s="23"/>
      <c r="Z246" s="29"/>
      <c r="AA246" s="29"/>
      <c r="AB246" s="29"/>
      <c r="AC246" s="29"/>
      <c r="AD246" s="29"/>
      <c r="AE246" s="29"/>
      <c r="AF246" s="29"/>
      <c r="AG246" s="29"/>
      <c r="AH246" s="29"/>
      <c r="AI246" s="29"/>
    </row>
    <row r="247" ht="12.0" customHeight="1">
      <c r="A247" s="29"/>
      <c r="B247" s="23"/>
      <c r="C247" s="23"/>
      <c r="D247" s="167"/>
      <c r="E247" s="95"/>
      <c r="F247" s="23"/>
      <c r="G247" s="23"/>
      <c r="H247" s="23"/>
      <c r="I247" s="23"/>
      <c r="J247" s="23"/>
      <c r="K247" s="188"/>
      <c r="L247" s="23"/>
      <c r="M247" s="23"/>
      <c r="N247" s="23"/>
      <c r="O247" s="23"/>
      <c r="P247" s="23"/>
      <c r="Q247" s="23"/>
      <c r="R247" s="23"/>
      <c r="S247" s="23"/>
      <c r="T247" s="23"/>
      <c r="U247" s="23"/>
      <c r="V247" s="23"/>
      <c r="W247" s="23"/>
      <c r="X247" s="23"/>
      <c r="Y247" s="23"/>
      <c r="Z247" s="29"/>
      <c r="AA247" s="29"/>
      <c r="AB247" s="29"/>
      <c r="AC247" s="29"/>
      <c r="AD247" s="29"/>
      <c r="AE247" s="29"/>
      <c r="AF247" s="29"/>
      <c r="AG247" s="29"/>
      <c r="AH247" s="29"/>
      <c r="AI247" s="29"/>
    </row>
    <row r="248" ht="12.0" customHeight="1">
      <c r="A248" s="29"/>
      <c r="B248" s="23"/>
      <c r="C248" s="23"/>
      <c r="D248" s="167"/>
      <c r="E248" s="95"/>
      <c r="F248" s="23"/>
      <c r="G248" s="23"/>
      <c r="H248" s="23"/>
      <c r="I248" s="23"/>
      <c r="J248" s="23"/>
      <c r="K248" s="188"/>
      <c r="L248" s="23"/>
      <c r="M248" s="23"/>
      <c r="N248" s="23"/>
      <c r="O248" s="23"/>
      <c r="P248" s="23"/>
      <c r="Q248" s="23"/>
      <c r="R248" s="23"/>
      <c r="S248" s="23"/>
      <c r="T248" s="23"/>
      <c r="U248" s="23"/>
      <c r="V248" s="23"/>
      <c r="W248" s="23"/>
      <c r="X248" s="23"/>
      <c r="Y248" s="23"/>
      <c r="Z248" s="29"/>
      <c r="AA248" s="29"/>
      <c r="AB248" s="29"/>
      <c r="AC248" s="29"/>
      <c r="AD248" s="29"/>
      <c r="AE248" s="29"/>
      <c r="AF248" s="29"/>
      <c r="AG248" s="29"/>
      <c r="AH248" s="29"/>
      <c r="AI248" s="29"/>
    </row>
    <row r="249" ht="12.0" customHeight="1">
      <c r="A249" s="29"/>
      <c r="B249" s="23"/>
      <c r="C249" s="23"/>
      <c r="D249" s="167"/>
      <c r="E249" s="95"/>
      <c r="F249" s="23"/>
      <c r="G249" s="23"/>
      <c r="H249" s="23"/>
      <c r="I249" s="23"/>
      <c r="J249" s="23"/>
      <c r="K249" s="188"/>
      <c r="L249" s="23"/>
      <c r="M249" s="23"/>
      <c r="N249" s="23"/>
      <c r="O249" s="23"/>
      <c r="P249" s="23"/>
      <c r="Q249" s="23"/>
      <c r="R249" s="23"/>
      <c r="S249" s="23"/>
      <c r="T249" s="23"/>
      <c r="U249" s="23"/>
      <c r="V249" s="23"/>
      <c r="W249" s="23"/>
      <c r="X249" s="23"/>
      <c r="Y249" s="23"/>
      <c r="Z249" s="29"/>
      <c r="AA249" s="29"/>
      <c r="AB249" s="29"/>
      <c r="AC249" s="29"/>
      <c r="AD249" s="29"/>
      <c r="AE249" s="29"/>
      <c r="AF249" s="29"/>
      <c r="AG249" s="29"/>
      <c r="AH249" s="29"/>
      <c r="AI249" s="29"/>
    </row>
    <row r="250" ht="12.0" customHeight="1">
      <c r="A250" s="29"/>
      <c r="B250" s="23"/>
      <c r="C250" s="23"/>
      <c r="D250" s="167"/>
      <c r="E250" s="95"/>
      <c r="F250" s="23"/>
      <c r="G250" s="23"/>
      <c r="H250" s="23"/>
      <c r="I250" s="23"/>
      <c r="J250" s="23"/>
      <c r="K250" s="188"/>
      <c r="L250" s="23"/>
      <c r="M250" s="23"/>
      <c r="N250" s="23"/>
      <c r="O250" s="23"/>
      <c r="P250" s="23"/>
      <c r="Q250" s="23"/>
      <c r="R250" s="23"/>
      <c r="S250" s="23"/>
      <c r="T250" s="23"/>
      <c r="U250" s="23"/>
      <c r="V250" s="23"/>
      <c r="W250" s="23"/>
      <c r="X250" s="23"/>
      <c r="Y250" s="23"/>
      <c r="Z250" s="29"/>
      <c r="AA250" s="29"/>
      <c r="AB250" s="29"/>
      <c r="AC250" s="29"/>
      <c r="AD250" s="29"/>
      <c r="AE250" s="29"/>
      <c r="AF250" s="29"/>
      <c r="AG250" s="29"/>
      <c r="AH250" s="29"/>
      <c r="AI250" s="29"/>
    </row>
    <row r="251" ht="12.0" customHeight="1">
      <c r="A251" s="29"/>
      <c r="B251" s="23"/>
      <c r="C251" s="23"/>
      <c r="D251" s="167"/>
      <c r="E251" s="95"/>
      <c r="F251" s="23"/>
      <c r="G251" s="23"/>
      <c r="H251" s="23"/>
      <c r="I251" s="23"/>
      <c r="J251" s="23"/>
      <c r="K251" s="188"/>
      <c r="L251" s="23"/>
      <c r="M251" s="23"/>
      <c r="N251" s="23"/>
      <c r="O251" s="23"/>
      <c r="P251" s="23"/>
      <c r="Q251" s="23"/>
      <c r="R251" s="23"/>
      <c r="S251" s="23"/>
      <c r="T251" s="23"/>
      <c r="U251" s="23"/>
      <c r="V251" s="23"/>
      <c r="W251" s="23"/>
      <c r="X251" s="23"/>
      <c r="Y251" s="23"/>
      <c r="Z251" s="29"/>
      <c r="AA251" s="29"/>
      <c r="AB251" s="29"/>
      <c r="AC251" s="29"/>
      <c r="AD251" s="29"/>
      <c r="AE251" s="29"/>
      <c r="AF251" s="29"/>
      <c r="AG251" s="29"/>
      <c r="AH251" s="29"/>
      <c r="AI251" s="29"/>
    </row>
    <row r="252" ht="12.0" customHeight="1">
      <c r="A252" s="29"/>
      <c r="B252" s="23"/>
      <c r="C252" s="23"/>
      <c r="D252" s="167"/>
      <c r="E252" s="95"/>
      <c r="F252" s="23"/>
      <c r="G252" s="23"/>
      <c r="H252" s="23"/>
      <c r="I252" s="23"/>
      <c r="J252" s="23"/>
      <c r="K252" s="188"/>
      <c r="L252" s="23"/>
      <c r="M252" s="23"/>
      <c r="N252" s="23"/>
      <c r="O252" s="23"/>
      <c r="P252" s="23"/>
      <c r="Q252" s="23"/>
      <c r="R252" s="23"/>
      <c r="S252" s="23"/>
      <c r="T252" s="23"/>
      <c r="U252" s="23"/>
      <c r="V252" s="23"/>
      <c r="W252" s="23"/>
      <c r="X252" s="23"/>
      <c r="Y252" s="23"/>
      <c r="Z252" s="29"/>
      <c r="AA252" s="29"/>
      <c r="AB252" s="29"/>
      <c r="AC252" s="29"/>
      <c r="AD252" s="29"/>
      <c r="AE252" s="29"/>
      <c r="AF252" s="29"/>
      <c r="AG252" s="29"/>
      <c r="AH252" s="29"/>
      <c r="AI252" s="29"/>
    </row>
    <row r="253" ht="12.0" customHeight="1">
      <c r="A253" s="29"/>
      <c r="B253" s="23"/>
      <c r="C253" s="23"/>
      <c r="D253" s="167"/>
      <c r="E253" s="95"/>
      <c r="F253" s="23"/>
      <c r="G253" s="23"/>
      <c r="H253" s="23"/>
      <c r="I253" s="23"/>
      <c r="J253" s="23"/>
      <c r="K253" s="188"/>
      <c r="L253" s="23"/>
      <c r="M253" s="23"/>
      <c r="N253" s="23"/>
      <c r="O253" s="23"/>
      <c r="P253" s="23"/>
      <c r="Q253" s="23"/>
      <c r="R253" s="23"/>
      <c r="S253" s="23"/>
      <c r="T253" s="23"/>
      <c r="U253" s="23"/>
      <c r="V253" s="23"/>
      <c r="W253" s="23"/>
      <c r="X253" s="23"/>
      <c r="Y253" s="23"/>
      <c r="Z253" s="29"/>
      <c r="AA253" s="29"/>
      <c r="AB253" s="29"/>
      <c r="AC253" s="29"/>
      <c r="AD253" s="29"/>
      <c r="AE253" s="29"/>
      <c r="AF253" s="29"/>
      <c r="AG253" s="29"/>
      <c r="AH253" s="29"/>
      <c r="AI253" s="29"/>
    </row>
    <row r="254" ht="12.0" customHeight="1">
      <c r="A254" s="29"/>
      <c r="B254" s="23"/>
      <c r="C254" s="23"/>
      <c r="D254" s="167"/>
      <c r="E254" s="95"/>
      <c r="F254" s="23"/>
      <c r="G254" s="23"/>
      <c r="H254" s="23"/>
      <c r="I254" s="23"/>
      <c r="J254" s="23"/>
      <c r="K254" s="188"/>
      <c r="L254" s="23"/>
      <c r="M254" s="23"/>
      <c r="N254" s="23"/>
      <c r="O254" s="23"/>
      <c r="P254" s="23"/>
      <c r="Q254" s="23"/>
      <c r="R254" s="23"/>
      <c r="S254" s="23"/>
      <c r="T254" s="23"/>
      <c r="U254" s="23"/>
      <c r="V254" s="23"/>
      <c r="W254" s="23"/>
      <c r="X254" s="23"/>
      <c r="Y254" s="23"/>
      <c r="Z254" s="29"/>
      <c r="AA254" s="29"/>
      <c r="AB254" s="29"/>
      <c r="AC254" s="29"/>
      <c r="AD254" s="29"/>
      <c r="AE254" s="29"/>
      <c r="AF254" s="29"/>
      <c r="AG254" s="29"/>
      <c r="AH254" s="29"/>
      <c r="AI254" s="29"/>
    </row>
    <row r="255" ht="12.0" customHeight="1">
      <c r="A255" s="29"/>
      <c r="B255" s="23"/>
      <c r="C255" s="23"/>
      <c r="D255" s="167"/>
      <c r="E255" s="95"/>
      <c r="F255" s="23"/>
      <c r="G255" s="23"/>
      <c r="H255" s="23"/>
      <c r="I255" s="23"/>
      <c r="J255" s="23"/>
      <c r="K255" s="188"/>
      <c r="L255" s="23"/>
      <c r="M255" s="23"/>
      <c r="N255" s="23"/>
      <c r="O255" s="23"/>
      <c r="P255" s="23"/>
      <c r="Q255" s="23"/>
      <c r="R255" s="23"/>
      <c r="S255" s="23"/>
      <c r="T255" s="23"/>
      <c r="U255" s="23"/>
      <c r="V255" s="23"/>
      <c r="W255" s="23"/>
      <c r="X255" s="23"/>
      <c r="Y255" s="23"/>
      <c r="Z255" s="29"/>
      <c r="AA255" s="29"/>
      <c r="AB255" s="29"/>
      <c r="AC255" s="29"/>
      <c r="AD255" s="29"/>
      <c r="AE255" s="29"/>
      <c r="AF255" s="29"/>
      <c r="AG255" s="29"/>
      <c r="AH255" s="29"/>
      <c r="AI255" s="29"/>
    </row>
    <row r="256" ht="12.0" customHeight="1">
      <c r="A256" s="29"/>
      <c r="B256" s="23"/>
      <c r="C256" s="23"/>
      <c r="D256" s="167"/>
      <c r="E256" s="95"/>
      <c r="F256" s="23"/>
      <c r="G256" s="23"/>
      <c r="H256" s="23"/>
      <c r="I256" s="23"/>
      <c r="J256" s="23"/>
      <c r="K256" s="188"/>
      <c r="L256" s="23"/>
      <c r="M256" s="23"/>
      <c r="N256" s="23"/>
      <c r="O256" s="23"/>
      <c r="P256" s="23"/>
      <c r="Q256" s="23"/>
      <c r="R256" s="23"/>
      <c r="S256" s="23"/>
      <c r="T256" s="23"/>
      <c r="U256" s="23"/>
      <c r="V256" s="23"/>
      <c r="W256" s="23"/>
      <c r="X256" s="23"/>
      <c r="Y256" s="23"/>
      <c r="Z256" s="29"/>
      <c r="AA256" s="29"/>
      <c r="AB256" s="29"/>
      <c r="AC256" s="29"/>
      <c r="AD256" s="29"/>
      <c r="AE256" s="29"/>
      <c r="AF256" s="29"/>
      <c r="AG256" s="29"/>
      <c r="AH256" s="29"/>
      <c r="AI256" s="29"/>
    </row>
    <row r="257" ht="12.0" customHeight="1">
      <c r="A257" s="29"/>
      <c r="B257" s="23"/>
      <c r="C257" s="23"/>
      <c r="D257" s="167"/>
      <c r="E257" s="95"/>
      <c r="F257" s="23"/>
      <c r="G257" s="23"/>
      <c r="H257" s="23"/>
      <c r="I257" s="23"/>
      <c r="J257" s="23"/>
      <c r="K257" s="188"/>
      <c r="L257" s="23"/>
      <c r="M257" s="23"/>
      <c r="N257" s="23"/>
      <c r="O257" s="23"/>
      <c r="P257" s="23"/>
      <c r="Q257" s="23"/>
      <c r="R257" s="23"/>
      <c r="S257" s="23"/>
      <c r="T257" s="23"/>
      <c r="U257" s="23"/>
      <c r="V257" s="23"/>
      <c r="W257" s="23"/>
      <c r="X257" s="23"/>
      <c r="Y257" s="23"/>
      <c r="Z257" s="29"/>
      <c r="AA257" s="29"/>
      <c r="AB257" s="29"/>
      <c r="AC257" s="29"/>
      <c r="AD257" s="29"/>
      <c r="AE257" s="29"/>
      <c r="AF257" s="29"/>
      <c r="AG257" s="29"/>
      <c r="AH257" s="29"/>
      <c r="AI257" s="29"/>
    </row>
    <row r="258" ht="12.0" customHeight="1">
      <c r="A258" s="29"/>
      <c r="B258" s="23"/>
      <c r="C258" s="23"/>
      <c r="D258" s="167"/>
      <c r="E258" s="95"/>
      <c r="F258" s="23"/>
      <c r="G258" s="23"/>
      <c r="H258" s="23"/>
      <c r="I258" s="23"/>
      <c r="J258" s="23"/>
      <c r="K258" s="188"/>
      <c r="L258" s="23"/>
      <c r="M258" s="23"/>
      <c r="N258" s="23"/>
      <c r="O258" s="23"/>
      <c r="P258" s="23"/>
      <c r="Q258" s="23"/>
      <c r="R258" s="23"/>
      <c r="S258" s="23"/>
      <c r="T258" s="23"/>
      <c r="U258" s="23"/>
      <c r="V258" s="23"/>
      <c r="W258" s="23"/>
      <c r="X258" s="23"/>
      <c r="Y258" s="23"/>
      <c r="Z258" s="29"/>
      <c r="AA258" s="29"/>
      <c r="AB258" s="29"/>
      <c r="AC258" s="29"/>
      <c r="AD258" s="29"/>
      <c r="AE258" s="29"/>
      <c r="AF258" s="29"/>
      <c r="AG258" s="29"/>
      <c r="AH258" s="29"/>
      <c r="AI258" s="29"/>
    </row>
    <row r="259" ht="12.0" customHeight="1">
      <c r="A259" s="29"/>
      <c r="B259" s="23"/>
      <c r="C259" s="23"/>
      <c r="D259" s="167"/>
      <c r="E259" s="95"/>
      <c r="F259" s="23"/>
      <c r="G259" s="23"/>
      <c r="H259" s="23"/>
      <c r="I259" s="23"/>
      <c r="J259" s="23"/>
      <c r="K259" s="188"/>
      <c r="L259" s="23"/>
      <c r="M259" s="23"/>
      <c r="N259" s="23"/>
      <c r="O259" s="23"/>
      <c r="P259" s="23"/>
      <c r="Q259" s="23"/>
      <c r="R259" s="23"/>
      <c r="S259" s="23"/>
      <c r="T259" s="23"/>
      <c r="U259" s="23"/>
      <c r="V259" s="23"/>
      <c r="W259" s="23"/>
      <c r="X259" s="23"/>
      <c r="Y259" s="23"/>
      <c r="Z259" s="29"/>
      <c r="AA259" s="29"/>
      <c r="AB259" s="29"/>
      <c r="AC259" s="29"/>
      <c r="AD259" s="29"/>
      <c r="AE259" s="29"/>
      <c r="AF259" s="29"/>
      <c r="AG259" s="29"/>
      <c r="AH259" s="29"/>
      <c r="AI259" s="29"/>
    </row>
    <row r="260" ht="12.0" customHeight="1">
      <c r="A260" s="29"/>
      <c r="B260" s="23"/>
      <c r="C260" s="23"/>
      <c r="D260" s="167"/>
      <c r="E260" s="95"/>
      <c r="F260" s="23"/>
      <c r="G260" s="23"/>
      <c r="H260" s="23"/>
      <c r="I260" s="23"/>
      <c r="J260" s="23"/>
      <c r="K260" s="188"/>
      <c r="L260" s="23"/>
      <c r="M260" s="23"/>
      <c r="N260" s="23"/>
      <c r="O260" s="23"/>
      <c r="P260" s="23"/>
      <c r="Q260" s="23"/>
      <c r="R260" s="23"/>
      <c r="S260" s="23"/>
      <c r="T260" s="23"/>
      <c r="U260" s="23"/>
      <c r="V260" s="23"/>
      <c r="W260" s="23"/>
      <c r="X260" s="23"/>
      <c r="Y260" s="23"/>
      <c r="Z260" s="29"/>
      <c r="AA260" s="29"/>
      <c r="AB260" s="29"/>
      <c r="AC260" s="29"/>
      <c r="AD260" s="29"/>
      <c r="AE260" s="29"/>
      <c r="AF260" s="29"/>
      <c r="AG260" s="29"/>
      <c r="AH260" s="29"/>
      <c r="AI260" s="29"/>
    </row>
    <row r="261" ht="12.0" customHeight="1">
      <c r="A261" s="29"/>
      <c r="B261" s="23"/>
      <c r="C261" s="23"/>
      <c r="D261" s="167"/>
      <c r="E261" s="95"/>
      <c r="F261" s="23"/>
      <c r="G261" s="23"/>
      <c r="H261" s="23"/>
      <c r="I261" s="23"/>
      <c r="J261" s="23"/>
      <c r="K261" s="188"/>
      <c r="L261" s="23"/>
      <c r="M261" s="23"/>
      <c r="N261" s="23"/>
      <c r="O261" s="23"/>
      <c r="P261" s="23"/>
      <c r="Q261" s="23"/>
      <c r="R261" s="23"/>
      <c r="S261" s="23"/>
      <c r="T261" s="23"/>
      <c r="U261" s="23"/>
      <c r="V261" s="23"/>
      <c r="W261" s="23"/>
      <c r="X261" s="23"/>
      <c r="Y261" s="23"/>
      <c r="Z261" s="29"/>
      <c r="AA261" s="29"/>
      <c r="AB261" s="29"/>
      <c r="AC261" s="29"/>
      <c r="AD261" s="29"/>
      <c r="AE261" s="29"/>
      <c r="AF261" s="29"/>
      <c r="AG261" s="29"/>
      <c r="AH261" s="29"/>
      <c r="AI261" s="29"/>
    </row>
    <row r="262" ht="12.0" customHeight="1">
      <c r="A262" s="29"/>
      <c r="B262" s="23"/>
      <c r="C262" s="23"/>
      <c r="D262" s="167"/>
      <c r="E262" s="95"/>
      <c r="F262" s="23"/>
      <c r="G262" s="23"/>
      <c r="H262" s="23"/>
      <c r="I262" s="23"/>
      <c r="J262" s="23"/>
      <c r="K262" s="188"/>
      <c r="L262" s="23"/>
      <c r="M262" s="23"/>
      <c r="N262" s="23"/>
      <c r="O262" s="23"/>
      <c r="P262" s="23"/>
      <c r="Q262" s="23"/>
      <c r="R262" s="23"/>
      <c r="S262" s="23"/>
      <c r="T262" s="23"/>
      <c r="U262" s="23"/>
      <c r="V262" s="23"/>
      <c r="W262" s="23"/>
      <c r="X262" s="23"/>
      <c r="Y262" s="23"/>
      <c r="Z262" s="29"/>
      <c r="AA262" s="29"/>
      <c r="AB262" s="29"/>
      <c r="AC262" s="29"/>
      <c r="AD262" s="29"/>
      <c r="AE262" s="29"/>
      <c r="AF262" s="29"/>
      <c r="AG262" s="29"/>
      <c r="AH262" s="29"/>
      <c r="AI262" s="29"/>
    </row>
    <row r="263" ht="12.0" customHeight="1">
      <c r="A263" s="29"/>
      <c r="B263" s="23"/>
      <c r="C263" s="23"/>
      <c r="D263" s="167"/>
      <c r="E263" s="95"/>
      <c r="F263" s="23"/>
      <c r="G263" s="23"/>
      <c r="H263" s="23"/>
      <c r="I263" s="23"/>
      <c r="J263" s="23"/>
      <c r="K263" s="188"/>
      <c r="L263" s="23"/>
      <c r="M263" s="23"/>
      <c r="N263" s="23"/>
      <c r="O263" s="23"/>
      <c r="P263" s="23"/>
      <c r="Q263" s="23"/>
      <c r="R263" s="23"/>
      <c r="S263" s="23"/>
      <c r="T263" s="23"/>
      <c r="U263" s="23"/>
      <c r="V263" s="23"/>
      <c r="W263" s="23"/>
      <c r="X263" s="23"/>
      <c r="Y263" s="23"/>
      <c r="Z263" s="29"/>
      <c r="AA263" s="29"/>
      <c r="AB263" s="29"/>
      <c r="AC263" s="29"/>
      <c r="AD263" s="29"/>
      <c r="AE263" s="29"/>
      <c r="AF263" s="29"/>
      <c r="AG263" s="29"/>
      <c r="AH263" s="29"/>
      <c r="AI263" s="29"/>
    </row>
    <row r="264" ht="12.0" customHeight="1">
      <c r="A264" s="29"/>
      <c r="B264" s="23"/>
      <c r="C264" s="23"/>
      <c r="D264" s="167"/>
      <c r="E264" s="95"/>
      <c r="F264" s="23"/>
      <c r="G264" s="23"/>
      <c r="H264" s="23"/>
      <c r="I264" s="23"/>
      <c r="J264" s="23"/>
      <c r="K264" s="188"/>
      <c r="L264" s="23"/>
      <c r="M264" s="23"/>
      <c r="N264" s="23"/>
      <c r="O264" s="23"/>
      <c r="P264" s="23"/>
      <c r="Q264" s="23"/>
      <c r="R264" s="23"/>
      <c r="S264" s="23"/>
      <c r="T264" s="23"/>
      <c r="U264" s="23"/>
      <c r="V264" s="23"/>
      <c r="W264" s="23"/>
      <c r="X264" s="23"/>
      <c r="Y264" s="23"/>
      <c r="Z264" s="29"/>
      <c r="AA264" s="29"/>
      <c r="AB264" s="29"/>
      <c r="AC264" s="29"/>
      <c r="AD264" s="29"/>
      <c r="AE264" s="29"/>
      <c r="AF264" s="29"/>
      <c r="AG264" s="29"/>
      <c r="AH264" s="29"/>
      <c r="AI264" s="29"/>
    </row>
    <row r="265" ht="12.0" customHeight="1">
      <c r="A265" s="29"/>
      <c r="B265" s="23"/>
      <c r="C265" s="23"/>
      <c r="D265" s="167"/>
      <c r="E265" s="95"/>
      <c r="F265" s="23"/>
      <c r="G265" s="23"/>
      <c r="H265" s="23"/>
      <c r="I265" s="23"/>
      <c r="J265" s="23"/>
      <c r="K265" s="188"/>
      <c r="L265" s="23"/>
      <c r="M265" s="23"/>
      <c r="N265" s="23"/>
      <c r="O265" s="23"/>
      <c r="P265" s="23"/>
      <c r="Q265" s="23"/>
      <c r="R265" s="23"/>
      <c r="S265" s="23"/>
      <c r="T265" s="23"/>
      <c r="U265" s="23"/>
      <c r="V265" s="23"/>
      <c r="W265" s="23"/>
      <c r="X265" s="23"/>
      <c r="Y265" s="23"/>
      <c r="Z265" s="29"/>
      <c r="AA265" s="29"/>
      <c r="AB265" s="29"/>
      <c r="AC265" s="29"/>
      <c r="AD265" s="29"/>
      <c r="AE265" s="29"/>
      <c r="AF265" s="29"/>
      <c r="AG265" s="29"/>
      <c r="AH265" s="29"/>
      <c r="AI265" s="29"/>
    </row>
    <row r="266" ht="12.0" customHeight="1">
      <c r="A266" s="29"/>
      <c r="B266" s="23"/>
      <c r="C266" s="23"/>
      <c r="D266" s="167"/>
      <c r="E266" s="95"/>
      <c r="F266" s="23"/>
      <c r="G266" s="23"/>
      <c r="H266" s="23"/>
      <c r="I266" s="23"/>
      <c r="J266" s="23"/>
      <c r="K266" s="188"/>
      <c r="L266" s="23"/>
      <c r="M266" s="23"/>
      <c r="N266" s="23"/>
      <c r="O266" s="23"/>
      <c r="P266" s="23"/>
      <c r="Q266" s="23"/>
      <c r="R266" s="23"/>
      <c r="S266" s="23"/>
      <c r="T266" s="23"/>
      <c r="U266" s="23"/>
      <c r="V266" s="23"/>
      <c r="W266" s="23"/>
      <c r="X266" s="23"/>
      <c r="Y266" s="23"/>
      <c r="Z266" s="29"/>
      <c r="AA266" s="29"/>
      <c r="AB266" s="29"/>
      <c r="AC266" s="29"/>
      <c r="AD266" s="29"/>
      <c r="AE266" s="29"/>
      <c r="AF266" s="29"/>
      <c r="AG266" s="29"/>
      <c r="AH266" s="29"/>
      <c r="AI266" s="29"/>
    </row>
    <row r="267" ht="12.0" customHeight="1">
      <c r="A267" s="29"/>
      <c r="B267" s="23"/>
      <c r="C267" s="23"/>
      <c r="D267" s="167"/>
      <c r="E267" s="95"/>
      <c r="F267" s="23"/>
      <c r="G267" s="23"/>
      <c r="H267" s="23"/>
      <c r="I267" s="23"/>
      <c r="J267" s="23"/>
      <c r="K267" s="188"/>
      <c r="L267" s="23"/>
      <c r="M267" s="23"/>
      <c r="N267" s="23"/>
      <c r="O267" s="23"/>
      <c r="P267" s="23"/>
      <c r="Q267" s="23"/>
      <c r="R267" s="23"/>
      <c r="S267" s="23"/>
      <c r="T267" s="23"/>
      <c r="U267" s="23"/>
      <c r="V267" s="23"/>
      <c r="W267" s="23"/>
      <c r="X267" s="23"/>
      <c r="Y267" s="23"/>
      <c r="Z267" s="29"/>
      <c r="AA267" s="29"/>
      <c r="AB267" s="29"/>
      <c r="AC267" s="29"/>
      <c r="AD267" s="29"/>
      <c r="AE267" s="29"/>
      <c r="AF267" s="29"/>
      <c r="AG267" s="29"/>
      <c r="AH267" s="29"/>
      <c r="AI267" s="29"/>
    </row>
    <row r="268" ht="12.0" customHeight="1">
      <c r="A268" s="29"/>
      <c r="B268" s="23"/>
      <c r="C268" s="23"/>
      <c r="D268" s="167"/>
      <c r="E268" s="95"/>
      <c r="F268" s="23"/>
      <c r="G268" s="23"/>
      <c r="H268" s="23"/>
      <c r="I268" s="23"/>
      <c r="J268" s="23"/>
      <c r="K268" s="188"/>
      <c r="L268" s="23"/>
      <c r="M268" s="23"/>
      <c r="N268" s="23"/>
      <c r="O268" s="23"/>
      <c r="P268" s="23"/>
      <c r="Q268" s="23"/>
      <c r="R268" s="23"/>
      <c r="S268" s="23"/>
      <c r="T268" s="23"/>
      <c r="U268" s="23"/>
      <c r="V268" s="23"/>
      <c r="W268" s="23"/>
      <c r="X268" s="23"/>
      <c r="Y268" s="23"/>
      <c r="Z268" s="29"/>
      <c r="AA268" s="29"/>
      <c r="AB268" s="29"/>
      <c r="AC268" s="29"/>
      <c r="AD268" s="29"/>
      <c r="AE268" s="29"/>
      <c r="AF268" s="29"/>
      <c r="AG268" s="29"/>
      <c r="AH268" s="29"/>
      <c r="AI268" s="29"/>
    </row>
    <row r="269" ht="12.0" customHeight="1">
      <c r="A269" s="29"/>
      <c r="B269" s="23"/>
      <c r="C269" s="23"/>
      <c r="D269" s="167"/>
      <c r="E269" s="95"/>
      <c r="F269" s="23"/>
      <c r="G269" s="23"/>
      <c r="H269" s="23"/>
      <c r="I269" s="23"/>
      <c r="J269" s="23"/>
      <c r="K269" s="188"/>
      <c r="L269" s="23"/>
      <c r="M269" s="23"/>
      <c r="N269" s="23"/>
      <c r="O269" s="23"/>
      <c r="P269" s="23"/>
      <c r="Q269" s="23"/>
      <c r="R269" s="23"/>
      <c r="S269" s="23"/>
      <c r="T269" s="23"/>
      <c r="U269" s="23"/>
      <c r="V269" s="23"/>
      <c r="W269" s="23"/>
      <c r="X269" s="23"/>
      <c r="Y269" s="23"/>
      <c r="Z269" s="29"/>
      <c r="AA269" s="29"/>
      <c r="AB269" s="29"/>
      <c r="AC269" s="29"/>
      <c r="AD269" s="29"/>
      <c r="AE269" s="29"/>
      <c r="AF269" s="29"/>
      <c r="AG269" s="29"/>
      <c r="AH269" s="29"/>
      <c r="AI269" s="29"/>
    </row>
    <row r="270" ht="12.0" customHeight="1">
      <c r="A270" s="29"/>
      <c r="B270" s="23"/>
      <c r="C270" s="23"/>
      <c r="D270" s="167"/>
      <c r="E270" s="95"/>
      <c r="F270" s="23"/>
      <c r="G270" s="23"/>
      <c r="H270" s="23"/>
      <c r="I270" s="23"/>
      <c r="J270" s="23"/>
      <c r="K270" s="188"/>
      <c r="L270" s="23"/>
      <c r="M270" s="23"/>
      <c r="N270" s="23"/>
      <c r="O270" s="23"/>
      <c r="P270" s="23"/>
      <c r="Q270" s="23"/>
      <c r="R270" s="23"/>
      <c r="S270" s="23"/>
      <c r="T270" s="23"/>
      <c r="U270" s="23"/>
      <c r="V270" s="23"/>
      <c r="W270" s="23"/>
      <c r="X270" s="23"/>
      <c r="Y270" s="23"/>
      <c r="Z270" s="29"/>
      <c r="AA270" s="29"/>
      <c r="AB270" s="29"/>
      <c r="AC270" s="29"/>
      <c r="AD270" s="29"/>
      <c r="AE270" s="29"/>
      <c r="AF270" s="29"/>
      <c r="AG270" s="29"/>
      <c r="AH270" s="29"/>
      <c r="AI270" s="29"/>
    </row>
    <row r="271" ht="12.0" customHeight="1">
      <c r="A271" s="29"/>
      <c r="B271" s="23"/>
      <c r="C271" s="23"/>
      <c r="D271" s="167"/>
      <c r="E271" s="95"/>
      <c r="F271" s="23"/>
      <c r="G271" s="23"/>
      <c r="H271" s="23"/>
      <c r="I271" s="23"/>
      <c r="J271" s="23"/>
      <c r="K271" s="188"/>
      <c r="L271" s="23"/>
      <c r="M271" s="23"/>
      <c r="N271" s="23"/>
      <c r="O271" s="23"/>
      <c r="P271" s="23"/>
      <c r="Q271" s="23"/>
      <c r="R271" s="23"/>
      <c r="S271" s="23"/>
      <c r="T271" s="23"/>
      <c r="U271" s="23"/>
      <c r="V271" s="23"/>
      <c r="W271" s="23"/>
      <c r="X271" s="23"/>
      <c r="Y271" s="23"/>
      <c r="Z271" s="29"/>
      <c r="AA271" s="29"/>
      <c r="AB271" s="29"/>
      <c r="AC271" s="29"/>
      <c r="AD271" s="29"/>
      <c r="AE271" s="29"/>
      <c r="AF271" s="29"/>
      <c r="AG271" s="29"/>
      <c r="AH271" s="29"/>
      <c r="AI271" s="29"/>
    </row>
    <row r="272" ht="12.0" customHeight="1">
      <c r="A272" s="29"/>
      <c r="B272" s="23"/>
      <c r="C272" s="23"/>
      <c r="D272" s="167"/>
      <c r="E272" s="95"/>
      <c r="F272" s="23"/>
      <c r="G272" s="23"/>
      <c r="H272" s="23"/>
      <c r="I272" s="23"/>
      <c r="J272" s="23"/>
      <c r="K272" s="188"/>
      <c r="L272" s="23"/>
      <c r="M272" s="23"/>
      <c r="N272" s="23"/>
      <c r="O272" s="23"/>
      <c r="P272" s="23"/>
      <c r="Q272" s="23"/>
      <c r="R272" s="23"/>
      <c r="S272" s="23"/>
      <c r="T272" s="23"/>
      <c r="U272" s="23"/>
      <c r="V272" s="23"/>
      <c r="W272" s="23"/>
      <c r="X272" s="23"/>
      <c r="Y272" s="23"/>
      <c r="Z272" s="29"/>
      <c r="AA272" s="29"/>
      <c r="AB272" s="29"/>
      <c r="AC272" s="29"/>
      <c r="AD272" s="29"/>
      <c r="AE272" s="29"/>
      <c r="AF272" s="29"/>
      <c r="AG272" s="29"/>
      <c r="AH272" s="29"/>
      <c r="AI272" s="29"/>
    </row>
    <row r="273" ht="12.0" customHeight="1">
      <c r="A273" s="29"/>
      <c r="B273" s="23"/>
      <c r="C273" s="23"/>
      <c r="D273" s="167"/>
      <c r="E273" s="95"/>
      <c r="F273" s="23"/>
      <c r="G273" s="23"/>
      <c r="H273" s="23"/>
      <c r="I273" s="23"/>
      <c r="J273" s="23"/>
      <c r="K273" s="188"/>
      <c r="L273" s="23"/>
      <c r="M273" s="23"/>
      <c r="N273" s="23"/>
      <c r="O273" s="23"/>
      <c r="P273" s="23"/>
      <c r="Q273" s="23"/>
      <c r="R273" s="23"/>
      <c r="S273" s="23"/>
      <c r="T273" s="23"/>
      <c r="U273" s="23"/>
      <c r="V273" s="23"/>
      <c r="W273" s="23"/>
      <c r="X273" s="23"/>
      <c r="Y273" s="23"/>
      <c r="Z273" s="29"/>
      <c r="AA273" s="29"/>
      <c r="AB273" s="29"/>
      <c r="AC273" s="29"/>
      <c r="AD273" s="29"/>
      <c r="AE273" s="29"/>
      <c r="AF273" s="29"/>
      <c r="AG273" s="29"/>
      <c r="AH273" s="29"/>
      <c r="AI273" s="29"/>
    </row>
    <row r="274" ht="12.0" customHeight="1">
      <c r="A274" s="29"/>
      <c r="B274" s="23"/>
      <c r="C274" s="23"/>
      <c r="D274" s="167"/>
      <c r="E274" s="95"/>
      <c r="F274" s="23"/>
      <c r="G274" s="23"/>
      <c r="H274" s="23"/>
      <c r="I274" s="23"/>
      <c r="J274" s="23"/>
      <c r="K274" s="188"/>
      <c r="L274" s="23"/>
      <c r="M274" s="23"/>
      <c r="N274" s="23"/>
      <c r="O274" s="23"/>
      <c r="P274" s="23"/>
      <c r="Q274" s="23"/>
      <c r="R274" s="23"/>
      <c r="S274" s="23"/>
      <c r="T274" s="23"/>
      <c r="U274" s="23"/>
      <c r="V274" s="23"/>
      <c r="W274" s="23"/>
      <c r="X274" s="23"/>
      <c r="Y274" s="23"/>
      <c r="Z274" s="29"/>
      <c r="AA274" s="29"/>
      <c r="AB274" s="29"/>
      <c r="AC274" s="29"/>
      <c r="AD274" s="29"/>
      <c r="AE274" s="29"/>
      <c r="AF274" s="29"/>
      <c r="AG274" s="29"/>
      <c r="AH274" s="29"/>
      <c r="AI274" s="29"/>
    </row>
    <row r="275" ht="12.0" customHeight="1">
      <c r="A275" s="29"/>
      <c r="B275" s="23"/>
      <c r="C275" s="23"/>
      <c r="D275" s="167"/>
      <c r="E275" s="95"/>
      <c r="F275" s="23"/>
      <c r="G275" s="23"/>
      <c r="H275" s="23"/>
      <c r="I275" s="23"/>
      <c r="J275" s="23"/>
      <c r="K275" s="188"/>
      <c r="L275" s="23"/>
      <c r="M275" s="23"/>
      <c r="N275" s="23"/>
      <c r="O275" s="23"/>
      <c r="P275" s="23"/>
      <c r="Q275" s="23"/>
      <c r="R275" s="23"/>
      <c r="S275" s="23"/>
      <c r="T275" s="23"/>
      <c r="U275" s="23"/>
      <c r="V275" s="23"/>
      <c r="W275" s="23"/>
      <c r="X275" s="23"/>
      <c r="Y275" s="23"/>
      <c r="Z275" s="29"/>
      <c r="AA275" s="29"/>
      <c r="AB275" s="29"/>
      <c r="AC275" s="29"/>
      <c r="AD275" s="29"/>
      <c r="AE275" s="29"/>
      <c r="AF275" s="29"/>
      <c r="AG275" s="29"/>
      <c r="AH275" s="29"/>
      <c r="AI275" s="29"/>
    </row>
    <row r="276" ht="12.0" customHeight="1">
      <c r="A276" s="29"/>
      <c r="B276" s="23"/>
      <c r="C276" s="23"/>
      <c r="D276" s="167"/>
      <c r="E276" s="95"/>
      <c r="F276" s="23"/>
      <c r="G276" s="23"/>
      <c r="H276" s="23"/>
      <c r="I276" s="23"/>
      <c r="J276" s="23"/>
      <c r="K276" s="188"/>
      <c r="L276" s="23"/>
      <c r="M276" s="23"/>
      <c r="N276" s="23"/>
      <c r="O276" s="23"/>
      <c r="P276" s="23"/>
      <c r="Q276" s="23"/>
      <c r="R276" s="23"/>
      <c r="S276" s="23"/>
      <c r="T276" s="23"/>
      <c r="U276" s="23"/>
      <c r="V276" s="23"/>
      <c r="W276" s="23"/>
      <c r="X276" s="23"/>
      <c r="Y276" s="23"/>
      <c r="Z276" s="29"/>
      <c r="AA276" s="29"/>
      <c r="AB276" s="29"/>
      <c r="AC276" s="29"/>
      <c r="AD276" s="29"/>
      <c r="AE276" s="29"/>
      <c r="AF276" s="29"/>
      <c r="AG276" s="29"/>
      <c r="AH276" s="29"/>
      <c r="AI276" s="29"/>
    </row>
    <row r="277" ht="12.0" customHeight="1">
      <c r="A277" s="29"/>
      <c r="B277" s="23"/>
      <c r="C277" s="23"/>
      <c r="D277" s="167"/>
      <c r="E277" s="95"/>
      <c r="F277" s="23"/>
      <c r="G277" s="23"/>
      <c r="H277" s="23"/>
      <c r="I277" s="23"/>
      <c r="J277" s="23"/>
      <c r="K277" s="188"/>
      <c r="L277" s="23"/>
      <c r="M277" s="23"/>
      <c r="N277" s="23"/>
      <c r="O277" s="23"/>
      <c r="P277" s="23"/>
      <c r="Q277" s="23"/>
      <c r="R277" s="23"/>
      <c r="S277" s="23"/>
      <c r="T277" s="23"/>
      <c r="U277" s="23"/>
      <c r="V277" s="23"/>
      <c r="W277" s="23"/>
      <c r="X277" s="23"/>
      <c r="Y277" s="23"/>
      <c r="Z277" s="29"/>
      <c r="AA277" s="29"/>
      <c r="AB277" s="29"/>
      <c r="AC277" s="29"/>
      <c r="AD277" s="29"/>
      <c r="AE277" s="29"/>
      <c r="AF277" s="29"/>
      <c r="AG277" s="29"/>
      <c r="AH277" s="29"/>
      <c r="AI277" s="29"/>
    </row>
    <row r="278" ht="12.0" customHeight="1">
      <c r="A278" s="29"/>
      <c r="B278" s="23"/>
      <c r="C278" s="23"/>
      <c r="D278" s="167"/>
      <c r="E278" s="95"/>
      <c r="F278" s="23"/>
      <c r="G278" s="23"/>
      <c r="H278" s="23"/>
      <c r="I278" s="23"/>
      <c r="J278" s="23"/>
      <c r="K278" s="188"/>
      <c r="L278" s="23"/>
      <c r="M278" s="23"/>
      <c r="N278" s="23"/>
      <c r="O278" s="23"/>
      <c r="P278" s="23"/>
      <c r="Q278" s="23"/>
      <c r="R278" s="23"/>
      <c r="S278" s="23"/>
      <c r="T278" s="23"/>
      <c r="U278" s="23"/>
      <c r="V278" s="23"/>
      <c r="W278" s="23"/>
      <c r="X278" s="23"/>
      <c r="Y278" s="23"/>
      <c r="Z278" s="29"/>
      <c r="AA278" s="29"/>
      <c r="AB278" s="29"/>
      <c r="AC278" s="29"/>
      <c r="AD278" s="29"/>
      <c r="AE278" s="29"/>
      <c r="AF278" s="29"/>
      <c r="AG278" s="29"/>
      <c r="AH278" s="29"/>
      <c r="AI278" s="29"/>
    </row>
    <row r="279" ht="12.0" customHeight="1">
      <c r="A279" s="29"/>
      <c r="B279" s="23"/>
      <c r="C279" s="23"/>
      <c r="D279" s="167"/>
      <c r="E279" s="95"/>
      <c r="F279" s="23"/>
      <c r="G279" s="23"/>
      <c r="H279" s="23"/>
      <c r="I279" s="23"/>
      <c r="J279" s="23"/>
      <c r="K279" s="188"/>
      <c r="L279" s="23"/>
      <c r="M279" s="23"/>
      <c r="N279" s="23"/>
      <c r="O279" s="23"/>
      <c r="P279" s="23"/>
      <c r="Q279" s="23"/>
      <c r="R279" s="23"/>
      <c r="S279" s="23"/>
      <c r="T279" s="23"/>
      <c r="U279" s="23"/>
      <c r="V279" s="23"/>
      <c r="W279" s="23"/>
      <c r="X279" s="23"/>
      <c r="Y279" s="23"/>
      <c r="Z279" s="29"/>
      <c r="AA279" s="29"/>
      <c r="AB279" s="29"/>
      <c r="AC279" s="29"/>
      <c r="AD279" s="29"/>
      <c r="AE279" s="29"/>
      <c r="AF279" s="29"/>
      <c r="AG279" s="29"/>
      <c r="AH279" s="29"/>
      <c r="AI279" s="29"/>
    </row>
    <row r="280" ht="12.0" customHeight="1">
      <c r="A280" s="29"/>
      <c r="B280" s="23"/>
      <c r="C280" s="23"/>
      <c r="D280" s="167"/>
      <c r="E280" s="95"/>
      <c r="F280" s="23"/>
      <c r="G280" s="23"/>
      <c r="H280" s="23"/>
      <c r="I280" s="23"/>
      <c r="J280" s="23"/>
      <c r="K280" s="188"/>
      <c r="L280" s="23"/>
      <c r="M280" s="23"/>
      <c r="N280" s="23"/>
      <c r="O280" s="23"/>
      <c r="P280" s="23"/>
      <c r="Q280" s="23"/>
      <c r="R280" s="23"/>
      <c r="S280" s="23"/>
      <c r="T280" s="23"/>
      <c r="U280" s="23"/>
      <c r="V280" s="23"/>
      <c r="W280" s="23"/>
      <c r="X280" s="23"/>
      <c r="Y280" s="23"/>
      <c r="Z280" s="29"/>
      <c r="AA280" s="29"/>
      <c r="AB280" s="29"/>
      <c r="AC280" s="29"/>
      <c r="AD280" s="29"/>
      <c r="AE280" s="29"/>
      <c r="AF280" s="29"/>
      <c r="AG280" s="29"/>
      <c r="AH280" s="29"/>
      <c r="AI280" s="29"/>
    </row>
    <row r="281" ht="12.0" customHeight="1">
      <c r="A281" s="29"/>
      <c r="B281" s="23"/>
      <c r="C281" s="23"/>
      <c r="D281" s="167"/>
      <c r="E281" s="95"/>
      <c r="F281" s="23"/>
      <c r="G281" s="23"/>
      <c r="H281" s="23"/>
      <c r="I281" s="23"/>
      <c r="J281" s="23"/>
      <c r="K281" s="188"/>
      <c r="L281" s="23"/>
      <c r="M281" s="23"/>
      <c r="N281" s="23"/>
      <c r="O281" s="23"/>
      <c r="P281" s="23"/>
      <c r="Q281" s="23"/>
      <c r="R281" s="23"/>
      <c r="S281" s="23"/>
      <c r="T281" s="23"/>
      <c r="U281" s="23"/>
      <c r="V281" s="23"/>
      <c r="W281" s="23"/>
      <c r="X281" s="23"/>
      <c r="Y281" s="23"/>
      <c r="Z281" s="29"/>
      <c r="AA281" s="29"/>
      <c r="AB281" s="29"/>
      <c r="AC281" s="29"/>
      <c r="AD281" s="29"/>
      <c r="AE281" s="29"/>
      <c r="AF281" s="29"/>
      <c r="AG281" s="29"/>
      <c r="AH281" s="29"/>
      <c r="AI281" s="29"/>
    </row>
    <row r="282" ht="12.0" customHeight="1">
      <c r="A282" s="29"/>
      <c r="B282" s="23"/>
      <c r="C282" s="23"/>
      <c r="D282" s="167"/>
      <c r="E282" s="95"/>
      <c r="F282" s="23"/>
      <c r="G282" s="23"/>
      <c r="H282" s="23"/>
      <c r="I282" s="23"/>
      <c r="J282" s="23"/>
      <c r="K282" s="188"/>
      <c r="L282" s="23"/>
      <c r="M282" s="23"/>
      <c r="N282" s="23"/>
      <c r="O282" s="23"/>
      <c r="P282" s="23"/>
      <c r="Q282" s="23"/>
      <c r="R282" s="23"/>
      <c r="S282" s="23"/>
      <c r="T282" s="23"/>
      <c r="U282" s="23"/>
      <c r="V282" s="23"/>
      <c r="W282" s="23"/>
      <c r="X282" s="23"/>
      <c r="Y282" s="23"/>
      <c r="Z282" s="29"/>
      <c r="AA282" s="29"/>
      <c r="AB282" s="29"/>
      <c r="AC282" s="29"/>
      <c r="AD282" s="29"/>
      <c r="AE282" s="29"/>
      <c r="AF282" s="29"/>
      <c r="AG282" s="29"/>
      <c r="AH282" s="29"/>
      <c r="AI282" s="29"/>
    </row>
    <row r="283" ht="12.0" customHeight="1">
      <c r="A283" s="29"/>
      <c r="B283" s="23"/>
      <c r="C283" s="23"/>
      <c r="D283" s="167"/>
      <c r="E283" s="95"/>
      <c r="F283" s="23"/>
      <c r="G283" s="23"/>
      <c r="H283" s="23"/>
      <c r="I283" s="23"/>
      <c r="J283" s="23"/>
      <c r="K283" s="188"/>
      <c r="L283" s="23"/>
      <c r="M283" s="23"/>
      <c r="N283" s="23"/>
      <c r="O283" s="23"/>
      <c r="P283" s="23"/>
      <c r="Q283" s="23"/>
      <c r="R283" s="23"/>
      <c r="S283" s="23"/>
      <c r="T283" s="23"/>
      <c r="U283" s="23"/>
      <c r="V283" s="23"/>
      <c r="W283" s="23"/>
      <c r="X283" s="23"/>
      <c r="Y283" s="23"/>
      <c r="Z283" s="29"/>
      <c r="AA283" s="29"/>
      <c r="AB283" s="29"/>
      <c r="AC283" s="29"/>
      <c r="AD283" s="29"/>
      <c r="AE283" s="29"/>
      <c r="AF283" s="29"/>
      <c r="AG283" s="29"/>
      <c r="AH283" s="29"/>
      <c r="AI283" s="29"/>
    </row>
    <row r="284" ht="12.0" customHeight="1">
      <c r="A284" s="29"/>
      <c r="B284" s="23"/>
      <c r="C284" s="23"/>
      <c r="D284" s="167"/>
      <c r="E284" s="95"/>
      <c r="F284" s="23"/>
      <c r="G284" s="23"/>
      <c r="H284" s="23"/>
      <c r="I284" s="23"/>
      <c r="J284" s="23"/>
      <c r="K284" s="188"/>
      <c r="L284" s="23"/>
      <c r="M284" s="23"/>
      <c r="N284" s="23"/>
      <c r="O284" s="23"/>
      <c r="P284" s="23"/>
      <c r="Q284" s="23"/>
      <c r="R284" s="23"/>
      <c r="S284" s="23"/>
      <c r="T284" s="23"/>
      <c r="U284" s="23"/>
      <c r="V284" s="23"/>
      <c r="W284" s="23"/>
      <c r="X284" s="23"/>
      <c r="Y284" s="23"/>
      <c r="Z284" s="29"/>
      <c r="AA284" s="29"/>
      <c r="AB284" s="29"/>
      <c r="AC284" s="29"/>
      <c r="AD284" s="29"/>
      <c r="AE284" s="29"/>
      <c r="AF284" s="29"/>
      <c r="AG284" s="29"/>
      <c r="AH284" s="29"/>
      <c r="AI284" s="29"/>
    </row>
    <row r="285" ht="12.0" customHeight="1">
      <c r="A285" s="29"/>
      <c r="B285" s="23"/>
      <c r="C285" s="23"/>
      <c r="D285" s="167"/>
      <c r="E285" s="95"/>
      <c r="F285" s="23"/>
      <c r="G285" s="23"/>
      <c r="H285" s="23"/>
      <c r="I285" s="23"/>
      <c r="J285" s="23"/>
      <c r="K285" s="188"/>
      <c r="L285" s="23"/>
      <c r="M285" s="23"/>
      <c r="N285" s="23"/>
      <c r="O285" s="23"/>
      <c r="P285" s="23"/>
      <c r="Q285" s="23"/>
      <c r="R285" s="23"/>
      <c r="S285" s="23"/>
      <c r="T285" s="23"/>
      <c r="U285" s="23"/>
      <c r="V285" s="23"/>
      <c r="W285" s="23"/>
      <c r="X285" s="23"/>
      <c r="Y285" s="23"/>
      <c r="Z285" s="29"/>
      <c r="AA285" s="29"/>
      <c r="AB285" s="29"/>
      <c r="AC285" s="29"/>
      <c r="AD285" s="29"/>
      <c r="AE285" s="29"/>
      <c r="AF285" s="29"/>
      <c r="AG285" s="29"/>
      <c r="AH285" s="29"/>
      <c r="AI285" s="29"/>
    </row>
    <row r="286" ht="12.0" customHeight="1">
      <c r="A286" s="29"/>
      <c r="B286" s="23"/>
      <c r="C286" s="23"/>
      <c r="D286" s="167"/>
      <c r="E286" s="95"/>
      <c r="F286" s="23"/>
      <c r="G286" s="23"/>
      <c r="H286" s="23"/>
      <c r="I286" s="23"/>
      <c r="J286" s="23"/>
      <c r="K286" s="188"/>
      <c r="L286" s="23"/>
      <c r="M286" s="23"/>
      <c r="N286" s="23"/>
      <c r="O286" s="23"/>
      <c r="P286" s="23"/>
      <c r="Q286" s="23"/>
      <c r="R286" s="23"/>
      <c r="S286" s="23"/>
      <c r="T286" s="23"/>
      <c r="U286" s="23"/>
      <c r="V286" s="23"/>
      <c r="W286" s="23"/>
      <c r="X286" s="23"/>
      <c r="Y286" s="23"/>
      <c r="Z286" s="29"/>
      <c r="AA286" s="29"/>
      <c r="AB286" s="29"/>
      <c r="AC286" s="29"/>
      <c r="AD286" s="29"/>
      <c r="AE286" s="29"/>
      <c r="AF286" s="29"/>
      <c r="AG286" s="29"/>
      <c r="AH286" s="29"/>
      <c r="AI286" s="29"/>
    </row>
    <row r="287" ht="12.0" customHeight="1">
      <c r="A287" s="29"/>
      <c r="B287" s="23"/>
      <c r="C287" s="23"/>
      <c r="D287" s="167"/>
      <c r="E287" s="95"/>
      <c r="F287" s="23"/>
      <c r="G287" s="23"/>
      <c r="H287" s="23"/>
      <c r="I287" s="23"/>
      <c r="J287" s="23"/>
      <c r="K287" s="188"/>
      <c r="L287" s="23"/>
      <c r="M287" s="23"/>
      <c r="N287" s="23"/>
      <c r="O287" s="23"/>
      <c r="P287" s="23"/>
      <c r="Q287" s="23"/>
      <c r="R287" s="23"/>
      <c r="S287" s="23"/>
      <c r="T287" s="23"/>
      <c r="U287" s="23"/>
      <c r="V287" s="23"/>
      <c r="W287" s="23"/>
      <c r="X287" s="23"/>
      <c r="Y287" s="23"/>
      <c r="Z287" s="29"/>
      <c r="AA287" s="29"/>
      <c r="AB287" s="29"/>
      <c r="AC287" s="29"/>
      <c r="AD287" s="29"/>
      <c r="AE287" s="29"/>
      <c r="AF287" s="29"/>
      <c r="AG287" s="29"/>
      <c r="AH287" s="29"/>
      <c r="AI287" s="29"/>
    </row>
    <row r="288" ht="12.0" customHeight="1">
      <c r="A288" s="29"/>
      <c r="B288" s="23"/>
      <c r="C288" s="23"/>
      <c r="D288" s="167"/>
      <c r="E288" s="95"/>
      <c r="F288" s="23"/>
      <c r="G288" s="23"/>
      <c r="H288" s="23"/>
      <c r="I288" s="23"/>
      <c r="J288" s="23"/>
      <c r="K288" s="188"/>
      <c r="L288" s="23"/>
      <c r="M288" s="23"/>
      <c r="N288" s="23"/>
      <c r="O288" s="23"/>
      <c r="P288" s="23"/>
      <c r="Q288" s="23"/>
      <c r="R288" s="23"/>
      <c r="S288" s="23"/>
      <c r="T288" s="23"/>
      <c r="U288" s="23"/>
      <c r="V288" s="23"/>
      <c r="W288" s="23"/>
      <c r="X288" s="23"/>
      <c r="Y288" s="23"/>
      <c r="Z288" s="29"/>
      <c r="AA288" s="29"/>
      <c r="AB288" s="29"/>
      <c r="AC288" s="29"/>
      <c r="AD288" s="29"/>
      <c r="AE288" s="29"/>
      <c r="AF288" s="29"/>
      <c r="AG288" s="29"/>
      <c r="AH288" s="29"/>
      <c r="AI288" s="29"/>
    </row>
    <row r="289" ht="12.0" customHeight="1">
      <c r="A289" s="29"/>
      <c r="B289" s="23"/>
      <c r="C289" s="23"/>
      <c r="D289" s="167"/>
      <c r="E289" s="95"/>
      <c r="F289" s="23"/>
      <c r="G289" s="23"/>
      <c r="H289" s="23"/>
      <c r="I289" s="23"/>
      <c r="J289" s="23"/>
      <c r="K289" s="188"/>
      <c r="L289" s="23"/>
      <c r="M289" s="23"/>
      <c r="N289" s="23"/>
      <c r="O289" s="23"/>
      <c r="P289" s="23"/>
      <c r="Q289" s="23"/>
      <c r="R289" s="23"/>
      <c r="S289" s="23"/>
      <c r="T289" s="23"/>
      <c r="U289" s="23"/>
      <c r="V289" s="23"/>
      <c r="W289" s="23"/>
      <c r="X289" s="23"/>
      <c r="Y289" s="23"/>
      <c r="Z289" s="29"/>
      <c r="AA289" s="29"/>
      <c r="AB289" s="29"/>
      <c r="AC289" s="29"/>
      <c r="AD289" s="29"/>
      <c r="AE289" s="29"/>
      <c r="AF289" s="29"/>
      <c r="AG289" s="29"/>
      <c r="AH289" s="29"/>
      <c r="AI289" s="29"/>
    </row>
    <row r="290" ht="12.0" customHeight="1">
      <c r="A290" s="29"/>
      <c r="B290" s="23"/>
      <c r="C290" s="23"/>
      <c r="D290" s="167"/>
      <c r="E290" s="95"/>
      <c r="F290" s="23"/>
      <c r="G290" s="23"/>
      <c r="H290" s="23"/>
      <c r="I290" s="23"/>
      <c r="J290" s="23"/>
      <c r="K290" s="188"/>
      <c r="L290" s="23"/>
      <c r="M290" s="23"/>
      <c r="N290" s="23"/>
      <c r="O290" s="23"/>
      <c r="P290" s="23"/>
      <c r="Q290" s="23"/>
      <c r="R290" s="23"/>
      <c r="S290" s="23"/>
      <c r="T290" s="23"/>
      <c r="U290" s="23"/>
      <c r="V290" s="23"/>
      <c r="W290" s="23"/>
      <c r="X290" s="23"/>
      <c r="Y290" s="23"/>
      <c r="Z290" s="29"/>
      <c r="AA290" s="29"/>
      <c r="AB290" s="29"/>
      <c r="AC290" s="29"/>
      <c r="AD290" s="29"/>
      <c r="AE290" s="29"/>
      <c r="AF290" s="29"/>
      <c r="AG290" s="29"/>
      <c r="AH290" s="29"/>
      <c r="AI290" s="29"/>
    </row>
    <row r="291" ht="12.0" customHeight="1">
      <c r="A291" s="29"/>
      <c r="B291" s="23"/>
      <c r="C291" s="23"/>
      <c r="D291" s="167"/>
      <c r="E291" s="95"/>
      <c r="F291" s="23"/>
      <c r="G291" s="23"/>
      <c r="H291" s="23"/>
      <c r="I291" s="23"/>
      <c r="J291" s="23"/>
      <c r="K291" s="188"/>
      <c r="L291" s="23"/>
      <c r="M291" s="23"/>
      <c r="N291" s="23"/>
      <c r="O291" s="23"/>
      <c r="P291" s="23"/>
      <c r="Q291" s="23"/>
      <c r="R291" s="23"/>
      <c r="S291" s="23"/>
      <c r="T291" s="23"/>
      <c r="U291" s="23"/>
      <c r="V291" s="23"/>
      <c r="W291" s="23"/>
      <c r="X291" s="23"/>
      <c r="Y291" s="23"/>
      <c r="Z291" s="29"/>
      <c r="AA291" s="29"/>
      <c r="AB291" s="29"/>
      <c r="AC291" s="29"/>
      <c r="AD291" s="29"/>
      <c r="AE291" s="29"/>
      <c r="AF291" s="29"/>
      <c r="AG291" s="29"/>
      <c r="AH291" s="29"/>
      <c r="AI291" s="29"/>
    </row>
    <row r="292" ht="12.0" customHeight="1">
      <c r="A292" s="29"/>
      <c r="B292" s="23"/>
      <c r="C292" s="23"/>
      <c r="D292" s="167"/>
      <c r="E292" s="95"/>
      <c r="F292" s="23"/>
      <c r="G292" s="23"/>
      <c r="H292" s="23"/>
      <c r="I292" s="23"/>
      <c r="J292" s="23"/>
      <c r="K292" s="188"/>
      <c r="L292" s="23"/>
      <c r="M292" s="23"/>
      <c r="N292" s="23"/>
      <c r="O292" s="23"/>
      <c r="P292" s="23"/>
      <c r="Q292" s="23"/>
      <c r="R292" s="23"/>
      <c r="S292" s="23"/>
      <c r="T292" s="23"/>
      <c r="U292" s="23"/>
      <c r="V292" s="23"/>
      <c r="W292" s="23"/>
      <c r="X292" s="23"/>
      <c r="Y292" s="23"/>
      <c r="Z292" s="29"/>
      <c r="AA292" s="29"/>
      <c r="AB292" s="29"/>
      <c r="AC292" s="29"/>
      <c r="AD292" s="29"/>
      <c r="AE292" s="29"/>
      <c r="AF292" s="29"/>
      <c r="AG292" s="29"/>
      <c r="AH292" s="29"/>
      <c r="AI292" s="29"/>
    </row>
    <row r="293" ht="12.0" customHeight="1">
      <c r="A293" s="29"/>
      <c r="B293" s="23"/>
      <c r="C293" s="23"/>
      <c r="D293" s="167"/>
      <c r="E293" s="95"/>
      <c r="F293" s="23"/>
      <c r="G293" s="23"/>
      <c r="H293" s="23"/>
      <c r="I293" s="23"/>
      <c r="J293" s="23"/>
      <c r="K293" s="188"/>
      <c r="L293" s="23"/>
      <c r="M293" s="23"/>
      <c r="N293" s="23"/>
      <c r="O293" s="23"/>
      <c r="P293" s="23"/>
      <c r="Q293" s="23"/>
      <c r="R293" s="23"/>
      <c r="S293" s="23"/>
      <c r="T293" s="23"/>
      <c r="U293" s="23"/>
      <c r="V293" s="23"/>
      <c r="W293" s="23"/>
      <c r="X293" s="23"/>
      <c r="Y293" s="23"/>
      <c r="Z293" s="29"/>
      <c r="AA293" s="29"/>
      <c r="AB293" s="29"/>
      <c r="AC293" s="29"/>
      <c r="AD293" s="29"/>
      <c r="AE293" s="29"/>
      <c r="AF293" s="29"/>
      <c r="AG293" s="29"/>
      <c r="AH293" s="29"/>
      <c r="AI293" s="29"/>
    </row>
    <row r="294" ht="12.0" customHeight="1">
      <c r="A294" s="29"/>
      <c r="B294" s="23"/>
      <c r="C294" s="23"/>
      <c r="D294" s="167"/>
      <c r="E294" s="95"/>
      <c r="F294" s="23"/>
      <c r="G294" s="23"/>
      <c r="H294" s="23"/>
      <c r="I294" s="23"/>
      <c r="J294" s="23"/>
      <c r="K294" s="188"/>
      <c r="L294" s="23"/>
      <c r="M294" s="23"/>
      <c r="N294" s="23"/>
      <c r="O294" s="23"/>
      <c r="P294" s="23"/>
      <c r="Q294" s="23"/>
      <c r="R294" s="23"/>
      <c r="S294" s="23"/>
      <c r="T294" s="23"/>
      <c r="U294" s="23"/>
      <c r="V294" s="23"/>
      <c r="W294" s="23"/>
      <c r="X294" s="23"/>
      <c r="Y294" s="23"/>
      <c r="Z294" s="29"/>
      <c r="AA294" s="29"/>
      <c r="AB294" s="29"/>
      <c r="AC294" s="29"/>
      <c r="AD294" s="29"/>
      <c r="AE294" s="29"/>
      <c r="AF294" s="29"/>
      <c r="AG294" s="29"/>
      <c r="AH294" s="29"/>
      <c r="AI294" s="29"/>
    </row>
    <row r="295" ht="12.0" customHeight="1">
      <c r="A295" s="29"/>
      <c r="B295" s="23"/>
      <c r="C295" s="23"/>
      <c r="D295" s="167"/>
      <c r="E295" s="95"/>
      <c r="F295" s="23"/>
      <c r="G295" s="23"/>
      <c r="H295" s="23"/>
      <c r="I295" s="23"/>
      <c r="J295" s="23"/>
      <c r="K295" s="188"/>
      <c r="L295" s="23"/>
      <c r="M295" s="23"/>
      <c r="N295" s="23"/>
      <c r="O295" s="23"/>
      <c r="P295" s="23"/>
      <c r="Q295" s="23"/>
      <c r="R295" s="23"/>
      <c r="S295" s="23"/>
      <c r="T295" s="23"/>
      <c r="U295" s="23"/>
      <c r="V295" s="23"/>
      <c r="W295" s="23"/>
      <c r="X295" s="23"/>
      <c r="Y295" s="23"/>
      <c r="Z295" s="29"/>
      <c r="AA295" s="29"/>
      <c r="AB295" s="29"/>
      <c r="AC295" s="29"/>
      <c r="AD295" s="29"/>
      <c r="AE295" s="29"/>
      <c r="AF295" s="29"/>
      <c r="AG295" s="29"/>
      <c r="AH295" s="29"/>
      <c r="AI295" s="29"/>
    </row>
    <row r="296" ht="12.0" customHeight="1">
      <c r="A296" s="29"/>
      <c r="B296" s="23"/>
      <c r="C296" s="23"/>
      <c r="D296" s="167"/>
      <c r="E296" s="95"/>
      <c r="F296" s="23"/>
      <c r="G296" s="23"/>
      <c r="H296" s="23"/>
      <c r="I296" s="23"/>
      <c r="J296" s="23"/>
      <c r="K296" s="188"/>
      <c r="L296" s="23"/>
      <c r="M296" s="23"/>
      <c r="N296" s="23"/>
      <c r="O296" s="23"/>
      <c r="P296" s="23"/>
      <c r="Q296" s="23"/>
      <c r="R296" s="23"/>
      <c r="S296" s="23"/>
      <c r="T296" s="23"/>
      <c r="U296" s="23"/>
      <c r="V296" s="23"/>
      <c r="W296" s="23"/>
      <c r="X296" s="23"/>
      <c r="Y296" s="23"/>
      <c r="Z296" s="29"/>
      <c r="AA296" s="29"/>
      <c r="AB296" s="29"/>
      <c r="AC296" s="29"/>
      <c r="AD296" s="29"/>
      <c r="AE296" s="29"/>
      <c r="AF296" s="29"/>
      <c r="AG296" s="29"/>
      <c r="AH296" s="29"/>
      <c r="AI296" s="29"/>
    </row>
    <row r="297" ht="12.0" customHeight="1">
      <c r="A297" s="29"/>
      <c r="B297" s="23"/>
      <c r="C297" s="23"/>
      <c r="D297" s="167"/>
      <c r="E297" s="95"/>
      <c r="F297" s="23"/>
      <c r="G297" s="23"/>
      <c r="H297" s="23"/>
      <c r="I297" s="23"/>
      <c r="J297" s="23"/>
      <c r="K297" s="188"/>
      <c r="L297" s="23"/>
      <c r="M297" s="23"/>
      <c r="N297" s="23"/>
      <c r="O297" s="23"/>
      <c r="P297" s="23"/>
      <c r="Q297" s="23"/>
      <c r="R297" s="23"/>
      <c r="S297" s="23"/>
      <c r="T297" s="23"/>
      <c r="U297" s="23"/>
      <c r="V297" s="23"/>
      <c r="W297" s="23"/>
      <c r="X297" s="23"/>
      <c r="Y297" s="23"/>
      <c r="Z297" s="29"/>
      <c r="AA297" s="29"/>
      <c r="AB297" s="29"/>
      <c r="AC297" s="29"/>
      <c r="AD297" s="29"/>
      <c r="AE297" s="29"/>
      <c r="AF297" s="29"/>
      <c r="AG297" s="29"/>
      <c r="AH297" s="29"/>
      <c r="AI297" s="29"/>
    </row>
    <row r="298" ht="12.0" customHeight="1">
      <c r="A298" s="29"/>
      <c r="B298" s="23"/>
      <c r="C298" s="23"/>
      <c r="D298" s="167"/>
      <c r="E298" s="95"/>
      <c r="F298" s="23"/>
      <c r="G298" s="23"/>
      <c r="H298" s="23"/>
      <c r="I298" s="23"/>
      <c r="J298" s="23"/>
      <c r="K298" s="188"/>
      <c r="L298" s="23"/>
      <c r="M298" s="23"/>
      <c r="N298" s="23"/>
      <c r="O298" s="23"/>
      <c r="P298" s="23"/>
      <c r="Q298" s="23"/>
      <c r="R298" s="23"/>
      <c r="S298" s="23"/>
      <c r="T298" s="23"/>
      <c r="U298" s="23"/>
      <c r="V298" s="23"/>
      <c r="W298" s="23"/>
      <c r="X298" s="23"/>
      <c r="Y298" s="23"/>
      <c r="Z298" s="29"/>
      <c r="AA298" s="29"/>
      <c r="AB298" s="29"/>
      <c r="AC298" s="29"/>
      <c r="AD298" s="29"/>
      <c r="AE298" s="29"/>
      <c r="AF298" s="29"/>
      <c r="AG298" s="29"/>
      <c r="AH298" s="29"/>
      <c r="AI298" s="29"/>
    </row>
    <row r="299" ht="12.0" customHeight="1">
      <c r="A299" s="29"/>
      <c r="B299" s="23"/>
      <c r="C299" s="23"/>
      <c r="D299" s="167"/>
      <c r="E299" s="95"/>
      <c r="F299" s="23"/>
      <c r="G299" s="23"/>
      <c r="H299" s="23"/>
      <c r="I299" s="23"/>
      <c r="J299" s="23"/>
      <c r="K299" s="188"/>
      <c r="L299" s="23"/>
      <c r="M299" s="23"/>
      <c r="N299" s="23"/>
      <c r="O299" s="23"/>
      <c r="P299" s="23"/>
      <c r="Q299" s="23"/>
      <c r="R299" s="23"/>
      <c r="S299" s="23"/>
      <c r="T299" s="23"/>
      <c r="U299" s="23"/>
      <c r="V299" s="23"/>
      <c r="W299" s="23"/>
      <c r="X299" s="23"/>
      <c r="Y299" s="23"/>
      <c r="Z299" s="29"/>
      <c r="AA299" s="29"/>
      <c r="AB299" s="29"/>
      <c r="AC299" s="29"/>
      <c r="AD299" s="29"/>
      <c r="AE299" s="29"/>
      <c r="AF299" s="29"/>
      <c r="AG299" s="29"/>
      <c r="AH299" s="29"/>
      <c r="AI299" s="29"/>
    </row>
    <row r="300" ht="12.75" customHeight="1">
      <c r="A300" s="29"/>
      <c r="B300" s="29"/>
      <c r="C300" s="29"/>
      <c r="D300" s="174"/>
      <c r="E300" s="92"/>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row>
    <row r="301" ht="12.75" customHeight="1">
      <c r="A301" s="29"/>
      <c r="B301" s="29"/>
      <c r="C301" s="29"/>
      <c r="D301" s="174"/>
      <c r="E301" s="92"/>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row>
    <row r="302" ht="12.75" customHeight="1">
      <c r="A302" s="29"/>
      <c r="B302" s="29"/>
      <c r="C302" s="29"/>
      <c r="D302" s="174"/>
      <c r="E302" s="92"/>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row>
    <row r="303" ht="12.75" customHeight="1">
      <c r="A303" s="29"/>
      <c r="B303" s="29"/>
      <c r="C303" s="29"/>
      <c r="D303" s="174"/>
      <c r="E303" s="92"/>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row>
    <row r="304" ht="12.75" customHeight="1">
      <c r="A304" s="29"/>
      <c r="B304" s="29"/>
      <c r="C304" s="29"/>
      <c r="D304" s="174"/>
      <c r="E304" s="92"/>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row>
    <row r="305" ht="12.75" customHeight="1">
      <c r="A305" s="29"/>
      <c r="B305" s="29"/>
      <c r="C305" s="29"/>
      <c r="D305" s="174"/>
      <c r="E305" s="92"/>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row>
    <row r="306" ht="12.75" customHeight="1">
      <c r="A306" s="29"/>
      <c r="B306" s="29"/>
      <c r="C306" s="29"/>
      <c r="D306" s="174"/>
      <c r="E306" s="92"/>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row>
    <row r="307" ht="12.75" customHeight="1">
      <c r="A307" s="29"/>
      <c r="B307" s="29"/>
      <c r="C307" s="29"/>
      <c r="D307" s="174"/>
      <c r="E307" s="92"/>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row>
    <row r="308" ht="12.75" customHeight="1">
      <c r="A308" s="29"/>
      <c r="B308" s="29"/>
      <c r="C308" s="29"/>
      <c r="D308" s="174"/>
      <c r="E308" s="92"/>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row>
    <row r="309" ht="12.75" customHeight="1">
      <c r="A309" s="29"/>
      <c r="B309" s="29"/>
      <c r="C309" s="29"/>
      <c r="D309" s="174"/>
      <c r="E309" s="92"/>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row>
    <row r="310" ht="12.75" customHeight="1">
      <c r="A310" s="29"/>
      <c r="B310" s="29"/>
      <c r="C310" s="29"/>
      <c r="D310" s="174"/>
      <c r="E310" s="92"/>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row>
    <row r="311" ht="12.75" customHeight="1">
      <c r="A311" s="29"/>
      <c r="B311" s="29"/>
      <c r="C311" s="29"/>
      <c r="D311" s="174"/>
      <c r="E311" s="92"/>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row>
    <row r="312" ht="12.75" customHeight="1">
      <c r="A312" s="29"/>
      <c r="B312" s="29"/>
      <c r="C312" s="29"/>
      <c r="D312" s="174"/>
      <c r="E312" s="92"/>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row>
    <row r="313" ht="12.75" customHeight="1">
      <c r="A313" s="29"/>
      <c r="B313" s="29"/>
      <c r="C313" s="29"/>
      <c r="D313" s="174"/>
      <c r="E313" s="92"/>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row>
    <row r="314" ht="12.75" customHeight="1">
      <c r="A314" s="29"/>
      <c r="B314" s="29"/>
      <c r="C314" s="29"/>
      <c r="D314" s="174"/>
      <c r="E314" s="92"/>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row>
    <row r="315" ht="12.75" customHeight="1">
      <c r="A315" s="29"/>
      <c r="B315" s="29"/>
      <c r="C315" s="29"/>
      <c r="D315" s="174"/>
      <c r="E315" s="92"/>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row>
    <row r="316" ht="12.75" customHeight="1">
      <c r="A316" s="29"/>
      <c r="B316" s="29"/>
      <c r="C316" s="29"/>
      <c r="D316" s="174"/>
      <c r="E316" s="92"/>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row>
    <row r="317" ht="12.75" customHeight="1">
      <c r="A317" s="29"/>
      <c r="B317" s="29"/>
      <c r="C317" s="29"/>
      <c r="D317" s="174"/>
      <c r="E317" s="92"/>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row>
    <row r="318" ht="12.75" customHeight="1">
      <c r="A318" s="29"/>
      <c r="B318" s="29"/>
      <c r="C318" s="29"/>
      <c r="D318" s="174"/>
      <c r="E318" s="92"/>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row>
    <row r="319" ht="12.75" customHeight="1">
      <c r="A319" s="29"/>
      <c r="B319" s="29"/>
      <c r="C319" s="29"/>
      <c r="D319" s="174"/>
      <c r="E319" s="92"/>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row>
    <row r="320" ht="12.75" customHeight="1">
      <c r="A320" s="29"/>
      <c r="B320" s="29"/>
      <c r="C320" s="29"/>
      <c r="D320" s="174"/>
      <c r="E320" s="92"/>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row>
    <row r="321" ht="12.75" customHeight="1">
      <c r="A321" s="29"/>
      <c r="B321" s="29"/>
      <c r="C321" s="29"/>
      <c r="D321" s="174"/>
      <c r="E321" s="92"/>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row>
    <row r="322" ht="12.75" customHeight="1">
      <c r="A322" s="29"/>
      <c r="B322" s="29"/>
      <c r="C322" s="29"/>
      <c r="D322" s="174"/>
      <c r="E322" s="92"/>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row>
    <row r="323" ht="12.75" customHeight="1">
      <c r="A323" s="29"/>
      <c r="B323" s="29"/>
      <c r="C323" s="29"/>
      <c r="D323" s="174"/>
      <c r="E323" s="92"/>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row>
    <row r="324" ht="12.75" customHeight="1">
      <c r="A324" s="29"/>
      <c r="B324" s="29"/>
      <c r="C324" s="29"/>
      <c r="D324" s="174"/>
      <c r="E324" s="92"/>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row>
    <row r="325" ht="12.75" customHeight="1">
      <c r="A325" s="29"/>
      <c r="B325" s="29"/>
      <c r="C325" s="29"/>
      <c r="D325" s="174"/>
      <c r="E325" s="92"/>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row>
    <row r="326" ht="12.75" customHeight="1">
      <c r="A326" s="29"/>
      <c r="B326" s="29"/>
      <c r="C326" s="29"/>
      <c r="D326" s="174"/>
      <c r="E326" s="92"/>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row>
    <row r="327" ht="12.75" customHeight="1">
      <c r="A327" s="29"/>
      <c r="B327" s="29"/>
      <c r="C327" s="29"/>
      <c r="D327" s="174"/>
      <c r="E327" s="92"/>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row>
    <row r="328" ht="12.75" customHeight="1">
      <c r="A328" s="29"/>
      <c r="B328" s="29"/>
      <c r="C328" s="29"/>
      <c r="D328" s="174"/>
      <c r="E328" s="92"/>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row>
    <row r="329" ht="12.75" customHeight="1">
      <c r="A329" s="29"/>
      <c r="B329" s="29"/>
      <c r="C329" s="29"/>
      <c r="D329" s="174"/>
      <c r="E329" s="92"/>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row>
    <row r="330" ht="12.75" customHeight="1">
      <c r="A330" s="29"/>
      <c r="B330" s="29"/>
      <c r="C330" s="29"/>
      <c r="D330" s="174"/>
      <c r="E330" s="92"/>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row>
    <row r="331" ht="12.75" customHeight="1">
      <c r="A331" s="29"/>
      <c r="B331" s="29"/>
      <c r="C331" s="29"/>
      <c r="D331" s="174"/>
      <c r="E331" s="92"/>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row>
    <row r="332" ht="12.75" customHeight="1">
      <c r="A332" s="29"/>
      <c r="B332" s="29"/>
      <c r="C332" s="29"/>
      <c r="D332" s="174"/>
      <c r="E332" s="92"/>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row>
    <row r="333" ht="12.75" customHeight="1">
      <c r="A333" s="29"/>
      <c r="B333" s="29"/>
      <c r="C333" s="29"/>
      <c r="D333" s="174"/>
      <c r="E333" s="92"/>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row>
    <row r="334" ht="12.75" customHeight="1">
      <c r="A334" s="29"/>
      <c r="B334" s="29"/>
      <c r="C334" s="29"/>
      <c r="D334" s="174"/>
      <c r="E334" s="92"/>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row>
    <row r="335" ht="12.75" customHeight="1">
      <c r="A335" s="29"/>
      <c r="B335" s="29"/>
      <c r="C335" s="29"/>
      <c r="D335" s="174"/>
      <c r="E335" s="92"/>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row>
    <row r="336" ht="12.75" customHeight="1">
      <c r="A336" s="29"/>
      <c r="B336" s="29"/>
      <c r="C336" s="29"/>
      <c r="D336" s="174"/>
      <c r="E336" s="92"/>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row>
    <row r="337" ht="12.75" customHeight="1">
      <c r="A337" s="29"/>
      <c r="B337" s="29"/>
      <c r="C337" s="29"/>
      <c r="D337" s="174"/>
      <c r="E337" s="92"/>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row>
    <row r="338" ht="12.75" customHeight="1">
      <c r="A338" s="29"/>
      <c r="B338" s="29"/>
      <c r="C338" s="29"/>
      <c r="D338" s="174"/>
      <c r="E338" s="92"/>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row>
    <row r="339" ht="12.75" customHeight="1">
      <c r="A339" s="29"/>
      <c r="B339" s="29"/>
      <c r="C339" s="29"/>
      <c r="D339" s="174"/>
      <c r="E339" s="92"/>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row>
    <row r="340" ht="12.75" customHeight="1">
      <c r="A340" s="29"/>
      <c r="B340" s="29"/>
      <c r="C340" s="29"/>
      <c r="D340" s="174"/>
      <c r="E340" s="92"/>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row>
    <row r="341" ht="12.75" customHeight="1">
      <c r="A341" s="29"/>
      <c r="B341" s="29"/>
      <c r="C341" s="29"/>
      <c r="D341" s="174"/>
      <c r="E341" s="92"/>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row>
    <row r="342" ht="12.75" customHeight="1">
      <c r="A342" s="29"/>
      <c r="B342" s="29"/>
      <c r="C342" s="29"/>
      <c r="D342" s="174"/>
      <c r="E342" s="92"/>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row>
    <row r="343" ht="12.75" customHeight="1">
      <c r="A343" s="29"/>
      <c r="B343" s="29"/>
      <c r="C343" s="29"/>
      <c r="D343" s="174"/>
      <c r="E343" s="92"/>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row>
    <row r="344" ht="12.75" customHeight="1">
      <c r="A344" s="29"/>
      <c r="B344" s="29"/>
      <c r="C344" s="29"/>
      <c r="D344" s="174"/>
      <c r="E344" s="92"/>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row>
    <row r="345" ht="12.75" customHeight="1">
      <c r="A345" s="29"/>
      <c r="B345" s="29"/>
      <c r="C345" s="29"/>
      <c r="D345" s="174"/>
      <c r="E345" s="92"/>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row>
    <row r="346" ht="12.75" customHeight="1">
      <c r="A346" s="29"/>
      <c r="B346" s="29"/>
      <c r="C346" s="29"/>
      <c r="D346" s="174"/>
      <c r="E346" s="92"/>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row>
    <row r="347" ht="12.75" customHeight="1">
      <c r="A347" s="29"/>
      <c r="B347" s="29"/>
      <c r="C347" s="29"/>
      <c r="D347" s="174"/>
      <c r="E347" s="92"/>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row>
    <row r="348" ht="12.75" customHeight="1">
      <c r="A348" s="29"/>
      <c r="B348" s="29"/>
      <c r="C348" s="29"/>
      <c r="D348" s="174"/>
      <c r="E348" s="92"/>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row>
    <row r="349" ht="12.75" customHeight="1">
      <c r="A349" s="29"/>
      <c r="B349" s="29"/>
      <c r="C349" s="29"/>
      <c r="D349" s="174"/>
      <c r="E349" s="92"/>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row>
    <row r="350" ht="12.75" customHeight="1">
      <c r="A350" s="29"/>
      <c r="B350" s="29"/>
      <c r="C350" s="29"/>
      <c r="D350" s="174"/>
      <c r="E350" s="92"/>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row>
    <row r="351" ht="12.75" customHeight="1">
      <c r="A351" s="29"/>
      <c r="B351" s="29"/>
      <c r="C351" s="29"/>
      <c r="D351" s="174"/>
      <c r="E351" s="92"/>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row>
    <row r="352" ht="12.75" customHeight="1">
      <c r="A352" s="29"/>
      <c r="B352" s="29"/>
      <c r="C352" s="29"/>
      <c r="D352" s="174"/>
      <c r="E352" s="92"/>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row>
    <row r="353" ht="12.75" customHeight="1">
      <c r="A353" s="29"/>
      <c r="B353" s="29"/>
      <c r="C353" s="29"/>
      <c r="D353" s="174"/>
      <c r="E353" s="92"/>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row>
    <row r="354" ht="12.75" customHeight="1">
      <c r="A354" s="29"/>
      <c r="B354" s="29"/>
      <c r="C354" s="29"/>
      <c r="D354" s="174"/>
      <c r="E354" s="92"/>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row>
    <row r="355" ht="12.75" customHeight="1">
      <c r="A355" s="29"/>
      <c r="B355" s="29"/>
      <c r="C355" s="29"/>
      <c r="D355" s="174"/>
      <c r="E355" s="92"/>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row>
    <row r="356" ht="12.75" customHeight="1">
      <c r="A356" s="29"/>
      <c r="B356" s="29"/>
      <c r="C356" s="29"/>
      <c r="D356" s="174"/>
      <c r="E356" s="92"/>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row>
    <row r="357" ht="12.75" customHeight="1">
      <c r="A357" s="29"/>
      <c r="B357" s="29"/>
      <c r="C357" s="29"/>
      <c r="D357" s="174"/>
      <c r="E357" s="92"/>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row>
    <row r="358" ht="12.75" customHeight="1">
      <c r="A358" s="29"/>
      <c r="B358" s="29"/>
      <c r="C358" s="29"/>
      <c r="D358" s="174"/>
      <c r="E358" s="92"/>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row>
    <row r="359" ht="12.75" customHeight="1">
      <c r="A359" s="29"/>
      <c r="B359" s="29"/>
      <c r="C359" s="29"/>
      <c r="D359" s="174"/>
      <c r="E359" s="92"/>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row>
    <row r="360" ht="12.75" customHeight="1">
      <c r="A360" s="29"/>
      <c r="B360" s="29"/>
      <c r="C360" s="29"/>
      <c r="D360" s="174"/>
      <c r="E360" s="92"/>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row>
    <row r="361" ht="12.75" customHeight="1">
      <c r="A361" s="29"/>
      <c r="B361" s="29"/>
      <c r="C361" s="29"/>
      <c r="D361" s="174"/>
      <c r="E361" s="92"/>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row>
    <row r="362" ht="12.75" customHeight="1">
      <c r="A362" s="29"/>
      <c r="B362" s="29"/>
      <c r="C362" s="29"/>
      <c r="D362" s="174"/>
      <c r="E362" s="92"/>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ht="12.75" customHeight="1">
      <c r="A363" s="29"/>
      <c r="B363" s="29"/>
      <c r="C363" s="29"/>
      <c r="D363" s="174"/>
      <c r="E363" s="92"/>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ht="12.75" customHeight="1">
      <c r="A364" s="29"/>
      <c r="B364" s="29"/>
      <c r="C364" s="29"/>
      <c r="D364" s="174"/>
      <c r="E364" s="92"/>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row>
    <row r="365" ht="12.75" customHeight="1">
      <c r="A365" s="29"/>
      <c r="B365" s="29"/>
      <c r="C365" s="29"/>
      <c r="D365" s="174"/>
      <c r="E365" s="92"/>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row>
    <row r="366" ht="12.75" customHeight="1">
      <c r="A366" s="29"/>
      <c r="B366" s="29"/>
      <c r="C366" s="29"/>
      <c r="D366" s="174"/>
      <c r="E366" s="92"/>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row>
    <row r="367" ht="12.75" customHeight="1">
      <c r="A367" s="29"/>
      <c r="B367" s="29"/>
      <c r="C367" s="29"/>
      <c r="D367" s="174"/>
      <c r="E367" s="92"/>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row>
    <row r="368" ht="12.75" customHeight="1">
      <c r="A368" s="29"/>
      <c r="B368" s="29"/>
      <c r="C368" s="29"/>
      <c r="D368" s="174"/>
      <c r="E368" s="92"/>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row>
    <row r="369" ht="12.75" customHeight="1">
      <c r="A369" s="29"/>
      <c r="B369" s="29"/>
      <c r="C369" s="29"/>
      <c r="D369" s="174"/>
      <c r="E369" s="92"/>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row>
    <row r="370" ht="12.75" customHeight="1">
      <c r="A370" s="29"/>
      <c r="B370" s="29"/>
      <c r="C370" s="29"/>
      <c r="D370" s="174"/>
      <c r="E370" s="92"/>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row>
    <row r="371" ht="12.75" customHeight="1">
      <c r="A371" s="29"/>
      <c r="B371" s="29"/>
      <c r="C371" s="29"/>
      <c r="D371" s="174"/>
      <c r="E371" s="92"/>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row>
    <row r="372" ht="12.75" customHeight="1">
      <c r="A372" s="29"/>
      <c r="B372" s="29"/>
      <c r="C372" s="29"/>
      <c r="D372" s="174"/>
      <c r="E372" s="92"/>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row>
    <row r="373" ht="12.75" customHeight="1">
      <c r="A373" s="29"/>
      <c r="B373" s="29"/>
      <c r="C373" s="29"/>
      <c r="D373" s="174"/>
      <c r="E373" s="92"/>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row>
    <row r="374" ht="12.75" customHeight="1">
      <c r="A374" s="29"/>
      <c r="B374" s="29"/>
      <c r="C374" s="29"/>
      <c r="D374" s="174"/>
      <c r="E374" s="92"/>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row>
    <row r="375" ht="12.75" customHeight="1">
      <c r="A375" s="29"/>
      <c r="B375" s="29"/>
      <c r="C375" s="29"/>
      <c r="D375" s="174"/>
      <c r="E375" s="92"/>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row>
    <row r="376" ht="12.75" customHeight="1">
      <c r="A376" s="29"/>
      <c r="B376" s="29"/>
      <c r="C376" s="29"/>
      <c r="D376" s="174"/>
      <c r="E376" s="92"/>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row>
    <row r="377" ht="12.75" customHeight="1">
      <c r="A377" s="29"/>
      <c r="B377" s="29"/>
      <c r="C377" s="29"/>
      <c r="D377" s="174"/>
      <c r="E377" s="92"/>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row>
    <row r="378" ht="12.75" customHeight="1">
      <c r="A378" s="29"/>
      <c r="B378" s="29"/>
      <c r="C378" s="29"/>
      <c r="D378" s="174"/>
      <c r="E378" s="92"/>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row>
    <row r="379" ht="12.75" customHeight="1">
      <c r="A379" s="29"/>
      <c r="B379" s="29"/>
      <c r="C379" s="29"/>
      <c r="D379" s="174"/>
      <c r="E379" s="92"/>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row>
    <row r="380" ht="12.75" customHeight="1">
      <c r="A380" s="29"/>
      <c r="B380" s="29"/>
      <c r="C380" s="29"/>
      <c r="D380" s="174"/>
      <c r="E380" s="92"/>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row>
    <row r="381" ht="12.75" customHeight="1">
      <c r="A381" s="29"/>
      <c r="B381" s="29"/>
      <c r="C381" s="29"/>
      <c r="D381" s="174"/>
      <c r="E381" s="92"/>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row>
    <row r="382" ht="12.75" customHeight="1">
      <c r="A382" s="29"/>
      <c r="B382" s="29"/>
      <c r="C382" s="29"/>
      <c r="D382" s="174"/>
      <c r="E382" s="92"/>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row>
    <row r="383" ht="12.75" customHeight="1">
      <c r="A383" s="29"/>
      <c r="B383" s="29"/>
      <c r="C383" s="29"/>
      <c r="D383" s="174"/>
      <c r="E383" s="92"/>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row>
    <row r="384" ht="12.75" customHeight="1">
      <c r="A384" s="29"/>
      <c r="B384" s="29"/>
      <c r="C384" s="29"/>
      <c r="D384" s="174"/>
      <c r="E384" s="92"/>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row>
    <row r="385" ht="12.75" customHeight="1">
      <c r="A385" s="29"/>
      <c r="B385" s="29"/>
      <c r="C385" s="29"/>
      <c r="D385" s="174"/>
      <c r="E385" s="92"/>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row>
    <row r="386" ht="12.75" customHeight="1">
      <c r="A386" s="29"/>
      <c r="B386" s="29"/>
      <c r="C386" s="29"/>
      <c r="D386" s="174"/>
      <c r="E386" s="92"/>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row>
    <row r="387" ht="12.75" customHeight="1">
      <c r="A387" s="29"/>
      <c r="B387" s="29"/>
      <c r="C387" s="29"/>
      <c r="D387" s="174"/>
      <c r="E387" s="92"/>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row>
    <row r="388" ht="12.75" customHeight="1">
      <c r="A388" s="29"/>
      <c r="B388" s="29"/>
      <c r="C388" s="29"/>
      <c r="D388" s="174"/>
      <c r="E388" s="92"/>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row>
    <row r="389" ht="12.75" customHeight="1">
      <c r="A389" s="29"/>
      <c r="B389" s="29"/>
      <c r="C389" s="29"/>
      <c r="D389" s="174"/>
      <c r="E389" s="92"/>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row>
    <row r="390" ht="12.75" customHeight="1">
      <c r="A390" s="29"/>
      <c r="B390" s="29"/>
      <c r="C390" s="29"/>
      <c r="D390" s="174"/>
      <c r="E390" s="92"/>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row>
    <row r="391" ht="12.75" customHeight="1">
      <c r="A391" s="29"/>
      <c r="B391" s="29"/>
      <c r="C391" s="29"/>
      <c r="D391" s="174"/>
      <c r="E391" s="92"/>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row>
    <row r="392" ht="12.75" customHeight="1">
      <c r="A392" s="29"/>
      <c r="B392" s="29"/>
      <c r="C392" s="29"/>
      <c r="D392" s="174"/>
      <c r="E392" s="92"/>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row>
    <row r="393" ht="12.75" customHeight="1">
      <c r="A393" s="29"/>
      <c r="B393" s="29"/>
      <c r="C393" s="29"/>
      <c r="D393" s="174"/>
      <c r="E393" s="92"/>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row>
    <row r="394" ht="12.75" customHeight="1">
      <c r="A394" s="29"/>
      <c r="B394" s="29"/>
      <c r="C394" s="29"/>
      <c r="D394" s="174"/>
      <c r="E394" s="92"/>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row>
    <row r="395" ht="12.75" customHeight="1">
      <c r="A395" s="29"/>
      <c r="B395" s="29"/>
      <c r="C395" s="29"/>
      <c r="D395" s="174"/>
      <c r="E395" s="92"/>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row>
    <row r="396" ht="12.75" customHeight="1">
      <c r="A396" s="29"/>
      <c r="B396" s="29"/>
      <c r="C396" s="29"/>
      <c r="D396" s="174"/>
      <c r="E396" s="92"/>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row>
    <row r="397" ht="12.75" customHeight="1">
      <c r="A397" s="29"/>
      <c r="B397" s="29"/>
      <c r="C397" s="29"/>
      <c r="D397" s="174"/>
      <c r="E397" s="92"/>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row>
    <row r="398" ht="12.75" customHeight="1">
      <c r="A398" s="29"/>
      <c r="B398" s="29"/>
      <c r="C398" s="29"/>
      <c r="D398" s="174"/>
      <c r="E398" s="92"/>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row>
    <row r="399" ht="12.75" customHeight="1">
      <c r="A399" s="29"/>
      <c r="B399" s="29"/>
      <c r="C399" s="29"/>
      <c r="D399" s="174"/>
      <c r="E399" s="92"/>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row>
    <row r="400" ht="12.75" customHeight="1">
      <c r="A400" s="29"/>
      <c r="B400" s="29"/>
      <c r="C400" s="29"/>
      <c r="D400" s="174"/>
      <c r="E400" s="92"/>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row>
    <row r="401" ht="12.75" customHeight="1">
      <c r="A401" s="29"/>
      <c r="B401" s="29"/>
      <c r="C401" s="29"/>
      <c r="D401" s="174"/>
      <c r="E401" s="92"/>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row>
    <row r="402" ht="12.75" customHeight="1">
      <c r="A402" s="29"/>
      <c r="B402" s="29"/>
      <c r="C402" s="29"/>
      <c r="D402" s="174"/>
      <c r="E402" s="92"/>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row>
    <row r="403" ht="12.75" customHeight="1">
      <c r="A403" s="29"/>
      <c r="B403" s="29"/>
      <c r="C403" s="29"/>
      <c r="D403" s="174"/>
      <c r="E403" s="92"/>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row>
    <row r="404" ht="12.75" customHeight="1">
      <c r="A404" s="29"/>
      <c r="B404" s="29"/>
      <c r="C404" s="29"/>
      <c r="D404" s="174"/>
      <c r="E404" s="92"/>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row>
    <row r="405" ht="12.75" customHeight="1">
      <c r="A405" s="29"/>
      <c r="B405" s="29"/>
      <c r="C405" s="29"/>
      <c r="D405" s="174"/>
      <c r="E405" s="92"/>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row>
    <row r="406" ht="12.75" customHeight="1">
      <c r="A406" s="29"/>
      <c r="B406" s="29"/>
      <c r="C406" s="29"/>
      <c r="D406" s="174"/>
      <c r="E406" s="92"/>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row>
    <row r="407" ht="12.75" customHeight="1">
      <c r="A407" s="29"/>
      <c r="B407" s="29"/>
      <c r="C407" s="29"/>
      <c r="D407" s="174"/>
      <c r="E407" s="92"/>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row>
    <row r="408" ht="12.75" customHeight="1">
      <c r="A408" s="29"/>
      <c r="B408" s="29"/>
      <c r="C408" s="29"/>
      <c r="D408" s="174"/>
      <c r="E408" s="92"/>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row>
    <row r="409" ht="12.75" customHeight="1">
      <c r="A409" s="29"/>
      <c r="B409" s="29"/>
      <c r="C409" s="29"/>
      <c r="D409" s="174"/>
      <c r="E409" s="92"/>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row>
    <row r="410" ht="12.75" customHeight="1">
      <c r="A410" s="29"/>
      <c r="B410" s="29"/>
      <c r="C410" s="29"/>
      <c r="D410" s="174"/>
      <c r="E410" s="92"/>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row>
    <row r="411" ht="12.75" customHeight="1">
      <c r="A411" s="29"/>
      <c r="B411" s="29"/>
      <c r="C411" s="29"/>
      <c r="D411" s="174"/>
      <c r="E411" s="92"/>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row>
    <row r="412" ht="12.75" customHeight="1">
      <c r="A412" s="29"/>
      <c r="B412" s="29"/>
      <c r="C412" s="29"/>
      <c r="D412" s="174"/>
      <c r="E412" s="92"/>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row>
    <row r="413" ht="12.75" customHeight="1">
      <c r="A413" s="29"/>
      <c r="B413" s="29"/>
      <c r="C413" s="29"/>
      <c r="D413" s="174"/>
      <c r="E413" s="92"/>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row>
    <row r="414" ht="12.75" customHeight="1">
      <c r="A414" s="29"/>
      <c r="B414" s="29"/>
      <c r="C414" s="29"/>
      <c r="D414" s="174"/>
      <c r="E414" s="92"/>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row>
    <row r="415" ht="12.75" customHeight="1">
      <c r="A415" s="29"/>
      <c r="B415" s="29"/>
      <c r="C415" s="29"/>
      <c r="D415" s="174"/>
      <c r="E415" s="92"/>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row>
    <row r="416" ht="12.75" customHeight="1">
      <c r="A416" s="29"/>
      <c r="B416" s="29"/>
      <c r="C416" s="29"/>
      <c r="D416" s="174"/>
      <c r="E416" s="92"/>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row>
    <row r="417" ht="12.75" customHeight="1">
      <c r="A417" s="29"/>
      <c r="B417" s="29"/>
      <c r="C417" s="29"/>
      <c r="D417" s="174"/>
      <c r="E417" s="92"/>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row>
    <row r="418" ht="12.75" customHeight="1">
      <c r="A418" s="29"/>
      <c r="B418" s="29"/>
      <c r="C418" s="29"/>
      <c r="D418" s="174"/>
      <c r="E418" s="92"/>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row>
    <row r="419" ht="12.75" customHeight="1">
      <c r="A419" s="29"/>
      <c r="B419" s="29"/>
      <c r="C419" s="29"/>
      <c r="D419" s="174"/>
      <c r="E419" s="92"/>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row>
    <row r="420" ht="12.75" customHeight="1">
      <c r="A420" s="29"/>
      <c r="B420" s="29"/>
      <c r="C420" s="29"/>
      <c r="D420" s="174"/>
      <c r="E420" s="92"/>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row>
    <row r="421" ht="12.75" customHeight="1">
      <c r="A421" s="29"/>
      <c r="B421" s="29"/>
      <c r="C421" s="29"/>
      <c r="D421" s="174"/>
      <c r="E421" s="92"/>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row>
    <row r="422" ht="12.75" customHeight="1">
      <c r="A422" s="29"/>
      <c r="B422" s="29"/>
      <c r="C422" s="29"/>
      <c r="D422" s="174"/>
      <c r="E422" s="92"/>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row>
    <row r="423" ht="12.75" customHeight="1">
      <c r="A423" s="29"/>
      <c r="B423" s="29"/>
      <c r="C423" s="29"/>
      <c r="D423" s="174"/>
      <c r="E423" s="92"/>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row>
    <row r="424" ht="12.75" customHeight="1">
      <c r="A424" s="29"/>
      <c r="B424" s="29"/>
      <c r="C424" s="29"/>
      <c r="D424" s="174"/>
      <c r="E424" s="92"/>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row>
    <row r="425" ht="12.75" customHeight="1">
      <c r="A425" s="29"/>
      <c r="B425" s="29"/>
      <c r="C425" s="29"/>
      <c r="D425" s="174"/>
      <c r="E425" s="92"/>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row>
    <row r="426" ht="12.75" customHeight="1">
      <c r="A426" s="29"/>
      <c r="B426" s="29"/>
      <c r="C426" s="29"/>
      <c r="D426" s="174"/>
      <c r="E426" s="92"/>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row>
    <row r="427" ht="12.75" customHeight="1">
      <c r="A427" s="29"/>
      <c r="B427" s="29"/>
      <c r="C427" s="29"/>
      <c r="D427" s="174"/>
      <c r="E427" s="92"/>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row>
    <row r="428" ht="12.75" customHeight="1">
      <c r="A428" s="29"/>
      <c r="B428" s="29"/>
      <c r="C428" s="29"/>
      <c r="D428" s="174"/>
      <c r="E428" s="92"/>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row>
    <row r="429" ht="12.75" customHeight="1">
      <c r="A429" s="29"/>
      <c r="B429" s="29"/>
      <c r="C429" s="29"/>
      <c r="D429" s="174"/>
      <c r="E429" s="92"/>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row>
    <row r="430" ht="12.75" customHeight="1">
      <c r="A430" s="29"/>
      <c r="B430" s="29"/>
      <c r="C430" s="29"/>
      <c r="D430" s="174"/>
      <c r="E430" s="92"/>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row>
    <row r="431" ht="12.75" customHeight="1">
      <c r="A431" s="29"/>
      <c r="B431" s="29"/>
      <c r="C431" s="29"/>
      <c r="D431" s="174"/>
      <c r="E431" s="92"/>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row>
    <row r="432" ht="12.75" customHeight="1">
      <c r="A432" s="29"/>
      <c r="B432" s="29"/>
      <c r="C432" s="29"/>
      <c r="D432" s="174"/>
      <c r="E432" s="92"/>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row>
    <row r="433" ht="12.75" customHeight="1">
      <c r="A433" s="29"/>
      <c r="B433" s="29"/>
      <c r="C433" s="29"/>
      <c r="D433" s="174"/>
      <c r="E433" s="92"/>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row>
    <row r="434" ht="12.75" customHeight="1">
      <c r="A434" s="29"/>
      <c r="B434" s="29"/>
      <c r="C434" s="29"/>
      <c r="D434" s="174"/>
      <c r="E434" s="92"/>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row>
    <row r="435" ht="12.75" customHeight="1">
      <c r="A435" s="29"/>
      <c r="B435" s="29"/>
      <c r="C435" s="29"/>
      <c r="D435" s="174"/>
      <c r="E435" s="92"/>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row>
    <row r="436" ht="12.75" customHeight="1">
      <c r="A436" s="29"/>
      <c r="B436" s="29"/>
      <c r="C436" s="29"/>
      <c r="D436" s="174"/>
      <c r="E436" s="92"/>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row>
    <row r="437" ht="12.75" customHeight="1">
      <c r="A437" s="29"/>
      <c r="B437" s="29"/>
      <c r="C437" s="29"/>
      <c r="D437" s="174"/>
      <c r="E437" s="92"/>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row>
    <row r="438" ht="12.75" customHeight="1">
      <c r="A438" s="29"/>
      <c r="B438" s="29"/>
      <c r="C438" s="29"/>
      <c r="D438" s="174"/>
      <c r="E438" s="92"/>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row>
    <row r="439" ht="12.75" customHeight="1">
      <c r="A439" s="29"/>
      <c r="B439" s="29"/>
      <c r="C439" s="29"/>
      <c r="D439" s="174"/>
      <c r="E439" s="92"/>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row>
    <row r="440" ht="12.75" customHeight="1">
      <c r="A440" s="29"/>
      <c r="B440" s="29"/>
      <c r="C440" s="29"/>
      <c r="D440" s="174"/>
      <c r="E440" s="92"/>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row>
    <row r="441" ht="12.75" customHeight="1">
      <c r="A441" s="29"/>
      <c r="B441" s="29"/>
      <c r="C441" s="29"/>
      <c r="D441" s="174"/>
      <c r="E441" s="92"/>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row>
    <row r="442" ht="12.75" customHeight="1">
      <c r="A442" s="29"/>
      <c r="B442" s="29"/>
      <c r="C442" s="29"/>
      <c r="D442" s="174"/>
      <c r="E442" s="92"/>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row>
    <row r="443" ht="12.75" customHeight="1">
      <c r="A443" s="29"/>
      <c r="B443" s="29"/>
      <c r="C443" s="29"/>
      <c r="D443" s="174"/>
      <c r="E443" s="92"/>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row>
    <row r="444" ht="12.75" customHeight="1">
      <c r="A444" s="29"/>
      <c r="B444" s="29"/>
      <c r="C444" s="29"/>
      <c r="D444" s="174"/>
      <c r="E444" s="92"/>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row>
    <row r="445" ht="12.75" customHeight="1">
      <c r="A445" s="29"/>
      <c r="B445" s="29"/>
      <c r="C445" s="29"/>
      <c r="D445" s="174"/>
      <c r="E445" s="92"/>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row>
    <row r="446" ht="12.75" customHeight="1">
      <c r="A446" s="29"/>
      <c r="B446" s="29"/>
      <c r="C446" s="29"/>
      <c r="D446" s="174"/>
      <c r="E446" s="92"/>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row>
    <row r="447" ht="12.75" customHeight="1">
      <c r="A447" s="29"/>
      <c r="B447" s="29"/>
      <c r="C447" s="29"/>
      <c r="D447" s="174"/>
      <c r="E447" s="92"/>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row>
    <row r="448" ht="12.75" customHeight="1">
      <c r="A448" s="29"/>
      <c r="B448" s="29"/>
      <c r="C448" s="29"/>
      <c r="D448" s="174"/>
      <c r="E448" s="92"/>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row>
    <row r="449" ht="12.75" customHeight="1">
      <c r="A449" s="29"/>
      <c r="B449" s="29"/>
      <c r="C449" s="29"/>
      <c r="D449" s="174"/>
      <c r="E449" s="92"/>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row>
    <row r="450" ht="12.75" customHeight="1">
      <c r="A450" s="29"/>
      <c r="B450" s="29"/>
      <c r="C450" s="29"/>
      <c r="D450" s="174"/>
      <c r="E450" s="92"/>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row>
    <row r="451" ht="12.75" customHeight="1">
      <c r="A451" s="29"/>
      <c r="B451" s="29"/>
      <c r="C451" s="29"/>
      <c r="D451" s="174"/>
      <c r="E451" s="92"/>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row>
    <row r="452" ht="12.75" customHeight="1">
      <c r="A452" s="29"/>
      <c r="B452" s="29"/>
      <c r="C452" s="29"/>
      <c r="D452" s="174"/>
      <c r="E452" s="92"/>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row>
    <row r="453" ht="12.75" customHeight="1">
      <c r="A453" s="29"/>
      <c r="B453" s="29"/>
      <c r="C453" s="29"/>
      <c r="D453" s="174"/>
      <c r="E453" s="92"/>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row>
    <row r="454" ht="12.75" customHeight="1">
      <c r="A454" s="29"/>
      <c r="B454" s="29"/>
      <c r="C454" s="29"/>
      <c r="D454" s="174"/>
      <c r="E454" s="92"/>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row>
    <row r="455" ht="12.75" customHeight="1">
      <c r="A455" s="29"/>
      <c r="B455" s="29"/>
      <c r="C455" s="29"/>
      <c r="D455" s="174"/>
      <c r="E455" s="92"/>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row>
    <row r="456" ht="12.75" customHeight="1">
      <c r="A456" s="29"/>
      <c r="B456" s="29"/>
      <c r="C456" s="29"/>
      <c r="D456" s="174"/>
      <c r="E456" s="92"/>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row>
    <row r="457" ht="12.75" customHeight="1">
      <c r="A457" s="29"/>
      <c r="B457" s="29"/>
      <c r="C457" s="29"/>
      <c r="D457" s="174"/>
      <c r="E457" s="92"/>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row>
    <row r="458" ht="12.75" customHeight="1">
      <c r="A458" s="29"/>
      <c r="B458" s="29"/>
      <c r="C458" s="29"/>
      <c r="D458" s="174"/>
      <c r="E458" s="92"/>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row>
    <row r="459" ht="12.75" customHeight="1">
      <c r="A459" s="29"/>
      <c r="B459" s="29"/>
      <c r="C459" s="29"/>
      <c r="D459" s="174"/>
      <c r="E459" s="92"/>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row>
    <row r="460" ht="12.75" customHeight="1">
      <c r="A460" s="29"/>
      <c r="B460" s="29"/>
      <c r="C460" s="29"/>
      <c r="D460" s="174"/>
      <c r="E460" s="92"/>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row>
    <row r="461" ht="12.75" customHeight="1">
      <c r="A461" s="29"/>
      <c r="B461" s="29"/>
      <c r="C461" s="29"/>
      <c r="D461" s="174"/>
      <c r="E461" s="92"/>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row>
    <row r="462" ht="12.75" customHeight="1">
      <c r="A462" s="29"/>
      <c r="B462" s="29"/>
      <c r="C462" s="29"/>
      <c r="D462" s="174"/>
      <c r="E462" s="92"/>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row>
    <row r="463" ht="12.75" customHeight="1">
      <c r="A463" s="29"/>
      <c r="B463" s="29"/>
      <c r="C463" s="29"/>
      <c r="D463" s="174"/>
      <c r="E463" s="92"/>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row>
    <row r="464" ht="12.75" customHeight="1">
      <c r="A464" s="29"/>
      <c r="B464" s="29"/>
      <c r="C464" s="29"/>
      <c r="D464" s="174"/>
      <c r="E464" s="92"/>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row>
    <row r="465" ht="12.75" customHeight="1">
      <c r="A465" s="29"/>
      <c r="B465" s="29"/>
      <c r="C465" s="29"/>
      <c r="D465" s="174"/>
      <c r="E465" s="92"/>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row>
    <row r="466" ht="12.75" customHeight="1">
      <c r="A466" s="29"/>
      <c r="B466" s="29"/>
      <c r="C466" s="29"/>
      <c r="D466" s="174"/>
      <c r="E466" s="92"/>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row>
    <row r="467" ht="12.75" customHeight="1">
      <c r="A467" s="29"/>
      <c r="B467" s="29"/>
      <c r="C467" s="29"/>
      <c r="D467" s="174"/>
      <c r="E467" s="92"/>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row>
    <row r="468" ht="12.75" customHeight="1">
      <c r="A468" s="29"/>
      <c r="B468" s="29"/>
      <c r="C468" s="29"/>
      <c r="D468" s="174"/>
      <c r="E468" s="92"/>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row>
    <row r="469" ht="12.75" customHeight="1">
      <c r="A469" s="29"/>
      <c r="B469" s="29"/>
      <c r="C469" s="29"/>
      <c r="D469" s="174"/>
      <c r="E469" s="92"/>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row>
    <row r="470" ht="12.75" customHeight="1">
      <c r="A470" s="29"/>
      <c r="B470" s="29"/>
      <c r="C470" s="29"/>
      <c r="D470" s="174"/>
      <c r="E470" s="92"/>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row>
    <row r="471" ht="12.75" customHeight="1">
      <c r="A471" s="29"/>
      <c r="B471" s="29"/>
      <c r="C471" s="29"/>
      <c r="D471" s="174"/>
      <c r="E471" s="92"/>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row>
    <row r="472" ht="12.75" customHeight="1">
      <c r="A472" s="29"/>
      <c r="B472" s="29"/>
      <c r="C472" s="29"/>
      <c r="D472" s="174"/>
      <c r="E472" s="92"/>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row>
    <row r="473" ht="12.75" customHeight="1">
      <c r="A473" s="29"/>
      <c r="B473" s="29"/>
      <c r="C473" s="29"/>
      <c r="D473" s="174"/>
      <c r="E473" s="92"/>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row>
    <row r="474" ht="12.75" customHeight="1">
      <c r="A474" s="29"/>
      <c r="B474" s="29"/>
      <c r="C474" s="29"/>
      <c r="D474" s="174"/>
      <c r="E474" s="92"/>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row>
    <row r="475" ht="12.75" customHeight="1">
      <c r="A475" s="29"/>
      <c r="B475" s="29"/>
      <c r="C475" s="29"/>
      <c r="D475" s="174"/>
      <c r="E475" s="92"/>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row>
    <row r="476" ht="12.75" customHeight="1">
      <c r="A476" s="29"/>
      <c r="B476" s="29"/>
      <c r="C476" s="29"/>
      <c r="D476" s="174"/>
      <c r="E476" s="92"/>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row>
    <row r="477" ht="12.75" customHeight="1">
      <c r="A477" s="29"/>
      <c r="B477" s="29"/>
      <c r="C477" s="29"/>
      <c r="D477" s="174"/>
      <c r="E477" s="92"/>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row>
    <row r="478" ht="12.75" customHeight="1">
      <c r="A478" s="29"/>
      <c r="B478" s="29"/>
      <c r="C478" s="29"/>
      <c r="D478" s="174"/>
      <c r="E478" s="92"/>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row>
    <row r="479" ht="12.75" customHeight="1">
      <c r="A479" s="29"/>
      <c r="B479" s="29"/>
      <c r="C479" s="29"/>
      <c r="D479" s="174"/>
      <c r="E479" s="92"/>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row>
    <row r="480" ht="12.75" customHeight="1">
      <c r="A480" s="29"/>
      <c r="B480" s="29"/>
      <c r="C480" s="29"/>
      <c r="D480" s="174"/>
      <c r="E480" s="92"/>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row>
    <row r="481" ht="12.75" customHeight="1">
      <c r="A481" s="29"/>
      <c r="B481" s="29"/>
      <c r="C481" s="29"/>
      <c r="D481" s="174"/>
      <c r="E481" s="92"/>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row>
    <row r="482" ht="12.75" customHeight="1">
      <c r="A482" s="29"/>
      <c r="B482" s="29"/>
      <c r="C482" s="29"/>
      <c r="D482" s="174"/>
      <c r="E482" s="92"/>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row>
    <row r="483" ht="12.75" customHeight="1">
      <c r="A483" s="29"/>
      <c r="B483" s="29"/>
      <c r="C483" s="29"/>
      <c r="D483" s="174"/>
      <c r="E483" s="92"/>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row>
    <row r="484" ht="12.75" customHeight="1">
      <c r="A484" s="29"/>
      <c r="B484" s="29"/>
      <c r="C484" s="29"/>
      <c r="D484" s="174"/>
      <c r="E484" s="92"/>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row>
    <row r="485" ht="12.75" customHeight="1">
      <c r="A485" s="29"/>
      <c r="B485" s="29"/>
      <c r="C485" s="29"/>
      <c r="D485" s="174"/>
      <c r="E485" s="92"/>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row>
    <row r="486" ht="12.75" customHeight="1">
      <c r="A486" s="29"/>
      <c r="B486" s="29"/>
      <c r="C486" s="29"/>
      <c r="D486" s="174"/>
      <c r="E486" s="92"/>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row>
    <row r="487" ht="12.75" customHeight="1">
      <c r="A487" s="29"/>
      <c r="B487" s="29"/>
      <c r="C487" s="29"/>
      <c r="D487" s="174"/>
      <c r="E487" s="92"/>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row>
    <row r="488" ht="12.75" customHeight="1">
      <c r="A488" s="29"/>
      <c r="B488" s="29"/>
      <c r="C488" s="29"/>
      <c r="D488" s="174"/>
      <c r="E488" s="92"/>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row>
    <row r="489" ht="12.75" customHeight="1">
      <c r="A489" s="29"/>
      <c r="B489" s="29"/>
      <c r="C489" s="29"/>
      <c r="D489" s="174"/>
      <c r="E489" s="92"/>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row>
    <row r="490" ht="12.75" customHeight="1">
      <c r="A490" s="29"/>
      <c r="B490" s="29"/>
      <c r="C490" s="29"/>
      <c r="D490" s="174"/>
      <c r="E490" s="92"/>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row>
    <row r="491" ht="12.75" customHeight="1">
      <c r="A491" s="29"/>
      <c r="B491" s="29"/>
      <c r="C491" s="29"/>
      <c r="D491" s="174"/>
      <c r="E491" s="92"/>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row>
    <row r="492" ht="12.75" customHeight="1">
      <c r="A492" s="29"/>
      <c r="B492" s="29"/>
      <c r="C492" s="29"/>
      <c r="D492" s="174"/>
      <c r="E492" s="92"/>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row>
    <row r="493" ht="12.75" customHeight="1">
      <c r="A493" s="29"/>
      <c r="B493" s="29"/>
      <c r="C493" s="29"/>
      <c r="D493" s="174"/>
      <c r="E493" s="92"/>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row>
    <row r="494" ht="12.75" customHeight="1">
      <c r="A494" s="29"/>
      <c r="B494" s="29"/>
      <c r="C494" s="29"/>
      <c r="D494" s="174"/>
      <c r="E494" s="92"/>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row>
    <row r="495" ht="12.75" customHeight="1">
      <c r="A495" s="29"/>
      <c r="B495" s="29"/>
      <c r="C495" s="29"/>
      <c r="D495" s="174"/>
      <c r="E495" s="92"/>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row>
    <row r="496" ht="12.75" customHeight="1">
      <c r="A496" s="29"/>
      <c r="B496" s="29"/>
      <c r="C496" s="29"/>
      <c r="D496" s="174"/>
      <c r="E496" s="92"/>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row>
    <row r="497" ht="12.75" customHeight="1">
      <c r="A497" s="29"/>
      <c r="B497" s="29"/>
      <c r="C497" s="29"/>
      <c r="D497" s="174"/>
      <c r="E497" s="92"/>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row>
    <row r="498" ht="12.75" customHeight="1">
      <c r="A498" s="29"/>
      <c r="B498" s="29"/>
      <c r="C498" s="29"/>
      <c r="D498" s="174"/>
      <c r="E498" s="92"/>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row>
    <row r="499" ht="12.75" customHeight="1">
      <c r="A499" s="29"/>
      <c r="B499" s="29"/>
      <c r="C499" s="29"/>
      <c r="D499" s="174"/>
      <c r="E499" s="92"/>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row>
    <row r="500" ht="12.75" customHeight="1">
      <c r="A500" s="29"/>
      <c r="B500" s="29"/>
      <c r="C500" s="29"/>
      <c r="D500" s="174"/>
      <c r="E500" s="92"/>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row>
    <row r="501" ht="12.75" customHeight="1">
      <c r="A501" s="29"/>
      <c r="B501" s="29"/>
      <c r="C501" s="29"/>
      <c r="D501" s="174"/>
      <c r="E501" s="92"/>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row>
    <row r="502" ht="12.75" customHeight="1">
      <c r="A502" s="29"/>
      <c r="B502" s="29"/>
      <c r="C502" s="29"/>
      <c r="D502" s="174"/>
      <c r="E502" s="92"/>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row>
    <row r="503" ht="12.75" customHeight="1">
      <c r="A503" s="29"/>
      <c r="B503" s="29"/>
      <c r="C503" s="29"/>
      <c r="D503" s="174"/>
      <c r="E503" s="92"/>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row>
    <row r="504" ht="12.75" customHeight="1">
      <c r="A504" s="29"/>
      <c r="B504" s="29"/>
      <c r="C504" s="29"/>
      <c r="D504" s="174"/>
      <c r="E504" s="92"/>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row>
    <row r="505" ht="12.75" customHeight="1">
      <c r="A505" s="29"/>
      <c r="B505" s="29"/>
      <c r="C505" s="29"/>
      <c r="D505" s="174"/>
      <c r="E505" s="92"/>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row>
    <row r="506" ht="12.75" customHeight="1">
      <c r="A506" s="29"/>
      <c r="B506" s="29"/>
      <c r="C506" s="29"/>
      <c r="D506" s="174"/>
      <c r="E506" s="92"/>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row>
    <row r="507" ht="12.75" customHeight="1">
      <c r="A507" s="29"/>
      <c r="B507" s="29"/>
      <c r="C507" s="29"/>
      <c r="D507" s="174"/>
      <c r="E507" s="92"/>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row>
    <row r="508" ht="12.75" customHeight="1">
      <c r="A508" s="29"/>
      <c r="B508" s="29"/>
      <c r="C508" s="29"/>
      <c r="D508" s="174"/>
      <c r="E508" s="92"/>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row>
    <row r="509" ht="12.75" customHeight="1">
      <c r="A509" s="29"/>
      <c r="B509" s="29"/>
      <c r="C509" s="29"/>
      <c r="D509" s="174"/>
      <c r="E509" s="92"/>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row>
    <row r="510" ht="12.75" customHeight="1">
      <c r="A510" s="29"/>
      <c r="B510" s="29"/>
      <c r="C510" s="29"/>
      <c r="D510" s="174"/>
      <c r="E510" s="92"/>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row>
    <row r="511" ht="12.75" customHeight="1">
      <c r="A511" s="29"/>
      <c r="B511" s="29"/>
      <c r="C511" s="29"/>
      <c r="D511" s="174"/>
      <c r="E511" s="92"/>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row>
    <row r="512" ht="12.75" customHeight="1">
      <c r="A512" s="29"/>
      <c r="B512" s="29"/>
      <c r="C512" s="29"/>
      <c r="D512" s="174"/>
      <c r="E512" s="92"/>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row>
    <row r="513" ht="12.75" customHeight="1">
      <c r="A513" s="29"/>
      <c r="B513" s="29"/>
      <c r="C513" s="29"/>
      <c r="D513" s="174"/>
      <c r="E513" s="92"/>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row>
    <row r="514" ht="12.75" customHeight="1">
      <c r="A514" s="29"/>
      <c r="B514" s="29"/>
      <c r="C514" s="29"/>
      <c r="D514" s="174"/>
      <c r="E514" s="92"/>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row>
    <row r="515" ht="12.75" customHeight="1">
      <c r="A515" s="29"/>
      <c r="B515" s="29"/>
      <c r="C515" s="29"/>
      <c r="D515" s="174"/>
      <c r="E515" s="92"/>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row>
    <row r="516" ht="12.75" customHeight="1">
      <c r="A516" s="29"/>
      <c r="B516" s="29"/>
      <c r="C516" s="29"/>
      <c r="D516" s="174"/>
      <c r="E516" s="92"/>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row>
    <row r="517" ht="12.75" customHeight="1">
      <c r="A517" s="29"/>
      <c r="B517" s="29"/>
      <c r="C517" s="29"/>
      <c r="D517" s="174"/>
      <c r="E517" s="92"/>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row>
    <row r="518" ht="12.75" customHeight="1">
      <c r="A518" s="29"/>
      <c r="B518" s="29"/>
      <c r="C518" s="29"/>
      <c r="D518" s="174"/>
      <c r="E518" s="92"/>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row>
    <row r="519" ht="12.75" customHeight="1">
      <c r="A519" s="29"/>
      <c r="B519" s="29"/>
      <c r="C519" s="29"/>
      <c r="D519" s="174"/>
      <c r="E519" s="92"/>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row>
    <row r="520" ht="12.75" customHeight="1">
      <c r="A520" s="29"/>
      <c r="B520" s="29"/>
      <c r="C520" s="29"/>
      <c r="D520" s="174"/>
      <c r="E520" s="92"/>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row>
    <row r="521" ht="12.75" customHeight="1">
      <c r="A521" s="29"/>
      <c r="B521" s="29"/>
      <c r="C521" s="29"/>
      <c r="D521" s="174"/>
      <c r="E521" s="92"/>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row>
    <row r="522" ht="12.75" customHeight="1">
      <c r="A522" s="29"/>
      <c r="B522" s="29"/>
      <c r="C522" s="29"/>
      <c r="D522" s="174"/>
      <c r="E522" s="92"/>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row>
    <row r="523" ht="12.75" customHeight="1">
      <c r="A523" s="29"/>
      <c r="B523" s="29"/>
      <c r="C523" s="29"/>
      <c r="D523" s="174"/>
      <c r="E523" s="92"/>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row>
    <row r="524" ht="12.75" customHeight="1">
      <c r="A524" s="29"/>
      <c r="B524" s="29"/>
      <c r="C524" s="29"/>
      <c r="D524" s="174"/>
      <c r="E524" s="92"/>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row>
    <row r="525" ht="12.75" customHeight="1">
      <c r="A525" s="29"/>
      <c r="B525" s="29"/>
      <c r="C525" s="29"/>
      <c r="D525" s="174"/>
      <c r="E525" s="92"/>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row>
    <row r="526" ht="12.75" customHeight="1">
      <c r="A526" s="29"/>
      <c r="B526" s="29"/>
      <c r="C526" s="29"/>
      <c r="D526" s="174"/>
      <c r="E526" s="92"/>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row>
    <row r="527" ht="12.75" customHeight="1">
      <c r="A527" s="29"/>
      <c r="B527" s="29"/>
      <c r="C527" s="29"/>
      <c r="D527" s="174"/>
      <c r="E527" s="92"/>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row>
    <row r="528" ht="12.75" customHeight="1">
      <c r="A528" s="29"/>
      <c r="B528" s="29"/>
      <c r="C528" s="29"/>
      <c r="D528" s="174"/>
      <c r="E528" s="92"/>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row>
    <row r="529" ht="12.75" customHeight="1">
      <c r="A529" s="29"/>
      <c r="B529" s="29"/>
      <c r="C529" s="29"/>
      <c r="D529" s="174"/>
      <c r="E529" s="92"/>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row>
    <row r="530" ht="12.75" customHeight="1">
      <c r="A530" s="29"/>
      <c r="B530" s="29"/>
      <c r="C530" s="29"/>
      <c r="D530" s="174"/>
      <c r="E530" s="92"/>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row>
    <row r="531" ht="12.75" customHeight="1">
      <c r="A531" s="29"/>
      <c r="B531" s="29"/>
      <c r="C531" s="29"/>
      <c r="D531" s="174"/>
      <c r="E531" s="92"/>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row>
    <row r="532" ht="12.75" customHeight="1">
      <c r="A532" s="29"/>
      <c r="B532" s="29"/>
      <c r="C532" s="29"/>
      <c r="D532" s="174"/>
      <c r="E532" s="92"/>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row>
    <row r="533" ht="12.75" customHeight="1">
      <c r="A533" s="29"/>
      <c r="B533" s="29"/>
      <c r="C533" s="29"/>
      <c r="D533" s="174"/>
      <c r="E533" s="92"/>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row>
    <row r="534" ht="12.75" customHeight="1">
      <c r="A534" s="29"/>
      <c r="B534" s="29"/>
      <c r="C534" s="29"/>
      <c r="D534" s="174"/>
      <c r="E534" s="92"/>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row>
    <row r="535" ht="12.75" customHeight="1">
      <c r="A535" s="29"/>
      <c r="B535" s="29"/>
      <c r="C535" s="29"/>
      <c r="D535" s="174"/>
      <c r="E535" s="92"/>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row>
    <row r="536" ht="12.75" customHeight="1">
      <c r="A536" s="29"/>
      <c r="B536" s="29"/>
      <c r="C536" s="29"/>
      <c r="D536" s="174"/>
      <c r="E536" s="92"/>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row>
    <row r="537" ht="12.75" customHeight="1">
      <c r="A537" s="29"/>
      <c r="B537" s="29"/>
      <c r="C537" s="29"/>
      <c r="D537" s="174"/>
      <c r="E537" s="92"/>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row>
    <row r="538" ht="12.75" customHeight="1">
      <c r="A538" s="29"/>
      <c r="B538" s="29"/>
      <c r="C538" s="29"/>
      <c r="D538" s="174"/>
      <c r="E538" s="92"/>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row>
    <row r="539" ht="12.75" customHeight="1">
      <c r="A539" s="29"/>
      <c r="B539" s="29"/>
      <c r="C539" s="29"/>
      <c r="D539" s="174"/>
      <c r="E539" s="92"/>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row>
    <row r="540" ht="12.75" customHeight="1">
      <c r="A540" s="29"/>
      <c r="B540" s="29"/>
      <c r="C540" s="29"/>
      <c r="D540" s="174"/>
      <c r="E540" s="92"/>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row>
    <row r="541" ht="12.75" customHeight="1">
      <c r="A541" s="29"/>
      <c r="B541" s="29"/>
      <c r="C541" s="29"/>
      <c r="D541" s="174"/>
      <c r="E541" s="92"/>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row>
    <row r="542" ht="12.75" customHeight="1">
      <c r="A542" s="29"/>
      <c r="B542" s="29"/>
      <c r="C542" s="29"/>
      <c r="D542" s="174"/>
      <c r="E542" s="92"/>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row>
    <row r="543" ht="12.75" customHeight="1">
      <c r="A543" s="29"/>
      <c r="B543" s="29"/>
      <c r="C543" s="29"/>
      <c r="D543" s="174"/>
      <c r="E543" s="92"/>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row>
    <row r="544" ht="12.75" customHeight="1">
      <c r="A544" s="29"/>
      <c r="B544" s="29"/>
      <c r="C544" s="29"/>
      <c r="D544" s="174"/>
      <c r="E544" s="92"/>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row>
    <row r="545" ht="12.75" customHeight="1">
      <c r="A545" s="29"/>
      <c r="B545" s="29"/>
      <c r="C545" s="29"/>
      <c r="D545" s="174"/>
      <c r="E545" s="92"/>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row>
    <row r="546" ht="12.75" customHeight="1">
      <c r="A546" s="29"/>
      <c r="B546" s="29"/>
      <c r="C546" s="29"/>
      <c r="D546" s="174"/>
      <c r="E546" s="92"/>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row>
    <row r="547" ht="12.75" customHeight="1">
      <c r="A547" s="29"/>
      <c r="B547" s="29"/>
      <c r="C547" s="29"/>
      <c r="D547" s="174"/>
      <c r="E547" s="92"/>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row>
    <row r="548" ht="12.75" customHeight="1">
      <c r="A548" s="29"/>
      <c r="B548" s="29"/>
      <c r="C548" s="29"/>
      <c r="D548" s="174"/>
      <c r="E548" s="92"/>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row>
    <row r="549" ht="12.75" customHeight="1">
      <c r="A549" s="29"/>
      <c r="B549" s="29"/>
      <c r="C549" s="29"/>
      <c r="D549" s="174"/>
      <c r="E549" s="92"/>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row>
    <row r="550" ht="12.75" customHeight="1">
      <c r="A550" s="29"/>
      <c r="B550" s="29"/>
      <c r="C550" s="29"/>
      <c r="D550" s="174"/>
      <c r="E550" s="92"/>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row>
    <row r="551" ht="12.75" customHeight="1">
      <c r="A551" s="29"/>
      <c r="B551" s="29"/>
      <c r="C551" s="29"/>
      <c r="D551" s="174"/>
      <c r="E551" s="92"/>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row>
    <row r="552" ht="12.75" customHeight="1">
      <c r="A552" s="29"/>
      <c r="B552" s="29"/>
      <c r="C552" s="29"/>
      <c r="D552" s="174"/>
      <c r="E552" s="92"/>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row>
    <row r="553" ht="12.75" customHeight="1">
      <c r="A553" s="29"/>
      <c r="B553" s="29"/>
      <c r="C553" s="29"/>
      <c r="D553" s="174"/>
      <c r="E553" s="92"/>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row>
    <row r="554" ht="12.75" customHeight="1">
      <c r="A554" s="29"/>
      <c r="B554" s="29"/>
      <c r="C554" s="29"/>
      <c r="D554" s="174"/>
      <c r="E554" s="92"/>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row>
    <row r="555" ht="12.75" customHeight="1">
      <c r="A555" s="29"/>
      <c r="B555" s="29"/>
      <c r="C555" s="29"/>
      <c r="D555" s="174"/>
      <c r="E555" s="92"/>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row>
    <row r="556" ht="12.75" customHeight="1">
      <c r="A556" s="29"/>
      <c r="B556" s="29"/>
      <c r="C556" s="29"/>
      <c r="D556" s="174"/>
      <c r="E556" s="92"/>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row>
    <row r="557" ht="12.75" customHeight="1">
      <c r="A557" s="29"/>
      <c r="B557" s="29"/>
      <c r="C557" s="29"/>
      <c r="D557" s="174"/>
      <c r="E557" s="92"/>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row>
    <row r="558" ht="12.75" customHeight="1">
      <c r="A558" s="29"/>
      <c r="B558" s="29"/>
      <c r="C558" s="29"/>
      <c r="D558" s="174"/>
      <c r="E558" s="92"/>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row>
    <row r="559" ht="12.75" customHeight="1">
      <c r="A559" s="29"/>
      <c r="B559" s="29"/>
      <c r="C559" s="29"/>
      <c r="D559" s="174"/>
      <c r="E559" s="92"/>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row>
    <row r="560" ht="12.75" customHeight="1">
      <c r="A560" s="29"/>
      <c r="B560" s="29"/>
      <c r="C560" s="29"/>
      <c r="D560" s="174"/>
      <c r="E560" s="92"/>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row>
    <row r="561" ht="12.75" customHeight="1">
      <c r="A561" s="29"/>
      <c r="B561" s="29"/>
      <c r="C561" s="29"/>
      <c r="D561" s="174"/>
      <c r="E561" s="92"/>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row>
    <row r="562" ht="12.75" customHeight="1">
      <c r="A562" s="29"/>
      <c r="B562" s="29"/>
      <c r="C562" s="29"/>
      <c r="D562" s="174"/>
      <c r="E562" s="92"/>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row>
    <row r="563" ht="12.75" customHeight="1">
      <c r="A563" s="29"/>
      <c r="B563" s="29"/>
      <c r="C563" s="29"/>
      <c r="D563" s="174"/>
      <c r="E563" s="92"/>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row>
    <row r="564" ht="12.75" customHeight="1">
      <c r="A564" s="29"/>
      <c r="B564" s="29"/>
      <c r="C564" s="29"/>
      <c r="D564" s="174"/>
      <c r="E564" s="92"/>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row>
    <row r="565" ht="12.75" customHeight="1">
      <c r="A565" s="29"/>
      <c r="B565" s="29"/>
      <c r="C565" s="29"/>
      <c r="D565" s="174"/>
      <c r="E565" s="92"/>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row>
    <row r="566" ht="12.75" customHeight="1">
      <c r="A566" s="29"/>
      <c r="B566" s="29"/>
      <c r="C566" s="29"/>
      <c r="D566" s="174"/>
      <c r="E566" s="92"/>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row>
    <row r="567" ht="12.75" customHeight="1">
      <c r="A567" s="29"/>
      <c r="B567" s="29"/>
      <c r="C567" s="29"/>
      <c r="D567" s="174"/>
      <c r="E567" s="92"/>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row>
    <row r="568" ht="12.75" customHeight="1">
      <c r="A568" s="29"/>
      <c r="B568" s="29"/>
      <c r="C568" s="29"/>
      <c r="D568" s="174"/>
      <c r="E568" s="92"/>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row>
    <row r="569" ht="12.75" customHeight="1">
      <c r="A569" s="29"/>
      <c r="B569" s="29"/>
      <c r="C569" s="29"/>
      <c r="D569" s="174"/>
      <c r="E569" s="92"/>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row>
    <row r="570" ht="12.75" customHeight="1">
      <c r="A570" s="29"/>
      <c r="B570" s="29"/>
      <c r="C570" s="29"/>
      <c r="D570" s="174"/>
      <c r="E570" s="92"/>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row>
    <row r="571" ht="12.75" customHeight="1">
      <c r="A571" s="29"/>
      <c r="B571" s="29"/>
      <c r="C571" s="29"/>
      <c r="D571" s="174"/>
      <c r="E571" s="92"/>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row>
    <row r="572" ht="12.75" customHeight="1">
      <c r="A572" s="29"/>
      <c r="B572" s="29"/>
      <c r="C572" s="29"/>
      <c r="D572" s="174"/>
      <c r="E572" s="92"/>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row>
    <row r="573" ht="12.75" customHeight="1">
      <c r="A573" s="29"/>
      <c r="B573" s="29"/>
      <c r="C573" s="29"/>
      <c r="D573" s="174"/>
      <c r="E573" s="92"/>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row>
    <row r="574" ht="12.75" customHeight="1">
      <c r="A574" s="29"/>
      <c r="B574" s="29"/>
      <c r="C574" s="29"/>
      <c r="D574" s="174"/>
      <c r="E574" s="92"/>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row>
    <row r="575" ht="12.75" customHeight="1">
      <c r="A575" s="29"/>
      <c r="B575" s="29"/>
      <c r="C575" s="29"/>
      <c r="D575" s="174"/>
      <c r="E575" s="92"/>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row>
    <row r="576" ht="12.75" customHeight="1">
      <c r="A576" s="29"/>
      <c r="B576" s="29"/>
      <c r="C576" s="29"/>
      <c r="D576" s="174"/>
      <c r="E576" s="92"/>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row>
    <row r="577" ht="12.75" customHeight="1">
      <c r="A577" s="29"/>
      <c r="B577" s="29"/>
      <c r="C577" s="29"/>
      <c r="D577" s="174"/>
      <c r="E577" s="92"/>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row>
    <row r="578" ht="12.75" customHeight="1">
      <c r="A578" s="29"/>
      <c r="B578" s="29"/>
      <c r="C578" s="29"/>
      <c r="D578" s="174"/>
      <c r="E578" s="92"/>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row>
    <row r="579" ht="12.75" customHeight="1">
      <c r="A579" s="29"/>
      <c r="B579" s="29"/>
      <c r="C579" s="29"/>
      <c r="D579" s="174"/>
      <c r="E579" s="92"/>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row>
    <row r="580" ht="12.75" customHeight="1">
      <c r="A580" s="29"/>
      <c r="B580" s="29"/>
      <c r="C580" s="29"/>
      <c r="D580" s="174"/>
      <c r="E580" s="92"/>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row>
    <row r="581" ht="12.75" customHeight="1">
      <c r="A581" s="29"/>
      <c r="B581" s="29"/>
      <c r="C581" s="29"/>
      <c r="D581" s="174"/>
      <c r="E581" s="92"/>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row>
    <row r="582" ht="12.75" customHeight="1">
      <c r="A582" s="29"/>
      <c r="B582" s="29"/>
      <c r="C582" s="29"/>
      <c r="D582" s="174"/>
      <c r="E582" s="92"/>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row>
    <row r="583" ht="12.75" customHeight="1">
      <c r="A583" s="29"/>
      <c r="B583" s="29"/>
      <c r="C583" s="29"/>
      <c r="D583" s="174"/>
      <c r="E583" s="92"/>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row>
    <row r="584" ht="12.75" customHeight="1">
      <c r="A584" s="29"/>
      <c r="B584" s="29"/>
      <c r="C584" s="29"/>
      <c r="D584" s="174"/>
      <c r="E584" s="92"/>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row>
    <row r="585" ht="12.75" customHeight="1">
      <c r="A585" s="29"/>
      <c r="B585" s="29"/>
      <c r="C585" s="29"/>
      <c r="D585" s="174"/>
      <c r="E585" s="92"/>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row>
    <row r="586" ht="12.75" customHeight="1">
      <c r="A586" s="29"/>
      <c r="B586" s="29"/>
      <c r="C586" s="29"/>
      <c r="D586" s="174"/>
      <c r="E586" s="92"/>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row>
    <row r="587" ht="12.75" customHeight="1">
      <c r="A587" s="29"/>
      <c r="B587" s="29"/>
      <c r="C587" s="29"/>
      <c r="D587" s="174"/>
      <c r="E587" s="92"/>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row>
    <row r="588" ht="12.75" customHeight="1">
      <c r="A588" s="29"/>
      <c r="B588" s="29"/>
      <c r="C588" s="29"/>
      <c r="D588" s="174"/>
      <c r="E588" s="92"/>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row>
    <row r="589" ht="12.75" customHeight="1">
      <c r="A589" s="29"/>
      <c r="B589" s="29"/>
      <c r="C589" s="29"/>
      <c r="D589" s="174"/>
      <c r="E589" s="92"/>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row>
    <row r="590" ht="12.75" customHeight="1">
      <c r="A590" s="29"/>
      <c r="B590" s="29"/>
      <c r="C590" s="29"/>
      <c r="D590" s="174"/>
      <c r="E590" s="92"/>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row>
    <row r="591" ht="12.75" customHeight="1">
      <c r="A591" s="29"/>
      <c r="B591" s="29"/>
      <c r="C591" s="29"/>
      <c r="D591" s="174"/>
      <c r="E591" s="92"/>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row>
    <row r="592" ht="12.75" customHeight="1">
      <c r="A592" s="29"/>
      <c r="B592" s="29"/>
      <c r="C592" s="29"/>
      <c r="D592" s="174"/>
      <c r="E592" s="92"/>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row>
    <row r="593" ht="12.75" customHeight="1">
      <c r="A593" s="29"/>
      <c r="B593" s="29"/>
      <c r="C593" s="29"/>
      <c r="D593" s="174"/>
      <c r="E593" s="92"/>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row>
    <row r="594" ht="12.75" customHeight="1">
      <c r="A594" s="29"/>
      <c r="B594" s="29"/>
      <c r="C594" s="29"/>
      <c r="D594" s="174"/>
      <c r="E594" s="92"/>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row>
    <row r="595" ht="12.75" customHeight="1">
      <c r="A595" s="29"/>
      <c r="B595" s="29"/>
      <c r="C595" s="29"/>
      <c r="D595" s="174"/>
      <c r="E595" s="92"/>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row>
    <row r="596" ht="12.75" customHeight="1">
      <c r="A596" s="29"/>
      <c r="B596" s="29"/>
      <c r="C596" s="29"/>
      <c r="D596" s="174"/>
      <c r="E596" s="92"/>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row>
    <row r="597" ht="12.75" customHeight="1">
      <c r="A597" s="29"/>
      <c r="B597" s="29"/>
      <c r="C597" s="29"/>
      <c r="D597" s="174"/>
      <c r="E597" s="92"/>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row>
    <row r="598" ht="12.75" customHeight="1">
      <c r="A598" s="29"/>
      <c r="B598" s="29"/>
      <c r="C598" s="29"/>
      <c r="D598" s="174"/>
      <c r="E598" s="92"/>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row>
    <row r="599" ht="12.75" customHeight="1">
      <c r="A599" s="29"/>
      <c r="B599" s="29"/>
      <c r="C599" s="29"/>
      <c r="D599" s="174"/>
      <c r="E599" s="92"/>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row>
    <row r="600" ht="12.75" customHeight="1">
      <c r="A600" s="29"/>
      <c r="B600" s="29"/>
      <c r="C600" s="29"/>
      <c r="D600" s="174"/>
      <c r="E600" s="92"/>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row>
    <row r="601" ht="12.75" customHeight="1">
      <c r="A601" s="29"/>
      <c r="B601" s="29"/>
      <c r="C601" s="29"/>
      <c r="D601" s="174"/>
      <c r="E601" s="92"/>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row>
    <row r="602" ht="12.75" customHeight="1">
      <c r="A602" s="29"/>
      <c r="B602" s="29"/>
      <c r="C602" s="29"/>
      <c r="D602" s="174"/>
      <c r="E602" s="92"/>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row>
    <row r="603" ht="12.75" customHeight="1">
      <c r="A603" s="29"/>
      <c r="B603" s="29"/>
      <c r="C603" s="29"/>
      <c r="D603" s="174"/>
      <c r="E603" s="92"/>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row>
    <row r="604" ht="12.75" customHeight="1">
      <c r="A604" s="29"/>
      <c r="B604" s="29"/>
      <c r="C604" s="29"/>
      <c r="D604" s="174"/>
      <c r="E604" s="92"/>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row>
    <row r="605" ht="12.75" customHeight="1">
      <c r="A605" s="29"/>
      <c r="B605" s="29"/>
      <c r="C605" s="29"/>
      <c r="D605" s="174"/>
      <c r="E605" s="92"/>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row>
    <row r="606" ht="12.75" customHeight="1">
      <c r="A606" s="29"/>
      <c r="B606" s="29"/>
      <c r="C606" s="29"/>
      <c r="D606" s="174"/>
      <c r="E606" s="92"/>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row>
    <row r="607" ht="12.75" customHeight="1">
      <c r="A607" s="29"/>
      <c r="B607" s="29"/>
      <c r="C607" s="29"/>
      <c r="D607" s="174"/>
      <c r="E607" s="92"/>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row>
    <row r="608" ht="12.75" customHeight="1">
      <c r="A608" s="29"/>
      <c r="B608" s="29"/>
      <c r="C608" s="29"/>
      <c r="D608" s="174"/>
      <c r="E608" s="92"/>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row>
    <row r="609" ht="12.75" customHeight="1">
      <c r="A609" s="29"/>
      <c r="B609" s="29"/>
      <c r="C609" s="29"/>
      <c r="D609" s="174"/>
      <c r="E609" s="92"/>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row>
    <row r="610" ht="12.75" customHeight="1">
      <c r="A610" s="29"/>
      <c r="B610" s="29"/>
      <c r="C610" s="29"/>
      <c r="D610" s="174"/>
      <c r="E610" s="92"/>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row>
    <row r="611" ht="12.75" customHeight="1">
      <c r="A611" s="29"/>
      <c r="B611" s="29"/>
      <c r="C611" s="29"/>
      <c r="D611" s="174"/>
      <c r="E611" s="92"/>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row>
    <row r="612" ht="12.75" customHeight="1">
      <c r="A612" s="29"/>
      <c r="B612" s="29"/>
      <c r="C612" s="29"/>
      <c r="D612" s="174"/>
      <c r="E612" s="92"/>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row>
    <row r="613" ht="12.75" customHeight="1">
      <c r="A613" s="29"/>
      <c r="B613" s="29"/>
      <c r="C613" s="29"/>
      <c r="D613" s="174"/>
      <c r="E613" s="92"/>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row>
    <row r="614" ht="12.75" customHeight="1">
      <c r="A614" s="29"/>
      <c r="B614" s="29"/>
      <c r="C614" s="29"/>
      <c r="D614" s="174"/>
      <c r="E614" s="92"/>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row>
    <row r="615" ht="12.75" customHeight="1">
      <c r="A615" s="29"/>
      <c r="B615" s="29"/>
      <c r="C615" s="29"/>
      <c r="D615" s="174"/>
      <c r="E615" s="92"/>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row>
    <row r="616" ht="12.75" customHeight="1">
      <c r="A616" s="29"/>
      <c r="B616" s="29"/>
      <c r="C616" s="29"/>
      <c r="D616" s="174"/>
      <c r="E616" s="92"/>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row>
    <row r="617" ht="12.75" customHeight="1">
      <c r="A617" s="29"/>
      <c r="B617" s="29"/>
      <c r="C617" s="29"/>
      <c r="D617" s="174"/>
      <c r="E617" s="92"/>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row>
    <row r="618" ht="12.75" customHeight="1">
      <c r="A618" s="29"/>
      <c r="B618" s="29"/>
      <c r="C618" s="29"/>
      <c r="D618" s="174"/>
      <c r="E618" s="92"/>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row>
    <row r="619" ht="12.75" customHeight="1">
      <c r="A619" s="29"/>
      <c r="B619" s="29"/>
      <c r="C619" s="29"/>
      <c r="D619" s="174"/>
      <c r="E619" s="92"/>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row>
    <row r="620" ht="12.75" customHeight="1">
      <c r="A620" s="29"/>
      <c r="B620" s="29"/>
      <c r="C620" s="29"/>
      <c r="D620" s="174"/>
      <c r="E620" s="92"/>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row>
    <row r="621" ht="12.75" customHeight="1">
      <c r="A621" s="29"/>
      <c r="B621" s="29"/>
      <c r="C621" s="29"/>
      <c r="D621" s="174"/>
      <c r="E621" s="92"/>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row>
    <row r="622" ht="12.75" customHeight="1">
      <c r="A622" s="29"/>
      <c r="B622" s="29"/>
      <c r="C622" s="29"/>
      <c r="D622" s="174"/>
      <c r="E622" s="92"/>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row>
    <row r="623" ht="12.75" customHeight="1">
      <c r="A623" s="29"/>
      <c r="B623" s="29"/>
      <c r="C623" s="29"/>
      <c r="D623" s="174"/>
      <c r="E623" s="92"/>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row>
    <row r="624" ht="12.75" customHeight="1">
      <c r="A624" s="29"/>
      <c r="B624" s="29"/>
      <c r="C624" s="29"/>
      <c r="D624" s="174"/>
      <c r="E624" s="92"/>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row>
    <row r="625" ht="12.75" customHeight="1">
      <c r="A625" s="29"/>
      <c r="B625" s="29"/>
      <c r="C625" s="29"/>
      <c r="D625" s="174"/>
      <c r="E625" s="92"/>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row>
    <row r="626" ht="12.75" customHeight="1">
      <c r="A626" s="29"/>
      <c r="B626" s="29"/>
      <c r="C626" s="29"/>
      <c r="D626" s="174"/>
      <c r="E626" s="92"/>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row>
    <row r="627" ht="12.75" customHeight="1">
      <c r="A627" s="29"/>
      <c r="B627" s="29"/>
      <c r="C627" s="29"/>
      <c r="D627" s="174"/>
      <c r="E627" s="92"/>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row>
    <row r="628" ht="12.75" customHeight="1">
      <c r="A628" s="29"/>
      <c r="B628" s="29"/>
      <c r="C628" s="29"/>
      <c r="D628" s="174"/>
      <c r="E628" s="92"/>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row>
    <row r="629" ht="12.75" customHeight="1">
      <c r="A629" s="29"/>
      <c r="B629" s="29"/>
      <c r="C629" s="29"/>
      <c r="D629" s="174"/>
      <c r="E629" s="92"/>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row>
    <row r="630" ht="12.75" customHeight="1">
      <c r="A630" s="29"/>
      <c r="B630" s="29"/>
      <c r="C630" s="29"/>
      <c r="D630" s="174"/>
      <c r="E630" s="92"/>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row>
    <row r="631" ht="12.75" customHeight="1">
      <c r="A631" s="29"/>
      <c r="B631" s="29"/>
      <c r="C631" s="29"/>
      <c r="D631" s="174"/>
      <c r="E631" s="92"/>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row>
    <row r="632" ht="12.75" customHeight="1">
      <c r="A632" s="29"/>
      <c r="B632" s="29"/>
      <c r="C632" s="29"/>
      <c r="D632" s="174"/>
      <c r="E632" s="92"/>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row>
    <row r="633" ht="12.75" customHeight="1">
      <c r="A633" s="29"/>
      <c r="B633" s="29"/>
      <c r="C633" s="29"/>
      <c r="D633" s="174"/>
      <c r="E633" s="92"/>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row>
    <row r="634" ht="12.75" customHeight="1">
      <c r="A634" s="29"/>
      <c r="B634" s="29"/>
      <c r="C634" s="29"/>
      <c r="D634" s="174"/>
      <c r="E634" s="92"/>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row>
    <row r="635" ht="12.75" customHeight="1">
      <c r="A635" s="29"/>
      <c r="B635" s="29"/>
      <c r="C635" s="29"/>
      <c r="D635" s="174"/>
      <c r="E635" s="92"/>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row>
    <row r="636" ht="12.75" customHeight="1">
      <c r="A636" s="29"/>
      <c r="B636" s="29"/>
      <c r="C636" s="29"/>
      <c r="D636" s="174"/>
      <c r="E636" s="92"/>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row>
    <row r="637" ht="12.75" customHeight="1">
      <c r="A637" s="29"/>
      <c r="B637" s="29"/>
      <c r="C637" s="29"/>
      <c r="D637" s="174"/>
      <c r="E637" s="92"/>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row>
    <row r="638" ht="12.75" customHeight="1">
      <c r="A638" s="29"/>
      <c r="B638" s="29"/>
      <c r="C638" s="29"/>
      <c r="D638" s="174"/>
      <c r="E638" s="92"/>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row>
    <row r="639" ht="12.75" customHeight="1">
      <c r="A639" s="29"/>
      <c r="B639" s="29"/>
      <c r="C639" s="29"/>
      <c r="D639" s="174"/>
      <c r="E639" s="92"/>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row>
    <row r="640" ht="12.75" customHeight="1">
      <c r="A640" s="29"/>
      <c r="B640" s="29"/>
      <c r="C640" s="29"/>
      <c r="D640" s="174"/>
      <c r="E640" s="92"/>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row>
    <row r="641" ht="12.75" customHeight="1">
      <c r="A641" s="29"/>
      <c r="B641" s="29"/>
      <c r="C641" s="29"/>
      <c r="D641" s="174"/>
      <c r="E641" s="92"/>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row>
    <row r="642" ht="12.75" customHeight="1">
      <c r="A642" s="29"/>
      <c r="B642" s="29"/>
      <c r="C642" s="29"/>
      <c r="D642" s="174"/>
      <c r="E642" s="92"/>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row>
    <row r="643" ht="12.75" customHeight="1">
      <c r="A643" s="29"/>
      <c r="B643" s="29"/>
      <c r="C643" s="29"/>
      <c r="D643" s="174"/>
      <c r="E643" s="92"/>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row>
    <row r="644" ht="12.75" customHeight="1">
      <c r="A644" s="29"/>
      <c r="B644" s="29"/>
      <c r="C644" s="29"/>
      <c r="D644" s="174"/>
      <c r="E644" s="92"/>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row>
    <row r="645" ht="12.75" customHeight="1">
      <c r="A645" s="29"/>
      <c r="B645" s="29"/>
      <c r="C645" s="29"/>
      <c r="D645" s="174"/>
      <c r="E645" s="92"/>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row>
    <row r="646" ht="12.75" customHeight="1">
      <c r="A646" s="29"/>
      <c r="B646" s="29"/>
      <c r="C646" s="29"/>
      <c r="D646" s="174"/>
      <c r="E646" s="92"/>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row>
    <row r="647" ht="12.75" customHeight="1">
      <c r="A647" s="29"/>
      <c r="B647" s="29"/>
      <c r="C647" s="29"/>
      <c r="D647" s="174"/>
      <c r="E647" s="92"/>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row>
    <row r="648" ht="12.75" customHeight="1">
      <c r="A648" s="29"/>
      <c r="B648" s="29"/>
      <c r="C648" s="29"/>
      <c r="D648" s="174"/>
      <c r="E648" s="92"/>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row>
    <row r="649" ht="12.75" customHeight="1">
      <c r="A649" s="29"/>
      <c r="B649" s="29"/>
      <c r="C649" s="29"/>
      <c r="D649" s="174"/>
      <c r="E649" s="92"/>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row>
    <row r="650" ht="12.75" customHeight="1">
      <c r="A650" s="29"/>
      <c r="B650" s="29"/>
      <c r="C650" s="29"/>
      <c r="D650" s="174"/>
      <c r="E650" s="92"/>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row>
    <row r="651" ht="12.75" customHeight="1">
      <c r="A651" s="29"/>
      <c r="B651" s="29"/>
      <c r="C651" s="29"/>
      <c r="D651" s="174"/>
      <c r="E651" s="92"/>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row>
    <row r="652" ht="12.75" customHeight="1">
      <c r="A652" s="29"/>
      <c r="B652" s="29"/>
      <c r="C652" s="29"/>
      <c r="D652" s="174"/>
      <c r="E652" s="92"/>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row>
    <row r="653" ht="12.75" customHeight="1">
      <c r="A653" s="29"/>
      <c r="B653" s="29"/>
      <c r="C653" s="29"/>
      <c r="D653" s="174"/>
      <c r="E653" s="92"/>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row>
    <row r="654" ht="12.75" customHeight="1">
      <c r="A654" s="29"/>
      <c r="B654" s="29"/>
      <c r="C654" s="29"/>
      <c r="D654" s="174"/>
      <c r="E654" s="92"/>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row>
    <row r="655" ht="12.75" customHeight="1">
      <c r="A655" s="29"/>
      <c r="B655" s="29"/>
      <c r="C655" s="29"/>
      <c r="D655" s="174"/>
      <c r="E655" s="92"/>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row>
    <row r="656" ht="12.75" customHeight="1">
      <c r="A656" s="29"/>
      <c r="B656" s="29"/>
      <c r="C656" s="29"/>
      <c r="D656" s="174"/>
      <c r="E656" s="92"/>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row>
    <row r="657" ht="12.75" customHeight="1">
      <c r="A657" s="29"/>
      <c r="B657" s="29"/>
      <c r="C657" s="29"/>
      <c r="D657" s="174"/>
      <c r="E657" s="92"/>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row>
    <row r="658" ht="12.75" customHeight="1">
      <c r="A658" s="29"/>
      <c r="B658" s="29"/>
      <c r="C658" s="29"/>
      <c r="D658" s="174"/>
      <c r="E658" s="92"/>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row>
    <row r="659" ht="12.75" customHeight="1">
      <c r="A659" s="29"/>
      <c r="B659" s="29"/>
      <c r="C659" s="29"/>
      <c r="D659" s="174"/>
      <c r="E659" s="92"/>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row>
    <row r="660" ht="12.75" customHeight="1">
      <c r="A660" s="29"/>
      <c r="B660" s="29"/>
      <c r="C660" s="29"/>
      <c r="D660" s="174"/>
      <c r="E660" s="92"/>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row>
    <row r="661" ht="12.75" customHeight="1">
      <c r="A661" s="29"/>
      <c r="B661" s="29"/>
      <c r="C661" s="29"/>
      <c r="D661" s="174"/>
      <c r="E661" s="92"/>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row>
    <row r="662" ht="12.75" customHeight="1">
      <c r="A662" s="29"/>
      <c r="B662" s="29"/>
      <c r="C662" s="29"/>
      <c r="D662" s="174"/>
      <c r="E662" s="92"/>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row>
    <row r="663" ht="12.75" customHeight="1">
      <c r="A663" s="29"/>
      <c r="B663" s="29"/>
      <c r="C663" s="29"/>
      <c r="D663" s="174"/>
      <c r="E663" s="92"/>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row>
    <row r="664" ht="12.75" customHeight="1">
      <c r="A664" s="29"/>
      <c r="B664" s="29"/>
      <c r="C664" s="29"/>
      <c r="D664" s="174"/>
      <c r="E664" s="92"/>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row>
    <row r="665" ht="12.75" customHeight="1">
      <c r="A665" s="29"/>
      <c r="B665" s="29"/>
      <c r="C665" s="29"/>
      <c r="D665" s="174"/>
      <c r="E665" s="92"/>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row>
    <row r="666" ht="12.75" customHeight="1">
      <c r="A666" s="29"/>
      <c r="B666" s="29"/>
      <c r="C666" s="29"/>
      <c r="D666" s="174"/>
      <c r="E666" s="92"/>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row>
    <row r="667" ht="12.75" customHeight="1">
      <c r="A667" s="29"/>
      <c r="B667" s="29"/>
      <c r="C667" s="29"/>
      <c r="D667" s="174"/>
      <c r="E667" s="92"/>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row>
    <row r="668" ht="12.75" customHeight="1">
      <c r="A668" s="29"/>
      <c r="B668" s="29"/>
      <c r="C668" s="29"/>
      <c r="D668" s="174"/>
      <c r="E668" s="92"/>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row>
    <row r="669" ht="12.75" customHeight="1">
      <c r="A669" s="29"/>
      <c r="B669" s="29"/>
      <c r="C669" s="29"/>
      <c r="D669" s="174"/>
      <c r="E669" s="92"/>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row>
    <row r="670" ht="12.75" customHeight="1">
      <c r="A670" s="29"/>
      <c r="B670" s="29"/>
      <c r="C670" s="29"/>
      <c r="D670" s="174"/>
      <c r="E670" s="92"/>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row>
    <row r="671" ht="12.75" customHeight="1">
      <c r="A671" s="29"/>
      <c r="B671" s="29"/>
      <c r="C671" s="29"/>
      <c r="D671" s="174"/>
      <c r="E671" s="92"/>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row>
    <row r="672" ht="12.75" customHeight="1">
      <c r="A672" s="29"/>
      <c r="B672" s="29"/>
      <c r="C672" s="29"/>
      <c r="D672" s="174"/>
      <c r="E672" s="92"/>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row>
    <row r="673" ht="12.75" customHeight="1">
      <c r="A673" s="29"/>
      <c r="B673" s="29"/>
      <c r="C673" s="29"/>
      <c r="D673" s="174"/>
      <c r="E673" s="92"/>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row>
    <row r="674" ht="12.75" customHeight="1">
      <c r="A674" s="29"/>
      <c r="B674" s="29"/>
      <c r="C674" s="29"/>
      <c r="D674" s="174"/>
      <c r="E674" s="92"/>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row>
    <row r="675" ht="12.75" customHeight="1">
      <c r="A675" s="29"/>
      <c r="B675" s="29"/>
      <c r="C675" s="29"/>
      <c r="D675" s="174"/>
      <c r="E675" s="92"/>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row>
    <row r="676" ht="12.75" customHeight="1">
      <c r="A676" s="29"/>
      <c r="B676" s="29"/>
      <c r="C676" s="29"/>
      <c r="D676" s="174"/>
      <c r="E676" s="92"/>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row>
    <row r="677" ht="12.75" customHeight="1">
      <c r="A677" s="29"/>
      <c r="B677" s="29"/>
      <c r="C677" s="29"/>
      <c r="D677" s="174"/>
      <c r="E677" s="92"/>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row>
    <row r="678" ht="12.75" customHeight="1">
      <c r="A678" s="29"/>
      <c r="B678" s="29"/>
      <c r="C678" s="29"/>
      <c r="D678" s="174"/>
      <c r="E678" s="92"/>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row>
    <row r="679" ht="12.75" customHeight="1">
      <c r="A679" s="29"/>
      <c r="B679" s="29"/>
      <c r="C679" s="29"/>
      <c r="D679" s="174"/>
      <c r="E679" s="92"/>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row>
    <row r="680" ht="12.75" customHeight="1">
      <c r="A680" s="29"/>
      <c r="B680" s="29"/>
      <c r="C680" s="29"/>
      <c r="D680" s="174"/>
      <c r="E680" s="92"/>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row>
    <row r="681" ht="12.75" customHeight="1">
      <c r="A681" s="29"/>
      <c r="B681" s="29"/>
      <c r="C681" s="29"/>
      <c r="D681" s="174"/>
      <c r="E681" s="92"/>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row>
    <row r="682" ht="12.75" customHeight="1">
      <c r="A682" s="29"/>
      <c r="B682" s="29"/>
      <c r="C682" s="29"/>
      <c r="D682" s="174"/>
      <c r="E682" s="92"/>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row>
    <row r="683" ht="12.75" customHeight="1">
      <c r="A683" s="29"/>
      <c r="B683" s="29"/>
      <c r="C683" s="29"/>
      <c r="D683" s="174"/>
      <c r="E683" s="92"/>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row>
    <row r="684" ht="12.75" customHeight="1">
      <c r="A684" s="29"/>
      <c r="B684" s="29"/>
      <c r="C684" s="29"/>
      <c r="D684" s="174"/>
      <c r="E684" s="92"/>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row>
    <row r="685" ht="12.75" customHeight="1">
      <c r="A685" s="29"/>
      <c r="B685" s="29"/>
      <c r="C685" s="29"/>
      <c r="D685" s="174"/>
      <c r="E685" s="92"/>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row>
    <row r="686" ht="12.75" customHeight="1">
      <c r="A686" s="29"/>
      <c r="B686" s="29"/>
      <c r="C686" s="29"/>
      <c r="D686" s="174"/>
      <c r="E686" s="92"/>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row>
    <row r="687" ht="12.75" customHeight="1">
      <c r="A687" s="29"/>
      <c r="B687" s="29"/>
      <c r="C687" s="29"/>
      <c r="D687" s="174"/>
      <c r="E687" s="92"/>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row>
    <row r="688" ht="12.75" customHeight="1">
      <c r="A688" s="29"/>
      <c r="B688" s="29"/>
      <c r="C688" s="29"/>
      <c r="D688" s="174"/>
      <c r="E688" s="92"/>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row>
    <row r="689" ht="12.75" customHeight="1">
      <c r="A689" s="29"/>
      <c r="B689" s="29"/>
      <c r="C689" s="29"/>
      <c r="D689" s="174"/>
      <c r="E689" s="92"/>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row>
    <row r="690" ht="12.75" customHeight="1">
      <c r="A690" s="29"/>
      <c r="B690" s="29"/>
      <c r="C690" s="29"/>
      <c r="D690" s="174"/>
      <c r="E690" s="92"/>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row>
    <row r="691" ht="12.75" customHeight="1">
      <c r="A691" s="29"/>
      <c r="B691" s="29"/>
      <c r="C691" s="29"/>
      <c r="D691" s="174"/>
      <c r="E691" s="92"/>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row>
    <row r="692" ht="12.75" customHeight="1">
      <c r="A692" s="29"/>
      <c r="B692" s="29"/>
      <c r="C692" s="29"/>
      <c r="D692" s="174"/>
      <c r="E692" s="92"/>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row>
    <row r="693" ht="12.75" customHeight="1">
      <c r="A693" s="29"/>
      <c r="B693" s="29"/>
      <c r="C693" s="29"/>
      <c r="D693" s="174"/>
      <c r="E693" s="92"/>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row>
    <row r="694" ht="12.75" customHeight="1">
      <c r="A694" s="29"/>
      <c r="B694" s="29"/>
      <c r="C694" s="29"/>
      <c r="D694" s="174"/>
      <c r="E694" s="92"/>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row>
    <row r="695" ht="12.75" customHeight="1">
      <c r="A695" s="29"/>
      <c r="B695" s="29"/>
      <c r="C695" s="29"/>
      <c r="D695" s="174"/>
      <c r="E695" s="92"/>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row>
    <row r="696" ht="12.75" customHeight="1">
      <c r="A696" s="29"/>
      <c r="B696" s="29"/>
      <c r="C696" s="29"/>
      <c r="D696" s="174"/>
      <c r="E696" s="92"/>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row>
    <row r="697" ht="12.75" customHeight="1">
      <c r="A697" s="29"/>
      <c r="B697" s="29"/>
      <c r="C697" s="29"/>
      <c r="D697" s="174"/>
      <c r="E697" s="92"/>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row>
    <row r="698" ht="12.75" customHeight="1">
      <c r="A698" s="29"/>
      <c r="B698" s="29"/>
      <c r="C698" s="29"/>
      <c r="D698" s="174"/>
      <c r="E698" s="92"/>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row>
    <row r="699" ht="12.75" customHeight="1">
      <c r="A699" s="29"/>
      <c r="B699" s="29"/>
      <c r="C699" s="29"/>
      <c r="D699" s="174"/>
      <c r="E699" s="92"/>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row>
    <row r="700" ht="12.75" customHeight="1">
      <c r="A700" s="29"/>
      <c r="B700" s="29"/>
      <c r="C700" s="29"/>
      <c r="D700" s="174"/>
      <c r="E700" s="92"/>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row>
    <row r="701" ht="12.75" customHeight="1">
      <c r="A701" s="29"/>
      <c r="B701" s="29"/>
      <c r="C701" s="29"/>
      <c r="D701" s="174"/>
      <c r="E701" s="92"/>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row>
    <row r="702" ht="12.75" customHeight="1">
      <c r="A702" s="29"/>
      <c r="B702" s="29"/>
      <c r="C702" s="29"/>
      <c r="D702" s="174"/>
      <c r="E702" s="92"/>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row>
    <row r="703" ht="12.75" customHeight="1">
      <c r="A703" s="29"/>
      <c r="B703" s="29"/>
      <c r="C703" s="29"/>
      <c r="D703" s="174"/>
      <c r="E703" s="92"/>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row>
    <row r="704" ht="12.75" customHeight="1">
      <c r="A704" s="29"/>
      <c r="B704" s="29"/>
      <c r="C704" s="29"/>
      <c r="D704" s="174"/>
      <c r="E704" s="92"/>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row>
    <row r="705" ht="12.75" customHeight="1">
      <c r="A705" s="29"/>
      <c r="B705" s="29"/>
      <c r="C705" s="29"/>
      <c r="D705" s="174"/>
      <c r="E705" s="92"/>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row>
    <row r="706" ht="12.75" customHeight="1">
      <c r="A706" s="29"/>
      <c r="B706" s="29"/>
      <c r="C706" s="29"/>
      <c r="D706" s="174"/>
      <c r="E706" s="92"/>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row>
    <row r="707" ht="12.75" customHeight="1">
      <c r="A707" s="29"/>
      <c r="B707" s="29"/>
      <c r="C707" s="29"/>
      <c r="D707" s="174"/>
      <c r="E707" s="92"/>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row>
    <row r="708" ht="12.75" customHeight="1">
      <c r="A708" s="29"/>
      <c r="B708" s="29"/>
      <c r="C708" s="29"/>
      <c r="D708" s="174"/>
      <c r="E708" s="92"/>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row>
    <row r="709" ht="12.75" customHeight="1">
      <c r="A709" s="29"/>
      <c r="B709" s="29"/>
      <c r="C709" s="29"/>
      <c r="D709" s="174"/>
      <c r="E709" s="92"/>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row>
    <row r="710" ht="12.75" customHeight="1">
      <c r="A710" s="29"/>
      <c r="B710" s="29"/>
      <c r="C710" s="29"/>
      <c r="D710" s="174"/>
      <c r="E710" s="92"/>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row>
    <row r="711" ht="12.75" customHeight="1">
      <c r="A711" s="29"/>
      <c r="B711" s="29"/>
      <c r="C711" s="29"/>
      <c r="D711" s="174"/>
      <c r="E711" s="92"/>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row>
    <row r="712" ht="12.75" customHeight="1">
      <c r="A712" s="29"/>
      <c r="B712" s="29"/>
      <c r="C712" s="29"/>
      <c r="D712" s="174"/>
      <c r="E712" s="92"/>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row>
    <row r="713" ht="12.75" customHeight="1">
      <c r="A713" s="29"/>
      <c r="B713" s="29"/>
      <c r="C713" s="29"/>
      <c r="D713" s="174"/>
      <c r="E713" s="92"/>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row>
    <row r="714" ht="12.75" customHeight="1">
      <c r="A714" s="29"/>
      <c r="B714" s="29"/>
      <c r="C714" s="29"/>
      <c r="D714" s="174"/>
      <c r="E714" s="92"/>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row>
    <row r="715" ht="12.75" customHeight="1">
      <c r="A715" s="29"/>
      <c r="B715" s="29"/>
      <c r="C715" s="29"/>
      <c r="D715" s="174"/>
      <c r="E715" s="92"/>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row>
    <row r="716" ht="12.75" customHeight="1">
      <c r="A716" s="29"/>
      <c r="B716" s="29"/>
      <c r="C716" s="29"/>
      <c r="D716" s="174"/>
      <c r="E716" s="92"/>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row>
    <row r="717" ht="12.75" customHeight="1">
      <c r="A717" s="29"/>
      <c r="B717" s="29"/>
      <c r="C717" s="29"/>
      <c r="D717" s="174"/>
      <c r="E717" s="92"/>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row>
    <row r="718" ht="12.75" customHeight="1">
      <c r="A718" s="29"/>
      <c r="B718" s="29"/>
      <c r="C718" s="29"/>
      <c r="D718" s="174"/>
      <c r="E718" s="92"/>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row>
    <row r="719" ht="12.75" customHeight="1">
      <c r="A719" s="29"/>
      <c r="B719" s="29"/>
      <c r="C719" s="29"/>
      <c r="D719" s="174"/>
      <c r="E719" s="92"/>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row>
    <row r="720" ht="12.75" customHeight="1">
      <c r="A720" s="29"/>
      <c r="B720" s="29"/>
      <c r="C720" s="29"/>
      <c r="D720" s="174"/>
      <c r="E720" s="92"/>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row>
    <row r="721" ht="12.75" customHeight="1">
      <c r="A721" s="29"/>
      <c r="B721" s="29"/>
      <c r="C721" s="29"/>
      <c r="D721" s="174"/>
      <c r="E721" s="92"/>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row>
    <row r="722" ht="12.75" customHeight="1">
      <c r="A722" s="29"/>
      <c r="B722" s="29"/>
      <c r="C722" s="29"/>
      <c r="D722" s="174"/>
      <c r="E722" s="92"/>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row>
    <row r="723" ht="12.75" customHeight="1">
      <c r="A723" s="29"/>
      <c r="B723" s="29"/>
      <c r="C723" s="29"/>
      <c r="D723" s="174"/>
      <c r="E723" s="92"/>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row>
    <row r="724" ht="12.75" customHeight="1">
      <c r="A724" s="29"/>
      <c r="B724" s="29"/>
      <c r="C724" s="29"/>
      <c r="D724" s="174"/>
      <c r="E724" s="92"/>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row>
    <row r="725" ht="12.75" customHeight="1">
      <c r="A725" s="29"/>
      <c r="B725" s="29"/>
      <c r="C725" s="29"/>
      <c r="D725" s="174"/>
      <c r="E725" s="92"/>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row>
    <row r="726" ht="12.75" customHeight="1">
      <c r="A726" s="29"/>
      <c r="B726" s="29"/>
      <c r="C726" s="29"/>
      <c r="D726" s="174"/>
      <c r="E726" s="92"/>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row>
    <row r="727" ht="12.75" customHeight="1">
      <c r="A727" s="29"/>
      <c r="B727" s="29"/>
      <c r="C727" s="29"/>
      <c r="D727" s="174"/>
      <c r="E727" s="92"/>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row>
    <row r="728" ht="12.75" customHeight="1">
      <c r="A728" s="29"/>
      <c r="B728" s="29"/>
      <c r="C728" s="29"/>
      <c r="D728" s="174"/>
      <c r="E728" s="92"/>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row>
    <row r="729" ht="12.75" customHeight="1">
      <c r="A729" s="29"/>
      <c r="B729" s="29"/>
      <c r="C729" s="29"/>
      <c r="D729" s="174"/>
      <c r="E729" s="92"/>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row>
    <row r="730" ht="12.75" customHeight="1">
      <c r="A730" s="29"/>
      <c r="B730" s="29"/>
      <c r="C730" s="29"/>
      <c r="D730" s="174"/>
      <c r="E730" s="92"/>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row>
    <row r="731" ht="12.75" customHeight="1">
      <c r="A731" s="29"/>
      <c r="B731" s="29"/>
      <c r="C731" s="29"/>
      <c r="D731" s="174"/>
      <c r="E731" s="92"/>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row>
    <row r="732" ht="12.75" customHeight="1">
      <c r="A732" s="29"/>
      <c r="B732" s="29"/>
      <c r="C732" s="29"/>
      <c r="D732" s="174"/>
      <c r="E732" s="92"/>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row>
    <row r="733" ht="12.75" customHeight="1">
      <c r="A733" s="29"/>
      <c r="B733" s="29"/>
      <c r="C733" s="29"/>
      <c r="D733" s="174"/>
      <c r="E733" s="92"/>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row>
    <row r="734" ht="12.75" customHeight="1">
      <c r="A734" s="29"/>
      <c r="B734" s="29"/>
      <c r="C734" s="29"/>
      <c r="D734" s="174"/>
      <c r="E734" s="92"/>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row>
    <row r="735" ht="12.75" customHeight="1">
      <c r="A735" s="29"/>
      <c r="B735" s="29"/>
      <c r="C735" s="29"/>
      <c r="D735" s="174"/>
      <c r="E735" s="92"/>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row>
    <row r="736" ht="12.75" customHeight="1">
      <c r="A736" s="29"/>
      <c r="B736" s="29"/>
      <c r="C736" s="29"/>
      <c r="D736" s="174"/>
      <c r="E736" s="92"/>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row>
    <row r="737" ht="12.75" customHeight="1">
      <c r="A737" s="29"/>
      <c r="B737" s="29"/>
      <c r="C737" s="29"/>
      <c r="D737" s="174"/>
      <c r="E737" s="92"/>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row>
    <row r="738" ht="12.75" customHeight="1">
      <c r="A738" s="29"/>
      <c r="B738" s="29"/>
      <c r="C738" s="29"/>
      <c r="D738" s="174"/>
      <c r="E738" s="92"/>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row>
    <row r="739" ht="12.75" customHeight="1">
      <c r="A739" s="29"/>
      <c r="B739" s="29"/>
      <c r="C739" s="29"/>
      <c r="D739" s="174"/>
      <c r="E739" s="92"/>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row>
    <row r="740" ht="12.75" customHeight="1">
      <c r="A740" s="29"/>
      <c r="B740" s="29"/>
      <c r="C740" s="29"/>
      <c r="D740" s="174"/>
      <c r="E740" s="92"/>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row>
    <row r="741" ht="12.75" customHeight="1">
      <c r="A741" s="29"/>
      <c r="B741" s="29"/>
      <c r="C741" s="29"/>
      <c r="D741" s="174"/>
      <c r="E741" s="92"/>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row>
    <row r="742" ht="12.75" customHeight="1">
      <c r="A742" s="29"/>
      <c r="B742" s="29"/>
      <c r="C742" s="29"/>
      <c r="D742" s="174"/>
      <c r="E742" s="92"/>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row>
    <row r="743" ht="12.75" customHeight="1">
      <c r="A743" s="29"/>
      <c r="B743" s="29"/>
      <c r="C743" s="29"/>
      <c r="D743" s="174"/>
      <c r="E743" s="92"/>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row>
    <row r="744" ht="12.75" customHeight="1">
      <c r="A744" s="29"/>
      <c r="B744" s="29"/>
      <c r="C744" s="29"/>
      <c r="D744" s="174"/>
      <c r="E744" s="92"/>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row>
    <row r="745" ht="12.75" customHeight="1">
      <c r="A745" s="29"/>
      <c r="B745" s="29"/>
      <c r="C745" s="29"/>
      <c r="D745" s="174"/>
      <c r="E745" s="92"/>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row>
    <row r="746" ht="12.75" customHeight="1">
      <c r="A746" s="29"/>
      <c r="B746" s="29"/>
      <c r="C746" s="29"/>
      <c r="D746" s="174"/>
      <c r="E746" s="92"/>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row>
    <row r="747" ht="12.75" customHeight="1">
      <c r="A747" s="29"/>
      <c r="B747" s="29"/>
      <c r="C747" s="29"/>
      <c r="D747" s="174"/>
      <c r="E747" s="92"/>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row>
    <row r="748" ht="12.75" customHeight="1">
      <c r="A748" s="29"/>
      <c r="B748" s="29"/>
      <c r="C748" s="29"/>
      <c r="D748" s="174"/>
      <c r="E748" s="92"/>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row>
    <row r="749" ht="12.75" customHeight="1">
      <c r="A749" s="29"/>
      <c r="B749" s="29"/>
      <c r="C749" s="29"/>
      <c r="D749" s="174"/>
      <c r="E749" s="92"/>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row>
    <row r="750" ht="12.75" customHeight="1">
      <c r="A750" s="29"/>
      <c r="B750" s="29"/>
      <c r="C750" s="29"/>
      <c r="D750" s="174"/>
      <c r="E750" s="92"/>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row>
    <row r="751" ht="12.75" customHeight="1">
      <c r="A751" s="29"/>
      <c r="B751" s="29"/>
      <c r="C751" s="29"/>
      <c r="D751" s="174"/>
      <c r="E751" s="92"/>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row>
    <row r="752" ht="12.75" customHeight="1">
      <c r="A752" s="29"/>
      <c r="B752" s="29"/>
      <c r="C752" s="29"/>
      <c r="D752" s="174"/>
      <c r="E752" s="92"/>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row>
    <row r="753" ht="12.75" customHeight="1">
      <c r="A753" s="29"/>
      <c r="B753" s="29"/>
      <c r="C753" s="29"/>
      <c r="D753" s="174"/>
      <c r="E753" s="92"/>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row>
    <row r="754" ht="12.75" customHeight="1">
      <c r="A754" s="29"/>
      <c r="B754" s="29"/>
      <c r="C754" s="29"/>
      <c r="D754" s="174"/>
      <c r="E754" s="92"/>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row>
    <row r="755" ht="12.75" customHeight="1">
      <c r="A755" s="29"/>
      <c r="B755" s="29"/>
      <c r="C755" s="29"/>
      <c r="D755" s="174"/>
      <c r="E755" s="92"/>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row>
    <row r="756" ht="12.75" customHeight="1">
      <c r="A756" s="29"/>
      <c r="B756" s="29"/>
      <c r="C756" s="29"/>
      <c r="D756" s="174"/>
      <c r="E756" s="92"/>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row>
    <row r="757" ht="12.75" customHeight="1">
      <c r="A757" s="29"/>
      <c r="B757" s="29"/>
      <c r="C757" s="29"/>
      <c r="D757" s="174"/>
      <c r="E757" s="92"/>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row>
    <row r="758" ht="12.75" customHeight="1">
      <c r="A758" s="29"/>
      <c r="B758" s="29"/>
      <c r="C758" s="29"/>
      <c r="D758" s="174"/>
      <c r="E758" s="92"/>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row>
    <row r="759" ht="12.75" customHeight="1">
      <c r="A759" s="29"/>
      <c r="B759" s="29"/>
      <c r="C759" s="29"/>
      <c r="D759" s="174"/>
      <c r="E759" s="92"/>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row>
    <row r="760" ht="12.75" customHeight="1">
      <c r="A760" s="29"/>
      <c r="B760" s="29"/>
      <c r="C760" s="29"/>
      <c r="D760" s="174"/>
      <c r="E760" s="92"/>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row>
    <row r="761" ht="12.75" customHeight="1">
      <c r="A761" s="29"/>
      <c r="B761" s="29"/>
      <c r="C761" s="29"/>
      <c r="D761" s="174"/>
      <c r="E761" s="92"/>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row>
    <row r="762" ht="12.75" customHeight="1">
      <c r="A762" s="29"/>
      <c r="B762" s="29"/>
      <c r="C762" s="29"/>
      <c r="D762" s="174"/>
      <c r="E762" s="92"/>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row>
    <row r="763" ht="12.75" customHeight="1">
      <c r="A763" s="29"/>
      <c r="B763" s="29"/>
      <c r="C763" s="29"/>
      <c r="D763" s="174"/>
      <c r="E763" s="92"/>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row>
    <row r="764" ht="12.75" customHeight="1">
      <c r="A764" s="29"/>
      <c r="B764" s="29"/>
      <c r="C764" s="29"/>
      <c r="D764" s="174"/>
      <c r="E764" s="92"/>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row>
    <row r="765" ht="12.75" customHeight="1">
      <c r="A765" s="29"/>
      <c r="B765" s="29"/>
      <c r="C765" s="29"/>
      <c r="D765" s="174"/>
      <c r="E765" s="92"/>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row>
    <row r="766" ht="12.75" customHeight="1">
      <c r="A766" s="29"/>
      <c r="B766" s="29"/>
      <c r="C766" s="29"/>
      <c r="D766" s="174"/>
      <c r="E766" s="92"/>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row>
    <row r="767" ht="12.75" customHeight="1">
      <c r="A767" s="29"/>
      <c r="B767" s="29"/>
      <c r="C767" s="29"/>
      <c r="D767" s="174"/>
      <c r="E767" s="92"/>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row>
    <row r="768" ht="12.75" customHeight="1">
      <c r="A768" s="29"/>
      <c r="B768" s="29"/>
      <c r="C768" s="29"/>
      <c r="D768" s="174"/>
      <c r="E768" s="92"/>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row>
    <row r="769" ht="12.75" customHeight="1">
      <c r="A769" s="29"/>
      <c r="B769" s="29"/>
      <c r="C769" s="29"/>
      <c r="D769" s="174"/>
      <c r="E769" s="92"/>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row>
    <row r="770" ht="12.75" customHeight="1">
      <c r="A770" s="29"/>
      <c r="B770" s="29"/>
      <c r="C770" s="29"/>
      <c r="D770" s="174"/>
      <c r="E770" s="92"/>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row>
    <row r="771" ht="12.75" customHeight="1">
      <c r="A771" s="29"/>
      <c r="B771" s="29"/>
      <c r="C771" s="29"/>
      <c r="D771" s="174"/>
      <c r="E771" s="92"/>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row>
    <row r="772" ht="12.75" customHeight="1">
      <c r="A772" s="29"/>
      <c r="B772" s="29"/>
      <c r="C772" s="29"/>
      <c r="D772" s="174"/>
      <c r="E772" s="92"/>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row>
    <row r="773" ht="12.75" customHeight="1">
      <c r="A773" s="29"/>
      <c r="B773" s="29"/>
      <c r="C773" s="29"/>
      <c r="D773" s="174"/>
      <c r="E773" s="92"/>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row>
    <row r="774" ht="12.75" customHeight="1">
      <c r="A774" s="29"/>
      <c r="B774" s="29"/>
      <c r="C774" s="29"/>
      <c r="D774" s="174"/>
      <c r="E774" s="92"/>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row>
    <row r="775" ht="12.75" customHeight="1">
      <c r="A775" s="29"/>
      <c r="B775" s="29"/>
      <c r="C775" s="29"/>
      <c r="D775" s="174"/>
      <c r="E775" s="92"/>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row>
    <row r="776" ht="12.75" customHeight="1">
      <c r="A776" s="29"/>
      <c r="B776" s="29"/>
      <c r="C776" s="29"/>
      <c r="D776" s="174"/>
      <c r="E776" s="92"/>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row>
    <row r="777" ht="12.75" customHeight="1">
      <c r="A777" s="29"/>
      <c r="B777" s="29"/>
      <c r="C777" s="29"/>
      <c r="D777" s="174"/>
      <c r="E777" s="92"/>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row>
    <row r="778" ht="12.75" customHeight="1">
      <c r="A778" s="29"/>
      <c r="B778" s="29"/>
      <c r="C778" s="29"/>
      <c r="D778" s="174"/>
      <c r="E778" s="92"/>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row>
    <row r="779" ht="12.75" customHeight="1">
      <c r="A779" s="29"/>
      <c r="B779" s="29"/>
      <c r="C779" s="29"/>
      <c r="D779" s="174"/>
      <c r="E779" s="92"/>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row>
    <row r="780" ht="12.75" customHeight="1">
      <c r="A780" s="29"/>
      <c r="B780" s="29"/>
      <c r="C780" s="29"/>
      <c r="D780" s="174"/>
      <c r="E780" s="92"/>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row>
    <row r="781" ht="12.75" customHeight="1">
      <c r="A781" s="29"/>
      <c r="B781" s="29"/>
      <c r="C781" s="29"/>
      <c r="D781" s="174"/>
      <c r="E781" s="92"/>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row>
    <row r="782" ht="12.75" customHeight="1">
      <c r="A782" s="29"/>
      <c r="B782" s="29"/>
      <c r="C782" s="29"/>
      <c r="D782" s="174"/>
      <c r="E782" s="92"/>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row>
    <row r="783" ht="12.75" customHeight="1">
      <c r="A783" s="29"/>
      <c r="B783" s="29"/>
      <c r="C783" s="29"/>
      <c r="D783" s="174"/>
      <c r="E783" s="92"/>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row>
    <row r="784" ht="12.75" customHeight="1">
      <c r="A784" s="29"/>
      <c r="B784" s="29"/>
      <c r="C784" s="29"/>
      <c r="D784" s="174"/>
      <c r="E784" s="92"/>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row>
    <row r="785" ht="12.75" customHeight="1">
      <c r="A785" s="29"/>
      <c r="B785" s="29"/>
      <c r="C785" s="29"/>
      <c r="D785" s="174"/>
      <c r="E785" s="92"/>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row>
    <row r="786" ht="12.75" customHeight="1">
      <c r="A786" s="29"/>
      <c r="B786" s="29"/>
      <c r="C786" s="29"/>
      <c r="D786" s="174"/>
      <c r="E786" s="92"/>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row>
    <row r="787" ht="12.75" customHeight="1">
      <c r="A787" s="29"/>
      <c r="B787" s="29"/>
      <c r="C787" s="29"/>
      <c r="D787" s="174"/>
      <c r="E787" s="92"/>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row>
    <row r="788" ht="12.75" customHeight="1">
      <c r="A788" s="29"/>
      <c r="B788" s="29"/>
      <c r="C788" s="29"/>
      <c r="D788" s="174"/>
      <c r="E788" s="92"/>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row>
    <row r="789" ht="12.75" customHeight="1">
      <c r="A789" s="29"/>
      <c r="B789" s="29"/>
      <c r="C789" s="29"/>
      <c r="D789" s="174"/>
      <c r="E789" s="92"/>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row>
    <row r="790" ht="12.75" customHeight="1">
      <c r="A790" s="29"/>
      <c r="B790" s="29"/>
      <c r="C790" s="29"/>
      <c r="D790" s="174"/>
      <c r="E790" s="92"/>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row>
    <row r="791" ht="12.75" customHeight="1">
      <c r="A791" s="29"/>
      <c r="B791" s="29"/>
      <c r="C791" s="29"/>
      <c r="D791" s="174"/>
      <c r="E791" s="92"/>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row>
    <row r="792" ht="12.75" customHeight="1">
      <c r="A792" s="29"/>
      <c r="B792" s="29"/>
      <c r="C792" s="29"/>
      <c r="D792" s="174"/>
      <c r="E792" s="92"/>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row>
    <row r="793" ht="12.75" customHeight="1">
      <c r="A793" s="29"/>
      <c r="B793" s="29"/>
      <c r="C793" s="29"/>
      <c r="D793" s="174"/>
      <c r="E793" s="92"/>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row>
    <row r="794" ht="12.75" customHeight="1">
      <c r="A794" s="29"/>
      <c r="B794" s="29"/>
      <c r="C794" s="29"/>
      <c r="D794" s="174"/>
      <c r="E794" s="92"/>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row>
    <row r="795" ht="12.75" customHeight="1">
      <c r="A795" s="29"/>
      <c r="B795" s="29"/>
      <c r="C795" s="29"/>
      <c r="D795" s="174"/>
      <c r="E795" s="92"/>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row>
    <row r="796" ht="12.75" customHeight="1">
      <c r="A796" s="29"/>
      <c r="B796" s="29"/>
      <c r="C796" s="29"/>
      <c r="D796" s="174"/>
      <c r="E796" s="92"/>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row>
    <row r="797" ht="12.75" customHeight="1">
      <c r="A797" s="29"/>
      <c r="B797" s="29"/>
      <c r="C797" s="29"/>
      <c r="D797" s="174"/>
      <c r="E797" s="92"/>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row>
    <row r="798" ht="12.75" customHeight="1">
      <c r="A798" s="29"/>
      <c r="B798" s="29"/>
      <c r="C798" s="29"/>
      <c r="D798" s="174"/>
      <c r="E798" s="92"/>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row>
    <row r="799" ht="12.75" customHeight="1">
      <c r="A799" s="29"/>
      <c r="B799" s="29"/>
      <c r="C799" s="29"/>
      <c r="D799" s="174"/>
      <c r="E799" s="92"/>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row>
    <row r="800" ht="12.75" customHeight="1">
      <c r="A800" s="29"/>
      <c r="B800" s="29"/>
      <c r="C800" s="29"/>
      <c r="D800" s="174"/>
      <c r="E800" s="92"/>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row>
    <row r="801" ht="12.75" customHeight="1">
      <c r="A801" s="29"/>
      <c r="B801" s="29"/>
      <c r="C801" s="29"/>
      <c r="D801" s="174"/>
      <c r="E801" s="92"/>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row>
    <row r="802" ht="12.75" customHeight="1">
      <c r="A802" s="29"/>
      <c r="B802" s="29"/>
      <c r="C802" s="29"/>
      <c r="D802" s="174"/>
      <c r="E802" s="92"/>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row>
    <row r="803" ht="12.75" customHeight="1">
      <c r="A803" s="29"/>
      <c r="B803" s="29"/>
      <c r="C803" s="29"/>
      <c r="D803" s="174"/>
      <c r="E803" s="92"/>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row>
    <row r="804" ht="12.75" customHeight="1">
      <c r="A804" s="29"/>
      <c r="B804" s="29"/>
      <c r="C804" s="29"/>
      <c r="D804" s="174"/>
      <c r="E804" s="92"/>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row>
    <row r="805" ht="12.75" customHeight="1">
      <c r="A805" s="29"/>
      <c r="B805" s="29"/>
      <c r="C805" s="29"/>
      <c r="D805" s="174"/>
      <c r="E805" s="92"/>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row>
    <row r="806" ht="12.75" customHeight="1">
      <c r="A806" s="29"/>
      <c r="B806" s="29"/>
      <c r="C806" s="29"/>
      <c r="D806" s="174"/>
      <c r="E806" s="92"/>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row>
    <row r="807" ht="12.75" customHeight="1">
      <c r="A807" s="29"/>
      <c r="B807" s="29"/>
      <c r="C807" s="29"/>
      <c r="D807" s="174"/>
      <c r="E807" s="92"/>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row>
    <row r="808" ht="12.75" customHeight="1">
      <c r="A808" s="29"/>
      <c r="B808" s="29"/>
      <c r="C808" s="29"/>
      <c r="D808" s="174"/>
      <c r="E808" s="92"/>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row>
    <row r="809" ht="12.75" customHeight="1">
      <c r="A809" s="29"/>
      <c r="B809" s="29"/>
      <c r="C809" s="29"/>
      <c r="D809" s="174"/>
      <c r="E809" s="92"/>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row>
    <row r="810" ht="12.75" customHeight="1">
      <c r="A810" s="29"/>
      <c r="B810" s="29"/>
      <c r="C810" s="29"/>
      <c r="D810" s="174"/>
      <c r="E810" s="92"/>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row>
    <row r="811" ht="12.75" customHeight="1">
      <c r="A811" s="29"/>
      <c r="B811" s="29"/>
      <c r="C811" s="29"/>
      <c r="D811" s="174"/>
      <c r="E811" s="92"/>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row>
    <row r="812" ht="12.75" customHeight="1">
      <c r="A812" s="29"/>
      <c r="B812" s="29"/>
      <c r="C812" s="29"/>
      <c r="D812" s="174"/>
      <c r="E812" s="92"/>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row>
    <row r="813" ht="12.75" customHeight="1">
      <c r="A813" s="29"/>
      <c r="B813" s="29"/>
      <c r="C813" s="29"/>
      <c r="D813" s="174"/>
      <c r="E813" s="92"/>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row>
    <row r="814" ht="12.75" customHeight="1">
      <c r="A814" s="29"/>
      <c r="B814" s="29"/>
      <c r="C814" s="29"/>
      <c r="D814" s="174"/>
      <c r="E814" s="92"/>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row>
    <row r="815" ht="12.75" customHeight="1">
      <c r="A815" s="29"/>
      <c r="B815" s="29"/>
      <c r="C815" s="29"/>
      <c r="D815" s="174"/>
      <c r="E815" s="92"/>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row>
    <row r="816" ht="12.75" customHeight="1">
      <c r="A816" s="29"/>
      <c r="B816" s="29"/>
      <c r="C816" s="29"/>
      <c r="D816" s="174"/>
      <c r="E816" s="92"/>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row>
    <row r="817" ht="12.75" customHeight="1">
      <c r="A817" s="29"/>
      <c r="B817" s="29"/>
      <c r="C817" s="29"/>
      <c r="D817" s="174"/>
      <c r="E817" s="92"/>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row>
    <row r="818" ht="12.75" customHeight="1">
      <c r="A818" s="29"/>
      <c r="B818" s="29"/>
      <c r="C818" s="29"/>
      <c r="D818" s="174"/>
      <c r="E818" s="92"/>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row>
    <row r="819" ht="12.75" customHeight="1">
      <c r="A819" s="29"/>
      <c r="B819" s="29"/>
      <c r="C819" s="29"/>
      <c r="D819" s="174"/>
      <c r="E819" s="92"/>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row>
    <row r="820" ht="12.75" customHeight="1">
      <c r="A820" s="29"/>
      <c r="B820" s="29"/>
      <c r="C820" s="29"/>
      <c r="D820" s="174"/>
      <c r="E820" s="92"/>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row>
    <row r="821" ht="12.75" customHeight="1">
      <c r="A821" s="29"/>
      <c r="B821" s="29"/>
      <c r="C821" s="29"/>
      <c r="D821" s="174"/>
      <c r="E821" s="92"/>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row>
    <row r="822" ht="12.75" customHeight="1">
      <c r="A822" s="29"/>
      <c r="B822" s="29"/>
      <c r="C822" s="29"/>
      <c r="D822" s="174"/>
      <c r="E822" s="92"/>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row>
    <row r="823" ht="12.75" customHeight="1">
      <c r="A823" s="29"/>
      <c r="B823" s="29"/>
      <c r="C823" s="29"/>
      <c r="D823" s="174"/>
      <c r="E823" s="92"/>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row>
    <row r="824" ht="12.75" customHeight="1">
      <c r="A824" s="29"/>
      <c r="B824" s="29"/>
      <c r="C824" s="29"/>
      <c r="D824" s="174"/>
      <c r="E824" s="92"/>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row>
    <row r="825" ht="12.75" customHeight="1">
      <c r="A825" s="29"/>
      <c r="B825" s="29"/>
      <c r="C825" s="29"/>
      <c r="D825" s="174"/>
      <c r="E825" s="92"/>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row>
    <row r="826" ht="12.75" customHeight="1">
      <c r="A826" s="29"/>
      <c r="B826" s="29"/>
      <c r="C826" s="29"/>
      <c r="D826" s="174"/>
      <c r="E826" s="92"/>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row>
    <row r="827" ht="12.75" customHeight="1">
      <c r="A827" s="29"/>
      <c r="B827" s="29"/>
      <c r="C827" s="29"/>
      <c r="D827" s="174"/>
      <c r="E827" s="92"/>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row>
    <row r="828" ht="12.75" customHeight="1">
      <c r="A828" s="29"/>
      <c r="B828" s="29"/>
      <c r="C828" s="29"/>
      <c r="D828" s="174"/>
      <c r="E828" s="92"/>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row>
    <row r="829" ht="12.75" customHeight="1">
      <c r="A829" s="29"/>
      <c r="B829" s="29"/>
      <c r="C829" s="29"/>
      <c r="D829" s="174"/>
      <c r="E829" s="92"/>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row>
    <row r="830" ht="12.75" customHeight="1">
      <c r="A830" s="29"/>
      <c r="B830" s="29"/>
      <c r="C830" s="29"/>
      <c r="D830" s="174"/>
      <c r="E830" s="92"/>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row>
    <row r="831" ht="12.75" customHeight="1">
      <c r="A831" s="29"/>
      <c r="B831" s="29"/>
      <c r="C831" s="29"/>
      <c r="D831" s="174"/>
      <c r="E831" s="92"/>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row>
    <row r="832" ht="12.75" customHeight="1">
      <c r="A832" s="29"/>
      <c r="B832" s="29"/>
      <c r="C832" s="29"/>
      <c r="D832" s="174"/>
      <c r="E832" s="92"/>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row>
    <row r="833" ht="12.75" customHeight="1">
      <c r="A833" s="29"/>
      <c r="B833" s="29"/>
      <c r="C833" s="29"/>
      <c r="D833" s="174"/>
      <c r="E833" s="92"/>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row>
    <row r="834" ht="12.75" customHeight="1">
      <c r="A834" s="29"/>
      <c r="B834" s="29"/>
      <c r="C834" s="29"/>
      <c r="D834" s="174"/>
      <c r="E834" s="92"/>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row>
    <row r="835" ht="12.75" customHeight="1">
      <c r="A835" s="29"/>
      <c r="B835" s="29"/>
      <c r="C835" s="29"/>
      <c r="D835" s="174"/>
      <c r="E835" s="92"/>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row>
    <row r="836" ht="12.75" customHeight="1">
      <c r="A836" s="29"/>
      <c r="B836" s="29"/>
      <c r="C836" s="29"/>
      <c r="D836" s="174"/>
      <c r="E836" s="92"/>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row>
    <row r="837" ht="12.75" customHeight="1">
      <c r="A837" s="29"/>
      <c r="B837" s="29"/>
      <c r="C837" s="29"/>
      <c r="D837" s="174"/>
      <c r="E837" s="92"/>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row>
    <row r="838" ht="12.75" customHeight="1">
      <c r="A838" s="29"/>
      <c r="B838" s="29"/>
      <c r="C838" s="29"/>
      <c r="D838" s="174"/>
      <c r="E838" s="92"/>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row>
    <row r="839" ht="12.75" customHeight="1">
      <c r="A839" s="29"/>
      <c r="B839" s="29"/>
      <c r="C839" s="29"/>
      <c r="D839" s="174"/>
      <c r="E839" s="92"/>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row>
    <row r="840" ht="12.75" customHeight="1">
      <c r="A840" s="29"/>
      <c r="B840" s="29"/>
      <c r="C840" s="29"/>
      <c r="D840" s="174"/>
      <c r="E840" s="92"/>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row>
    <row r="841" ht="12.75" customHeight="1">
      <c r="A841" s="29"/>
      <c r="B841" s="29"/>
      <c r="C841" s="29"/>
      <c r="D841" s="174"/>
      <c r="E841" s="92"/>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row>
    <row r="842" ht="12.75" customHeight="1">
      <c r="A842" s="29"/>
      <c r="B842" s="29"/>
      <c r="C842" s="29"/>
      <c r="D842" s="174"/>
      <c r="E842" s="92"/>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row>
    <row r="843" ht="12.75" customHeight="1">
      <c r="A843" s="29"/>
      <c r="B843" s="29"/>
      <c r="C843" s="29"/>
      <c r="D843" s="174"/>
      <c r="E843" s="92"/>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row>
    <row r="844" ht="12.75" customHeight="1">
      <c r="A844" s="29"/>
      <c r="B844" s="29"/>
      <c r="C844" s="29"/>
      <c r="D844" s="174"/>
      <c r="E844" s="92"/>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row>
    <row r="845" ht="12.75" customHeight="1">
      <c r="A845" s="29"/>
      <c r="B845" s="29"/>
      <c r="C845" s="29"/>
      <c r="D845" s="174"/>
      <c r="E845" s="92"/>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row>
    <row r="846" ht="12.75" customHeight="1">
      <c r="A846" s="29"/>
      <c r="B846" s="29"/>
      <c r="C846" s="29"/>
      <c r="D846" s="174"/>
      <c r="E846" s="92"/>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row>
    <row r="847" ht="12.75" customHeight="1">
      <c r="A847" s="29"/>
      <c r="B847" s="29"/>
      <c r="C847" s="29"/>
      <c r="D847" s="174"/>
      <c r="E847" s="92"/>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row>
    <row r="848" ht="12.75" customHeight="1">
      <c r="A848" s="29"/>
      <c r="B848" s="29"/>
      <c r="C848" s="29"/>
      <c r="D848" s="174"/>
      <c r="E848" s="92"/>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row>
    <row r="849" ht="12.75" customHeight="1">
      <c r="A849" s="29"/>
      <c r="B849" s="29"/>
      <c r="C849" s="29"/>
      <c r="D849" s="174"/>
      <c r="E849" s="92"/>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row>
    <row r="850" ht="12.75" customHeight="1">
      <c r="A850" s="29"/>
      <c r="B850" s="29"/>
      <c r="C850" s="29"/>
      <c r="D850" s="174"/>
      <c r="E850" s="92"/>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row>
    <row r="851" ht="12.75" customHeight="1">
      <c r="A851" s="29"/>
      <c r="B851" s="29"/>
      <c r="C851" s="29"/>
      <c r="D851" s="174"/>
      <c r="E851" s="92"/>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row>
    <row r="852" ht="12.75" customHeight="1">
      <c r="A852" s="29"/>
      <c r="B852" s="29"/>
      <c r="C852" s="29"/>
      <c r="D852" s="174"/>
      <c r="E852" s="92"/>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row>
    <row r="853" ht="12.75" customHeight="1">
      <c r="A853" s="29"/>
      <c r="B853" s="29"/>
      <c r="C853" s="29"/>
      <c r="D853" s="174"/>
      <c r="E853" s="92"/>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row>
    <row r="854" ht="12.75" customHeight="1">
      <c r="A854" s="29"/>
      <c r="B854" s="29"/>
      <c r="C854" s="29"/>
      <c r="D854" s="174"/>
      <c r="E854" s="92"/>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row>
    <row r="855" ht="12.75" customHeight="1">
      <c r="A855" s="29"/>
      <c r="B855" s="29"/>
      <c r="C855" s="29"/>
      <c r="D855" s="174"/>
      <c r="E855" s="92"/>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row>
    <row r="856" ht="12.75" customHeight="1">
      <c r="A856" s="29"/>
      <c r="B856" s="29"/>
      <c r="C856" s="29"/>
      <c r="D856" s="174"/>
      <c r="E856" s="92"/>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row>
    <row r="857" ht="12.75" customHeight="1">
      <c r="A857" s="29"/>
      <c r="B857" s="29"/>
      <c r="C857" s="29"/>
      <c r="D857" s="174"/>
      <c r="E857" s="92"/>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row>
    <row r="858" ht="12.75" customHeight="1">
      <c r="A858" s="29"/>
      <c r="B858" s="29"/>
      <c r="C858" s="29"/>
      <c r="D858" s="174"/>
      <c r="E858" s="92"/>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row>
    <row r="859" ht="12.75" customHeight="1">
      <c r="A859" s="29"/>
      <c r="B859" s="29"/>
      <c r="C859" s="29"/>
      <c r="D859" s="174"/>
      <c r="E859" s="92"/>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row>
    <row r="860" ht="12.75" customHeight="1">
      <c r="A860" s="29"/>
      <c r="B860" s="29"/>
      <c r="C860" s="29"/>
      <c r="D860" s="174"/>
      <c r="E860" s="92"/>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row>
    <row r="861" ht="12.75" customHeight="1">
      <c r="A861" s="29"/>
      <c r="B861" s="29"/>
      <c r="C861" s="29"/>
      <c r="D861" s="174"/>
      <c r="E861" s="92"/>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row>
    <row r="862" ht="12.75" customHeight="1">
      <c r="A862" s="29"/>
      <c r="B862" s="29"/>
      <c r="C862" s="29"/>
      <c r="D862" s="174"/>
      <c r="E862" s="92"/>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row>
    <row r="863" ht="12.75" customHeight="1">
      <c r="A863" s="29"/>
      <c r="B863" s="29"/>
      <c r="C863" s="29"/>
      <c r="D863" s="174"/>
      <c r="E863" s="92"/>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row>
    <row r="864" ht="12.75" customHeight="1">
      <c r="A864" s="29"/>
      <c r="B864" s="29"/>
      <c r="C864" s="29"/>
      <c r="D864" s="174"/>
      <c r="E864" s="92"/>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row>
    <row r="865" ht="12.75" customHeight="1">
      <c r="A865" s="29"/>
      <c r="B865" s="29"/>
      <c r="C865" s="29"/>
      <c r="D865" s="174"/>
      <c r="E865" s="92"/>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row>
    <row r="866" ht="12.75" customHeight="1">
      <c r="A866" s="29"/>
      <c r="B866" s="29"/>
      <c r="C866" s="29"/>
      <c r="D866" s="174"/>
      <c r="E866" s="92"/>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row>
    <row r="867" ht="12.75" customHeight="1">
      <c r="A867" s="29"/>
      <c r="B867" s="29"/>
      <c r="C867" s="29"/>
      <c r="D867" s="174"/>
      <c r="E867" s="92"/>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row>
    <row r="868" ht="12.75" customHeight="1">
      <c r="A868" s="29"/>
      <c r="B868" s="29"/>
      <c r="C868" s="29"/>
      <c r="D868" s="174"/>
      <c r="E868" s="92"/>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row>
    <row r="869" ht="12.75" customHeight="1">
      <c r="A869" s="29"/>
      <c r="B869" s="29"/>
      <c r="C869" s="29"/>
      <c r="D869" s="174"/>
      <c r="E869" s="92"/>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row>
    <row r="870" ht="12.75" customHeight="1">
      <c r="A870" s="29"/>
      <c r="B870" s="29"/>
      <c r="C870" s="29"/>
      <c r="D870" s="174"/>
      <c r="E870" s="92"/>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row>
    <row r="871" ht="12.75" customHeight="1">
      <c r="A871" s="29"/>
      <c r="B871" s="29"/>
      <c r="C871" s="29"/>
      <c r="D871" s="174"/>
      <c r="E871" s="92"/>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row>
    <row r="872" ht="12.75" customHeight="1">
      <c r="A872" s="29"/>
      <c r="B872" s="29"/>
      <c r="C872" s="29"/>
      <c r="D872" s="174"/>
      <c r="E872" s="92"/>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row>
    <row r="873" ht="12.75" customHeight="1">
      <c r="A873" s="29"/>
      <c r="B873" s="29"/>
      <c r="C873" s="29"/>
      <c r="D873" s="174"/>
      <c r="E873" s="92"/>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row>
    <row r="874" ht="12.75" customHeight="1">
      <c r="A874" s="29"/>
      <c r="B874" s="29"/>
      <c r="C874" s="29"/>
      <c r="D874" s="174"/>
      <c r="E874" s="92"/>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row>
    <row r="875" ht="12.75" customHeight="1">
      <c r="A875" s="29"/>
      <c r="B875" s="29"/>
      <c r="C875" s="29"/>
      <c r="D875" s="174"/>
      <c r="E875" s="92"/>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row>
    <row r="876" ht="12.75" customHeight="1">
      <c r="A876" s="29"/>
      <c r="B876" s="29"/>
      <c r="C876" s="29"/>
      <c r="D876" s="174"/>
      <c r="E876" s="92"/>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row>
    <row r="877" ht="12.75" customHeight="1">
      <c r="A877" s="29"/>
      <c r="B877" s="29"/>
      <c r="C877" s="29"/>
      <c r="D877" s="174"/>
      <c r="E877" s="92"/>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row>
    <row r="878" ht="12.75" customHeight="1">
      <c r="A878" s="29"/>
      <c r="B878" s="29"/>
      <c r="C878" s="29"/>
      <c r="D878" s="174"/>
      <c r="E878" s="92"/>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row>
    <row r="879" ht="12.75" customHeight="1">
      <c r="A879" s="29"/>
      <c r="B879" s="29"/>
      <c r="C879" s="29"/>
      <c r="D879" s="174"/>
      <c r="E879" s="92"/>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row>
    <row r="880" ht="12.75" customHeight="1">
      <c r="A880" s="29"/>
      <c r="B880" s="29"/>
      <c r="C880" s="29"/>
      <c r="D880" s="174"/>
      <c r="E880" s="92"/>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row>
    <row r="881" ht="12.75" customHeight="1">
      <c r="A881" s="29"/>
      <c r="B881" s="29"/>
      <c r="C881" s="29"/>
      <c r="D881" s="174"/>
      <c r="E881" s="92"/>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row>
    <row r="882" ht="12.75" customHeight="1">
      <c r="A882" s="29"/>
      <c r="B882" s="29"/>
      <c r="C882" s="29"/>
      <c r="D882" s="174"/>
      <c r="E882" s="92"/>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row>
    <row r="883" ht="12.75" customHeight="1">
      <c r="A883" s="29"/>
      <c r="B883" s="29"/>
      <c r="C883" s="29"/>
      <c r="D883" s="174"/>
      <c r="E883" s="92"/>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row>
    <row r="884" ht="12.75" customHeight="1">
      <c r="A884" s="29"/>
      <c r="B884" s="29"/>
      <c r="C884" s="29"/>
      <c r="D884" s="174"/>
      <c r="E884" s="92"/>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row>
    <row r="885" ht="12.75" customHeight="1">
      <c r="A885" s="29"/>
      <c r="B885" s="29"/>
      <c r="C885" s="29"/>
      <c r="D885" s="174"/>
      <c r="E885" s="92"/>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row>
    <row r="886" ht="12.75" customHeight="1">
      <c r="A886" s="29"/>
      <c r="B886" s="29"/>
      <c r="C886" s="29"/>
      <c r="D886" s="174"/>
      <c r="E886" s="92"/>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row>
    <row r="887" ht="12.75" customHeight="1">
      <c r="A887" s="29"/>
      <c r="B887" s="29"/>
      <c r="C887" s="29"/>
      <c r="D887" s="174"/>
      <c r="E887" s="92"/>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row>
    <row r="888" ht="12.75" customHeight="1">
      <c r="A888" s="29"/>
      <c r="B888" s="29"/>
      <c r="C888" s="29"/>
      <c r="D888" s="174"/>
      <c r="E888" s="92"/>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row>
    <row r="889" ht="12.75" customHeight="1">
      <c r="A889" s="29"/>
      <c r="B889" s="29"/>
      <c r="C889" s="29"/>
      <c r="D889" s="174"/>
      <c r="E889" s="92"/>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row>
    <row r="890" ht="12.75" customHeight="1">
      <c r="A890" s="29"/>
      <c r="B890" s="29"/>
      <c r="C890" s="29"/>
      <c r="D890" s="174"/>
      <c r="E890" s="92"/>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row>
    <row r="891" ht="12.75" customHeight="1">
      <c r="A891" s="29"/>
      <c r="B891" s="29"/>
      <c r="C891" s="29"/>
      <c r="D891" s="174"/>
      <c r="E891" s="92"/>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row>
    <row r="892" ht="12.75" customHeight="1">
      <c r="A892" s="29"/>
      <c r="B892" s="29"/>
      <c r="C892" s="29"/>
      <c r="D892" s="174"/>
      <c r="E892" s="92"/>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row>
    <row r="893" ht="12.75" customHeight="1">
      <c r="A893" s="29"/>
      <c r="B893" s="29"/>
      <c r="C893" s="29"/>
      <c r="D893" s="174"/>
      <c r="E893" s="92"/>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row>
    <row r="894" ht="12.75" customHeight="1">
      <c r="A894" s="29"/>
      <c r="B894" s="29"/>
      <c r="C894" s="29"/>
      <c r="D894" s="174"/>
      <c r="E894" s="92"/>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row>
    <row r="895" ht="12.75" customHeight="1">
      <c r="A895" s="29"/>
      <c r="B895" s="29"/>
      <c r="C895" s="29"/>
      <c r="D895" s="174"/>
      <c r="E895" s="92"/>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row>
    <row r="896" ht="12.75" customHeight="1">
      <c r="A896" s="29"/>
      <c r="B896" s="29"/>
      <c r="C896" s="29"/>
      <c r="D896" s="174"/>
      <c r="E896" s="92"/>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row>
    <row r="897" ht="12.75" customHeight="1">
      <c r="A897" s="29"/>
      <c r="B897" s="29"/>
      <c r="C897" s="29"/>
      <c r="D897" s="174"/>
      <c r="E897" s="92"/>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row>
    <row r="898" ht="12.75" customHeight="1">
      <c r="A898" s="29"/>
      <c r="B898" s="29"/>
      <c r="C898" s="29"/>
      <c r="D898" s="174"/>
      <c r="E898" s="92"/>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row>
    <row r="899" ht="12.75" customHeight="1">
      <c r="A899" s="29"/>
      <c r="B899" s="29"/>
      <c r="C899" s="29"/>
      <c r="D899" s="174"/>
      <c r="E899" s="92"/>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row>
    <row r="900" ht="12.75" customHeight="1">
      <c r="A900" s="29"/>
      <c r="B900" s="29"/>
      <c r="C900" s="29"/>
      <c r="D900" s="174"/>
      <c r="E900" s="92"/>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row>
    <row r="901" ht="12.75" customHeight="1">
      <c r="A901" s="29"/>
      <c r="B901" s="29"/>
      <c r="C901" s="29"/>
      <c r="D901" s="174"/>
      <c r="E901" s="92"/>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row>
    <row r="902" ht="12.75" customHeight="1">
      <c r="A902" s="29"/>
      <c r="B902" s="29"/>
      <c r="C902" s="29"/>
      <c r="D902" s="174"/>
      <c r="E902" s="92"/>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row>
    <row r="903" ht="12.75" customHeight="1">
      <c r="A903" s="29"/>
      <c r="B903" s="29"/>
      <c r="C903" s="29"/>
      <c r="D903" s="174"/>
      <c r="E903" s="92"/>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row>
    <row r="904" ht="12.75" customHeight="1">
      <c r="A904" s="29"/>
      <c r="B904" s="29"/>
      <c r="C904" s="29"/>
      <c r="D904" s="174"/>
      <c r="E904" s="92"/>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row>
    <row r="905" ht="12.75" customHeight="1">
      <c r="A905" s="29"/>
      <c r="B905" s="29"/>
      <c r="C905" s="29"/>
      <c r="D905" s="174"/>
      <c r="E905" s="92"/>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row>
    <row r="906" ht="12.75" customHeight="1">
      <c r="A906" s="29"/>
      <c r="B906" s="29"/>
      <c r="C906" s="29"/>
      <c r="D906" s="174"/>
      <c r="E906" s="92"/>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row>
    <row r="907" ht="12.75" customHeight="1">
      <c r="A907" s="29"/>
      <c r="B907" s="29"/>
      <c r="C907" s="29"/>
      <c r="D907" s="174"/>
      <c r="E907" s="92"/>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row>
    <row r="908" ht="12.75" customHeight="1">
      <c r="A908" s="29"/>
      <c r="B908" s="29"/>
      <c r="C908" s="29"/>
      <c r="D908" s="174"/>
      <c r="E908" s="92"/>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row>
    <row r="909" ht="12.75" customHeight="1">
      <c r="A909" s="29"/>
      <c r="B909" s="29"/>
      <c r="C909" s="29"/>
      <c r="D909" s="174"/>
      <c r="E909" s="92"/>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row>
    <row r="910" ht="12.75" customHeight="1">
      <c r="A910" s="29"/>
      <c r="B910" s="29"/>
      <c r="C910" s="29"/>
      <c r="D910" s="174"/>
      <c r="E910" s="92"/>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row>
    <row r="911" ht="12.75" customHeight="1">
      <c r="A911" s="29"/>
      <c r="B911" s="29"/>
      <c r="C911" s="29"/>
      <c r="D911" s="174"/>
      <c r="E911" s="92"/>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row>
    <row r="912" ht="12.75" customHeight="1">
      <c r="A912" s="29"/>
      <c r="B912" s="29"/>
      <c r="C912" s="29"/>
      <c r="D912" s="174"/>
      <c r="E912" s="92"/>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row>
    <row r="913" ht="12.75" customHeight="1">
      <c r="A913" s="29"/>
      <c r="B913" s="29"/>
      <c r="C913" s="29"/>
      <c r="D913" s="174"/>
      <c r="E913" s="92"/>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row>
    <row r="914" ht="12.75" customHeight="1">
      <c r="A914" s="29"/>
      <c r="B914" s="29"/>
      <c r="C914" s="29"/>
      <c r="D914" s="174"/>
      <c r="E914" s="92"/>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row>
    <row r="915" ht="12.75" customHeight="1">
      <c r="A915" s="29"/>
      <c r="B915" s="29"/>
      <c r="C915" s="29"/>
      <c r="D915" s="174"/>
      <c r="E915" s="92"/>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row>
    <row r="916" ht="12.75" customHeight="1">
      <c r="A916" s="29"/>
      <c r="B916" s="29"/>
      <c r="C916" s="29"/>
      <c r="D916" s="174"/>
      <c r="E916" s="92"/>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row>
    <row r="917" ht="12.75" customHeight="1">
      <c r="A917" s="29"/>
      <c r="B917" s="29"/>
      <c r="C917" s="29"/>
      <c r="D917" s="174"/>
      <c r="E917" s="92"/>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row>
    <row r="918" ht="12.75" customHeight="1">
      <c r="A918" s="29"/>
      <c r="B918" s="29"/>
      <c r="C918" s="29"/>
      <c r="D918" s="174"/>
      <c r="E918" s="92"/>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row>
    <row r="919" ht="12.75" customHeight="1">
      <c r="A919" s="29"/>
      <c r="B919" s="29"/>
      <c r="C919" s="29"/>
      <c r="D919" s="174"/>
      <c r="E919" s="92"/>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row>
    <row r="920" ht="12.75" customHeight="1">
      <c r="A920" s="29"/>
      <c r="B920" s="29"/>
      <c r="C920" s="29"/>
      <c r="D920" s="174"/>
      <c r="E920" s="92"/>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row>
    <row r="921" ht="12.75" customHeight="1">
      <c r="A921" s="29"/>
      <c r="B921" s="29"/>
      <c r="C921" s="29"/>
      <c r="D921" s="174"/>
      <c r="E921" s="92"/>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row>
    <row r="922" ht="12.75" customHeight="1">
      <c r="A922" s="29"/>
      <c r="B922" s="29"/>
      <c r="C922" s="29"/>
      <c r="D922" s="174"/>
      <c r="E922" s="92"/>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row>
    <row r="923" ht="12.75" customHeight="1">
      <c r="A923" s="29"/>
      <c r="B923" s="29"/>
      <c r="C923" s="29"/>
      <c r="D923" s="174"/>
      <c r="E923" s="92"/>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row>
    <row r="924" ht="12.75" customHeight="1">
      <c r="A924" s="29"/>
      <c r="B924" s="29"/>
      <c r="C924" s="29"/>
      <c r="D924" s="174"/>
      <c r="E924" s="92"/>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row>
    <row r="925" ht="12.75" customHeight="1">
      <c r="A925" s="29"/>
      <c r="B925" s="29"/>
      <c r="C925" s="29"/>
      <c r="D925" s="174"/>
      <c r="E925" s="92"/>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row>
    <row r="926" ht="12.75" customHeight="1">
      <c r="A926" s="29"/>
      <c r="B926" s="29"/>
      <c r="C926" s="29"/>
      <c r="D926" s="174"/>
      <c r="E926" s="92"/>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row>
    <row r="927" ht="12.75" customHeight="1">
      <c r="A927" s="29"/>
      <c r="B927" s="29"/>
      <c r="C927" s="29"/>
      <c r="D927" s="174"/>
      <c r="E927" s="92"/>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row>
    <row r="928" ht="12.75" customHeight="1">
      <c r="A928" s="29"/>
      <c r="B928" s="29"/>
      <c r="C928" s="29"/>
      <c r="D928" s="174"/>
      <c r="E928" s="92"/>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row>
    <row r="929" ht="12.75" customHeight="1">
      <c r="A929" s="29"/>
      <c r="B929" s="29"/>
      <c r="C929" s="29"/>
      <c r="D929" s="174"/>
      <c r="E929" s="92"/>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row>
    <row r="930" ht="12.75" customHeight="1">
      <c r="A930" s="29"/>
      <c r="B930" s="29"/>
      <c r="C930" s="29"/>
      <c r="D930" s="174"/>
      <c r="E930" s="92"/>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row>
    <row r="931" ht="12.75" customHeight="1">
      <c r="A931" s="29"/>
      <c r="B931" s="29"/>
      <c r="C931" s="29"/>
      <c r="D931" s="174"/>
      <c r="E931" s="92"/>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row>
    <row r="932" ht="12.75" customHeight="1">
      <c r="A932" s="29"/>
      <c r="B932" s="29"/>
      <c r="C932" s="29"/>
      <c r="D932" s="174"/>
      <c r="E932" s="92"/>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row>
    <row r="933" ht="12.75" customHeight="1">
      <c r="A933" s="29"/>
      <c r="B933" s="29"/>
      <c r="C933" s="29"/>
      <c r="D933" s="174"/>
      <c r="E933" s="92"/>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row>
    <row r="934" ht="12.75" customHeight="1">
      <c r="A934" s="29"/>
      <c r="B934" s="29"/>
      <c r="C934" s="29"/>
      <c r="D934" s="174"/>
      <c r="E934" s="92"/>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row>
    <row r="935" ht="12.75" customHeight="1">
      <c r="A935" s="29"/>
      <c r="B935" s="29"/>
      <c r="C935" s="29"/>
      <c r="D935" s="174"/>
      <c r="E935" s="92"/>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row>
    <row r="936" ht="12.75" customHeight="1">
      <c r="A936" s="29"/>
      <c r="B936" s="29"/>
      <c r="C936" s="29"/>
      <c r="D936" s="174"/>
      <c r="E936" s="92"/>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row>
    <row r="937" ht="12.75" customHeight="1">
      <c r="A937" s="29"/>
      <c r="B937" s="29"/>
      <c r="C937" s="29"/>
      <c r="D937" s="174"/>
      <c r="E937" s="92"/>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row>
    <row r="938" ht="12.75" customHeight="1">
      <c r="A938" s="29"/>
      <c r="B938" s="29"/>
      <c r="C938" s="29"/>
      <c r="D938" s="174"/>
      <c r="E938" s="92"/>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row>
    <row r="939" ht="12.75" customHeight="1">
      <c r="A939" s="29"/>
      <c r="B939" s="29"/>
      <c r="C939" s="29"/>
      <c r="D939" s="174"/>
      <c r="E939" s="92"/>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row>
    <row r="940" ht="12.75" customHeight="1">
      <c r="A940" s="29"/>
      <c r="B940" s="29"/>
      <c r="C940" s="29"/>
      <c r="D940" s="174"/>
      <c r="E940" s="92"/>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row>
    <row r="941" ht="12.75" customHeight="1">
      <c r="A941" s="29"/>
      <c r="B941" s="29"/>
      <c r="C941" s="29"/>
      <c r="D941" s="174"/>
      <c r="E941" s="92"/>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row>
    <row r="942" ht="12.75" customHeight="1">
      <c r="A942" s="29"/>
      <c r="B942" s="29"/>
      <c r="C942" s="29"/>
      <c r="D942" s="174"/>
      <c r="E942" s="92"/>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row>
    <row r="943" ht="12.75" customHeight="1">
      <c r="A943" s="29"/>
      <c r="B943" s="29"/>
      <c r="C943" s="29"/>
      <c r="D943" s="174"/>
      <c r="E943" s="92"/>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row>
    <row r="944" ht="12.75" customHeight="1">
      <c r="A944" s="29"/>
      <c r="B944" s="29"/>
      <c r="C944" s="29"/>
      <c r="D944" s="174"/>
      <c r="E944" s="92"/>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row>
    <row r="945" ht="12.75" customHeight="1">
      <c r="A945" s="29"/>
      <c r="B945" s="29"/>
      <c r="C945" s="29"/>
      <c r="D945" s="174"/>
      <c r="E945" s="92"/>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row>
    <row r="946" ht="12.75" customHeight="1">
      <c r="A946" s="29"/>
      <c r="B946" s="29"/>
      <c r="C946" s="29"/>
      <c r="D946" s="174"/>
      <c r="E946" s="92"/>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row>
    <row r="947" ht="12.75" customHeight="1">
      <c r="A947" s="29"/>
      <c r="B947" s="29"/>
      <c r="C947" s="29"/>
      <c r="D947" s="174"/>
      <c r="E947" s="92"/>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row>
    <row r="948" ht="12.75" customHeight="1">
      <c r="A948" s="29"/>
      <c r="B948" s="29"/>
      <c r="C948" s="29"/>
      <c r="D948" s="174"/>
      <c r="E948" s="92"/>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row>
    <row r="949" ht="12.75" customHeight="1">
      <c r="A949" s="29"/>
      <c r="B949" s="29"/>
      <c r="C949" s="29"/>
      <c r="D949" s="174"/>
      <c r="E949" s="92"/>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row>
    <row r="950" ht="12.75" customHeight="1">
      <c r="A950" s="29"/>
      <c r="B950" s="29"/>
      <c r="C950" s="29"/>
      <c r="D950" s="174"/>
      <c r="E950" s="92"/>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row>
    <row r="951" ht="12.75" customHeight="1">
      <c r="A951" s="29"/>
      <c r="B951" s="29"/>
      <c r="C951" s="29"/>
      <c r="D951" s="174"/>
      <c r="E951" s="92"/>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row>
    <row r="952" ht="12.75" customHeight="1">
      <c r="A952" s="29"/>
      <c r="B952" s="29"/>
      <c r="C952" s="29"/>
      <c r="D952" s="174"/>
      <c r="E952" s="92"/>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row>
    <row r="953" ht="12.75" customHeight="1">
      <c r="A953" s="29"/>
      <c r="B953" s="29"/>
      <c r="C953" s="29"/>
      <c r="D953" s="174"/>
      <c r="E953" s="92"/>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row>
    <row r="954" ht="12.75" customHeight="1">
      <c r="A954" s="29"/>
      <c r="B954" s="29"/>
      <c r="C954" s="29"/>
      <c r="D954" s="174"/>
      <c r="E954" s="92"/>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row>
    <row r="955" ht="12.75" customHeight="1">
      <c r="A955" s="29"/>
      <c r="B955" s="29"/>
      <c r="C955" s="29"/>
      <c r="D955" s="174"/>
      <c r="E955" s="92"/>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row>
    <row r="956" ht="12.75" customHeight="1">
      <c r="A956" s="29"/>
      <c r="B956" s="29"/>
      <c r="C956" s="29"/>
      <c r="D956" s="174"/>
      <c r="E956" s="92"/>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row>
    <row r="957" ht="12.75" customHeight="1">
      <c r="A957" s="29"/>
      <c r="B957" s="29"/>
      <c r="C957" s="29"/>
      <c r="D957" s="174"/>
      <c r="E957" s="92"/>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row>
    <row r="958" ht="12.75" customHeight="1">
      <c r="A958" s="29"/>
      <c r="B958" s="29"/>
      <c r="C958" s="29"/>
      <c r="D958" s="174"/>
      <c r="E958" s="92"/>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row>
    <row r="959" ht="12.75" customHeight="1">
      <c r="A959" s="29"/>
      <c r="B959" s="29"/>
      <c r="C959" s="29"/>
      <c r="D959" s="174"/>
      <c r="E959" s="92"/>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row>
    <row r="960" ht="12.75" customHeight="1">
      <c r="A960" s="29"/>
      <c r="B960" s="29"/>
      <c r="C960" s="29"/>
      <c r="D960" s="174"/>
      <c r="E960" s="92"/>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row>
    <row r="961" ht="12.75" customHeight="1">
      <c r="A961" s="29"/>
      <c r="B961" s="29"/>
      <c r="C961" s="29"/>
      <c r="D961" s="174"/>
      <c r="E961" s="92"/>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row>
    <row r="962" ht="12.75" customHeight="1">
      <c r="A962" s="29"/>
      <c r="B962" s="29"/>
      <c r="C962" s="29"/>
      <c r="D962" s="174"/>
      <c r="E962" s="92"/>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row>
    <row r="963" ht="12.75" customHeight="1">
      <c r="A963" s="29"/>
      <c r="B963" s="29"/>
      <c r="C963" s="29"/>
      <c r="D963" s="174"/>
      <c r="E963" s="92"/>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row>
    <row r="964" ht="12.75" customHeight="1">
      <c r="A964" s="29"/>
      <c r="B964" s="29"/>
      <c r="C964" s="29"/>
      <c r="D964" s="174"/>
      <c r="E964" s="92"/>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row>
    <row r="965" ht="12.75" customHeight="1">
      <c r="A965" s="29"/>
      <c r="B965" s="29"/>
      <c r="C965" s="29"/>
      <c r="D965" s="174"/>
      <c r="E965" s="92"/>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row>
    <row r="966" ht="12.75" customHeight="1">
      <c r="A966" s="29"/>
      <c r="B966" s="29"/>
      <c r="C966" s="29"/>
      <c r="D966" s="174"/>
      <c r="E966" s="92"/>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row>
    <row r="967" ht="12.75" customHeight="1">
      <c r="A967" s="29"/>
      <c r="B967" s="29"/>
      <c r="C967" s="29"/>
      <c r="D967" s="174"/>
      <c r="E967" s="92"/>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row>
    <row r="968" ht="12.75" customHeight="1">
      <c r="A968" s="29"/>
      <c r="B968" s="29"/>
      <c r="C968" s="29"/>
      <c r="D968" s="174"/>
      <c r="E968" s="92"/>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row>
    <row r="969" ht="12.75" customHeight="1">
      <c r="A969" s="29"/>
      <c r="B969" s="29"/>
      <c r="C969" s="29"/>
      <c r="D969" s="174"/>
      <c r="E969" s="92"/>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row>
    <row r="970" ht="12.75" customHeight="1">
      <c r="A970" s="29"/>
      <c r="B970" s="29"/>
      <c r="C970" s="29"/>
      <c r="D970" s="174"/>
      <c r="E970" s="92"/>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row>
    <row r="971" ht="12.75" customHeight="1">
      <c r="A971" s="29"/>
      <c r="B971" s="29"/>
      <c r="C971" s="29"/>
      <c r="D971" s="174"/>
      <c r="E971" s="92"/>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row>
    <row r="972" ht="12.75" customHeight="1">
      <c r="A972" s="29"/>
      <c r="B972" s="29"/>
      <c r="C972" s="29"/>
      <c r="D972" s="174"/>
      <c r="E972" s="92"/>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row>
    <row r="973" ht="12.75" customHeight="1">
      <c r="A973" s="29"/>
      <c r="B973" s="29"/>
      <c r="C973" s="29"/>
      <c r="D973" s="174"/>
      <c r="E973" s="92"/>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row>
    <row r="974" ht="12.75" customHeight="1">
      <c r="A974" s="29"/>
      <c r="B974" s="29"/>
      <c r="C974" s="29"/>
      <c r="D974" s="174"/>
      <c r="E974" s="92"/>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row>
    <row r="975" ht="12.75" customHeight="1">
      <c r="A975" s="29"/>
      <c r="B975" s="29"/>
      <c r="C975" s="29"/>
      <c r="D975" s="174"/>
      <c r="E975" s="92"/>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row>
    <row r="976" ht="12.75" customHeight="1">
      <c r="A976" s="29"/>
      <c r="B976" s="29"/>
      <c r="C976" s="29"/>
      <c r="D976" s="174"/>
      <c r="E976" s="92"/>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row>
    <row r="977" ht="12.75" customHeight="1">
      <c r="A977" s="29"/>
      <c r="B977" s="29"/>
      <c r="C977" s="29"/>
      <c r="D977" s="174"/>
      <c r="E977" s="92"/>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row>
    <row r="978" ht="12.75" customHeight="1">
      <c r="A978" s="29"/>
      <c r="B978" s="29"/>
      <c r="C978" s="29"/>
      <c r="D978" s="174"/>
      <c r="E978" s="92"/>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row>
    <row r="979" ht="12.75" customHeight="1">
      <c r="A979" s="29"/>
      <c r="B979" s="29"/>
      <c r="C979" s="29"/>
      <c r="D979" s="174"/>
      <c r="E979" s="92"/>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row>
    <row r="980" ht="12.75" customHeight="1">
      <c r="A980" s="29"/>
      <c r="B980" s="29"/>
      <c r="C980" s="29"/>
      <c r="D980" s="174"/>
      <c r="E980" s="92"/>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row>
    <row r="981" ht="12.75" customHeight="1">
      <c r="A981" s="29"/>
      <c r="B981" s="29"/>
      <c r="C981" s="29"/>
      <c r="D981" s="174"/>
      <c r="E981" s="92"/>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row>
    <row r="982" ht="12.75" customHeight="1">
      <c r="A982" s="29"/>
      <c r="B982" s="29"/>
      <c r="C982" s="29"/>
      <c r="D982" s="174"/>
      <c r="E982" s="92"/>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row>
    <row r="983" ht="12.75" customHeight="1">
      <c r="A983" s="29"/>
      <c r="B983" s="29"/>
      <c r="C983" s="29"/>
      <c r="D983" s="174"/>
      <c r="E983" s="92"/>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row>
    <row r="984" ht="12.75" customHeight="1">
      <c r="A984" s="29"/>
      <c r="B984" s="29"/>
      <c r="C984" s="29"/>
      <c r="D984" s="174"/>
      <c r="E984" s="92"/>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row>
    <row r="985" ht="12.75" customHeight="1">
      <c r="A985" s="29"/>
      <c r="B985" s="29"/>
      <c r="C985" s="29"/>
      <c r="D985" s="174"/>
      <c r="E985" s="92"/>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row>
    <row r="986" ht="12.75" customHeight="1">
      <c r="A986" s="29"/>
      <c r="B986" s="29"/>
      <c r="C986" s="29"/>
      <c r="D986" s="174"/>
      <c r="E986" s="92"/>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row>
    <row r="987" ht="12.75" customHeight="1">
      <c r="A987" s="29"/>
      <c r="B987" s="29"/>
      <c r="C987" s="29"/>
      <c r="D987" s="174"/>
      <c r="E987" s="92"/>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row>
    <row r="988" ht="12.75" customHeight="1">
      <c r="A988" s="29"/>
      <c r="B988" s="29"/>
      <c r="C988" s="29"/>
      <c r="D988" s="174"/>
      <c r="E988" s="92"/>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row>
    <row r="989" ht="12.75" customHeight="1">
      <c r="A989" s="29"/>
      <c r="B989" s="29"/>
      <c r="C989" s="29"/>
      <c r="D989" s="174"/>
      <c r="E989" s="92"/>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row>
    <row r="990" ht="12.75" customHeight="1">
      <c r="A990" s="29"/>
      <c r="B990" s="29"/>
      <c r="C990" s="29"/>
      <c r="D990" s="174"/>
      <c r="E990" s="92"/>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row>
    <row r="991" ht="12.75" customHeight="1">
      <c r="A991" s="29"/>
      <c r="B991" s="29"/>
      <c r="C991" s="29"/>
      <c r="D991" s="174"/>
      <c r="E991" s="92"/>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row>
    <row r="992" ht="12.75" customHeight="1">
      <c r="A992" s="29"/>
      <c r="B992" s="29"/>
      <c r="C992" s="29"/>
      <c r="D992" s="174"/>
      <c r="E992" s="92"/>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row>
    <row r="993" ht="12.75" customHeight="1">
      <c r="A993" s="29"/>
      <c r="B993" s="29"/>
      <c r="C993" s="29"/>
      <c r="D993" s="174"/>
      <c r="E993" s="92"/>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row>
    <row r="994" ht="12.75" customHeight="1">
      <c r="A994" s="29"/>
      <c r="B994" s="29"/>
      <c r="C994" s="29"/>
      <c r="D994" s="174"/>
      <c r="E994" s="92"/>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row>
    <row r="995" ht="12.75" customHeight="1">
      <c r="A995" s="29"/>
      <c r="B995" s="29"/>
      <c r="C995" s="29"/>
      <c r="D995" s="174"/>
      <c r="E995" s="92"/>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row>
    <row r="996" ht="12.75" customHeight="1">
      <c r="A996" s="29"/>
      <c r="B996" s="29"/>
      <c r="C996" s="29"/>
      <c r="D996" s="174"/>
      <c r="E996" s="92"/>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row>
    <row r="997" ht="12.75" customHeight="1">
      <c r="A997" s="29"/>
      <c r="B997" s="29"/>
      <c r="C997" s="29"/>
      <c r="D997" s="174"/>
      <c r="E997" s="92"/>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row>
    <row r="998" ht="12.75" customHeight="1">
      <c r="A998" s="29"/>
      <c r="B998" s="29"/>
      <c r="C998" s="29"/>
      <c r="D998" s="174"/>
      <c r="E998" s="92"/>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row>
    <row r="999" ht="12.75" customHeight="1">
      <c r="A999" s="29"/>
      <c r="B999" s="29"/>
      <c r="C999" s="29"/>
      <c r="D999" s="174"/>
      <c r="E999" s="92"/>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row>
    <row r="1000" ht="12.75" customHeight="1">
      <c r="A1000" s="29"/>
      <c r="B1000" s="29"/>
      <c r="C1000" s="29"/>
      <c r="D1000" s="174"/>
      <c r="E1000" s="92"/>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row>
  </sheetData>
  <mergeCells count="3">
    <mergeCell ref="B9:M9"/>
    <mergeCell ref="B11:C11"/>
    <mergeCell ref="F17:J20"/>
  </mergeCells>
  <conditionalFormatting sqref="D17:D18">
    <cfRule type="cellIs" dxfId="3" priority="1" stopIfTrue="1" operator="equal">
      <formula>"-"</formula>
    </cfRule>
  </conditionalFormatting>
  <conditionalFormatting sqref="D22:D33 D39:D50 D56:D67 D73:D84 D90:D99 F22:J22 F39:J39 F56:J56 F73:J73 F90:J90">
    <cfRule type="expression" dxfId="4" priority="2" stopIfTrue="1">
      <formula>ISBLANK(D22)</formula>
    </cfRule>
  </conditionalFormatting>
  <conditionalFormatting sqref="D22:D1000">
    <cfRule type="cellIs" dxfId="3" priority="3" stopIfTrue="1" operator="equal">
      <formula>"-"</formula>
    </cfRule>
  </conditionalFormatting>
  <conditionalFormatting sqref="E22:E35 E39:E52 E56:E69 E73:E86 E90:E99">
    <cfRule type="cellIs" dxfId="1" priority="4" stopIfTrue="1" operator="equal">
      <formula>"ERR"</formula>
    </cfRule>
  </conditionalFormatting>
  <conditionalFormatting sqref="D22:D33 D39:D50 D56:D67 D73:D84 D90:D99 F22:J22 F39:J39 F56:J56 F73:J73 F90:J90">
    <cfRule type="cellIs" dxfId="5" priority="5" stopIfTrue="1" operator="equal">
      <formula>"Pasa"</formula>
    </cfRule>
  </conditionalFormatting>
  <conditionalFormatting sqref="D22:D33 D39:D50 D56:D67 D73:D84 D90:D99 F22:J22 F39:J39 F56:J56 F73:J73 F90:J90">
    <cfRule type="cellIs" dxfId="6" priority="6" stopIfTrue="1" operator="equal">
      <formula>"Falla"</formula>
    </cfRule>
  </conditionalFormatting>
  <conditionalFormatting sqref="D22:D33 D39:D50 D56:D67 D73:D84 D90:D99 F22:J22 F39:J39 F56:J56 F73:J73 F90:J90">
    <cfRule type="cellIs" dxfId="2" priority="7" stopIfTrue="1" operator="equal">
      <formula>"N/A"</formula>
    </cfRule>
  </conditionalFormatting>
  <conditionalFormatting sqref="D22:D33 D39:D50 D56:D67 D73:D84 D90:D99 F22:J22 F39:J39 F56:J56 F73:J73 F90:J90">
    <cfRule type="cellIs" dxfId="7" priority="8" stopIfTrue="1" operator="equal">
      <formula>"N/T"</formula>
    </cfRule>
  </conditionalFormatting>
  <conditionalFormatting sqref="D22:D33 D39:D50 D56:D67 D73:D84 D90:D99 F22:J22 F39:J39 F56:J56 F73:J73 F90:J90">
    <cfRule type="cellIs" dxfId="8" priority="9" stopIfTrue="1" operator="equal">
      <formula>"N/D"</formula>
    </cfRule>
  </conditionalFormatting>
  <conditionalFormatting sqref="N13:N14">
    <cfRule type="expression" dxfId="4" priority="10" stopIfTrue="1">
      <formula>ISBLANK(N13)</formula>
    </cfRule>
  </conditionalFormatting>
  <conditionalFormatting sqref="N13:N14">
    <cfRule type="cellIs" dxfId="5" priority="11" stopIfTrue="1" operator="equal">
      <formula>"Pasa"</formula>
    </cfRule>
  </conditionalFormatting>
  <conditionalFormatting sqref="N13:N14">
    <cfRule type="cellIs" dxfId="6" priority="12" stopIfTrue="1" operator="equal">
      <formula>"Falla"</formula>
    </cfRule>
  </conditionalFormatting>
  <conditionalFormatting sqref="N13:N14">
    <cfRule type="cellIs" dxfId="2" priority="13" stopIfTrue="1" operator="equal">
      <formula>"N/A"</formula>
    </cfRule>
  </conditionalFormatting>
  <conditionalFormatting sqref="N13:N14">
    <cfRule type="cellIs" dxfId="7" priority="14" stopIfTrue="1" operator="equal">
      <formula>"N/T"</formula>
    </cfRule>
  </conditionalFormatting>
  <conditionalFormatting sqref="N13:N14">
    <cfRule type="cellIs" dxfId="8" priority="15" stopIfTrue="1" operator="equal">
      <formula>"N/D"</formula>
    </cfRule>
  </conditionalFormatting>
  <dataValidations>
    <dataValidation type="list" allowBlank="1" showErrorMessage="1" sqref="D18 D22:D33 D35 D39:D50 D52 D56:D67 D69 D73:D84 D86 D90:D99">
      <formula1>'DATA - Oculta'!$U$9:$U$13</formula1>
    </dataValidation>
  </dataValidations>
  <printOptions/>
  <pageMargins bottom="0.75" footer="0.0" header="0.0" left="0.7" right="0.7" top="0.75"/>
  <pageSetup orientation="portrait"/>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3"/>
    <col customWidth="1" min="2" max="2" width="9.13"/>
    <col customWidth="1" min="3" max="3" width="18.5"/>
    <col customWidth="1" min="4" max="4" width="59.38"/>
    <col customWidth="1" min="5" max="29" width="16.5"/>
    <col customWidth="1" min="30" max="99" width="19.5"/>
  </cols>
  <sheetData>
    <row r="1" ht="12.75" customHeight="1">
      <c r="A1" s="29"/>
      <c r="B1" s="209"/>
      <c r="C1" s="2"/>
      <c r="D1" s="23"/>
      <c r="E1" s="23"/>
      <c r="F1" s="23"/>
      <c r="G1" s="23"/>
      <c r="H1" s="23"/>
      <c r="I1" s="23"/>
      <c r="J1" s="23"/>
      <c r="K1" s="23"/>
      <c r="L1" s="23"/>
      <c r="M1" s="23"/>
      <c r="N1" s="23"/>
      <c r="O1" s="23"/>
      <c r="P1" s="23"/>
      <c r="Q1" s="23"/>
      <c r="R1" s="23"/>
      <c r="S1" s="23"/>
      <c r="T1" s="23"/>
      <c r="U1" s="23"/>
      <c r="V1" s="23"/>
      <c r="W1" s="23"/>
      <c r="X1" s="23"/>
      <c r="Y1" s="23"/>
      <c r="Z1" s="23"/>
      <c r="AA1" s="23"/>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row>
    <row r="2" ht="27.0" customHeight="1">
      <c r="A2" s="29"/>
      <c r="B2" s="209"/>
      <c r="C2" s="24" t="s">
        <v>0</v>
      </c>
      <c r="D2" s="23"/>
      <c r="E2" s="23"/>
      <c r="F2" s="23"/>
      <c r="G2" s="23"/>
      <c r="H2" s="23"/>
      <c r="I2" s="23"/>
      <c r="J2" s="23"/>
      <c r="K2" s="23"/>
      <c r="L2" s="23"/>
      <c r="M2" s="23"/>
      <c r="N2" s="23"/>
      <c r="O2" s="23"/>
      <c r="P2" s="23"/>
      <c r="Q2" s="23"/>
      <c r="R2" s="23"/>
      <c r="S2" s="23"/>
      <c r="T2" s="23"/>
      <c r="U2" s="23"/>
      <c r="V2" s="23"/>
      <c r="W2" s="23"/>
      <c r="X2" s="23"/>
      <c r="Y2" s="23"/>
      <c r="Z2" s="23"/>
      <c r="AA2" s="23"/>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row>
    <row r="3" ht="26.25" customHeight="1">
      <c r="A3" s="29"/>
      <c r="B3" s="209"/>
      <c r="C3" s="25" t="s">
        <v>2</v>
      </c>
      <c r="D3" s="23"/>
      <c r="E3" s="23"/>
      <c r="F3" s="23"/>
      <c r="G3" s="23"/>
      <c r="H3" s="23"/>
      <c r="I3" s="23"/>
      <c r="J3" s="23"/>
      <c r="K3" s="23"/>
      <c r="L3" s="23"/>
      <c r="M3" s="23"/>
      <c r="N3" s="23"/>
      <c r="O3" s="23"/>
      <c r="P3" s="23"/>
      <c r="Q3" s="23"/>
      <c r="R3" s="23"/>
      <c r="S3" s="23"/>
      <c r="T3" s="23"/>
      <c r="U3" s="23"/>
      <c r="V3" s="23"/>
      <c r="W3" s="23"/>
      <c r="X3" s="23"/>
      <c r="Y3" s="23"/>
      <c r="Z3" s="23"/>
      <c r="AA3" s="23"/>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row>
    <row r="4" ht="26.25" customHeight="1">
      <c r="A4" s="29"/>
      <c r="B4" s="209"/>
      <c r="C4" s="210"/>
      <c r="D4" s="23"/>
      <c r="E4" s="23"/>
      <c r="F4" s="23"/>
      <c r="G4" s="23"/>
      <c r="H4" s="23"/>
      <c r="I4" s="23"/>
      <c r="J4" s="23"/>
      <c r="K4" s="23"/>
      <c r="L4" s="23"/>
      <c r="M4" s="23"/>
      <c r="N4" s="23"/>
      <c r="O4" s="23"/>
      <c r="P4" s="23"/>
      <c r="Q4" s="23"/>
      <c r="R4" s="23"/>
      <c r="S4" s="23"/>
      <c r="T4" s="23"/>
      <c r="U4" s="23"/>
      <c r="V4" s="23"/>
      <c r="W4" s="23"/>
      <c r="X4" s="23"/>
      <c r="Y4" s="23"/>
      <c r="Z4" s="23"/>
      <c r="AA4" s="23"/>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row>
    <row r="5" ht="26.25" customHeight="1">
      <c r="A5" s="29"/>
      <c r="B5" s="92"/>
      <c r="C5" s="8" t="s">
        <v>262</v>
      </c>
      <c r="D5" s="8"/>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row>
    <row r="6" ht="18.75" customHeight="1">
      <c r="A6" s="29"/>
      <c r="B6" s="211"/>
      <c r="C6" s="30"/>
      <c r="D6" s="30"/>
      <c r="E6" s="30"/>
      <c r="F6" s="30"/>
      <c r="G6" s="30"/>
      <c r="H6" s="30"/>
      <c r="I6" s="30"/>
      <c r="J6" s="30"/>
      <c r="K6" s="212" t="s">
        <v>263</v>
      </c>
      <c r="L6" s="54"/>
      <c r="M6" s="55"/>
      <c r="N6" s="30"/>
      <c r="O6" s="212" t="s">
        <v>264</v>
      </c>
      <c r="P6" s="54"/>
      <c r="Q6" s="55"/>
      <c r="R6" s="30"/>
      <c r="S6" s="30"/>
      <c r="T6" s="30"/>
      <c r="U6" s="30"/>
      <c r="V6" s="30"/>
      <c r="W6" s="30"/>
      <c r="X6" s="30"/>
      <c r="Y6" s="30"/>
      <c r="Z6" s="30"/>
      <c r="AA6" s="30"/>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row>
    <row r="7" ht="33.75" customHeight="1">
      <c r="A7" s="29"/>
      <c r="B7" s="92"/>
      <c r="C7" s="213" t="s">
        <v>87</v>
      </c>
      <c r="D7" s="214"/>
      <c r="E7" s="215" t="s">
        <v>265</v>
      </c>
      <c r="F7" s="215" t="s">
        <v>266</v>
      </c>
      <c r="G7" s="215" t="s">
        <v>102</v>
      </c>
      <c r="H7" s="215" t="s">
        <v>267</v>
      </c>
      <c r="I7" s="106" t="s">
        <v>268</v>
      </c>
      <c r="J7" s="216" t="s">
        <v>269</v>
      </c>
      <c r="K7" s="217" t="s">
        <v>270</v>
      </c>
      <c r="L7" s="218" t="s">
        <v>271</v>
      </c>
      <c r="M7" s="219" t="s">
        <v>90</v>
      </c>
      <c r="N7" s="29"/>
      <c r="O7" s="217" t="s">
        <v>270</v>
      </c>
      <c r="P7" s="218" t="s">
        <v>271</v>
      </c>
      <c r="Q7" s="219" t="s">
        <v>90</v>
      </c>
      <c r="R7" s="29"/>
      <c r="S7" s="29"/>
      <c r="T7" s="29"/>
      <c r="U7" s="30"/>
      <c r="V7" s="30"/>
      <c r="W7" s="30"/>
      <c r="X7" s="30"/>
      <c r="Y7" s="30"/>
      <c r="Z7" s="30"/>
      <c r="AA7" s="30"/>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row>
    <row r="8" ht="18.75" customHeight="1">
      <c r="A8" s="29"/>
      <c r="B8" s="92"/>
      <c r="C8" s="220" t="s">
        <v>272</v>
      </c>
      <c r="D8" s="27"/>
      <c r="E8" s="133" t="str">
        <f>CONCATENATE(COUNTIF(E30:CR30,"CONFORME")," (",ROUND(COUNTIF(E30:CR30,"CONFORME")*100/COUNTA($E$19:CR$19),2)," %)")</f>
        <v>28 (30,43 %)</v>
      </c>
      <c r="F8" s="133" t="str">
        <f>CONCATENATE(COUNTIF(E30:CR30,"NO CONFORME")," (",ROUND(COUNTIF(E30:CR30,"NO CONFORME")*100/COUNTA($E$19:CR$19),2)," %)")</f>
        <v>9 (9,78 %)</v>
      </c>
      <c r="G8" s="133" t="str">
        <f>CONCATENATE(COUNTIF(E30:CR30,"N/A")," (",ROUND(COUNTIF(E30:CR30,"N/A")*100/COUNTA($E$19:CR$19),2)," %)")</f>
        <v>55 (59,78 %)</v>
      </c>
      <c r="H8" s="133">
        <f>COUNTIF(E30:CR30,"ERROR")</f>
        <v>0</v>
      </c>
      <c r="I8" s="221">
        <f>COUNTIF(E30:CR30,"EN CURSO")</f>
        <v>0</v>
      </c>
      <c r="J8" s="222">
        <f t="shared" ref="J8:J9" si="1">SUM(VALUE(LEFT(E8,SEARCH(" ",E8)-1)),VALUE(LEFT(F8,SEARCH(" ",F8)-1)))</f>
        <v>37</v>
      </c>
      <c r="K8" s="223" t="s">
        <v>273</v>
      </c>
      <c r="L8" s="133">
        <f>COUNTIF( $E$20:INDIRECT("$CR$" &amp;  SUM(19,COUNTIFS(B20:B29,"&lt;&gt;"))),"Pasa")+ COUNTIF($E$36:INDIRECT("$AW$" &amp;  SUM(60,COUNTIFS(B36:B45,"&lt;&gt;"))),"Pasa")</f>
        <v>84</v>
      </c>
      <c r="M8" s="112">
        <f t="shared" ref="M8:M10" si="2">IF(($L$11+$P$11)=0,0,L8/($L$11+$P$11))</f>
        <v>0.261682243</v>
      </c>
      <c r="N8" s="29"/>
      <c r="O8" s="223" t="s">
        <v>94</v>
      </c>
      <c r="P8" s="133">
        <f>COUNTIF( $E$20:INDIRECT("$CR$" &amp;  SUM(19,COUNTIFS(B20:B29,"&lt;&gt;"))),"N/D")+ COUNTIF($E$36:INDIRECT("$AW$" &amp;  SUM(60,COUNTIFS(B36:B45,"&lt;&gt;"))),"N/D")</f>
        <v>0</v>
      </c>
      <c r="Q8" s="112">
        <f t="shared" ref="Q8:Q10" si="3">IF(($L$11+$P$11)=0,0,P8/($L$11+$P$11))</f>
        <v>0</v>
      </c>
      <c r="R8" s="29"/>
      <c r="S8" s="29"/>
      <c r="T8" s="29"/>
      <c r="U8" s="30"/>
      <c r="V8" s="30"/>
      <c r="W8" s="30"/>
      <c r="X8" s="30"/>
      <c r="Y8" s="30"/>
      <c r="Z8" s="30"/>
      <c r="AA8" s="30"/>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row>
    <row r="9" ht="18.75" customHeight="1">
      <c r="A9" s="29"/>
      <c r="B9" s="224"/>
      <c r="C9" s="225" t="s">
        <v>274</v>
      </c>
      <c r="D9" s="27"/>
      <c r="E9" s="226" t="str">
        <f>CONCATENATE(COUNTIF(E46:AW46,"CONFORME")," (",ROUND(COUNTIF(E46:AW46,"CONFORME")*100/COUNTA($E$35:AW$35),2)," %)")</f>
        <v>0 (0 %)</v>
      </c>
      <c r="F9" s="226" t="str">
        <f>CONCATENATE(COUNTIF(E46:AW46,"NO CONFORME")," (",ROUND(COUNTIF(E46:AW46,"NO CONFORME")*100/COUNTA($E$35:AW$35),2)," %)")</f>
        <v>0 (0 %)</v>
      </c>
      <c r="G9" s="226" t="str">
        <f>CONCATENATE(COUNTIF(E46:AW46,"N/A")," (",ROUND(COUNTIF(E46:AW46,"N/A")*100/COUNTA($E$35:AW$35),2)," %)")</f>
        <v>45 (100 %)</v>
      </c>
      <c r="H9" s="226">
        <f>COUNTIF(E46:AW46,"ERROR")</f>
        <v>0</v>
      </c>
      <c r="I9" s="227">
        <f>COUNTIF(E46:AW46,"EN CURSO")</f>
        <v>0</v>
      </c>
      <c r="J9" s="222">
        <f t="shared" si="1"/>
        <v>0</v>
      </c>
      <c r="K9" s="223" t="s">
        <v>97</v>
      </c>
      <c r="L9" s="133">
        <f>COUNTIF( $E$20:INDIRECT("$CR$" &amp;  SUM(19,COUNTIFS(B20:B29,"&lt;&gt;"))),"Falla")+ COUNTIF($E$36:INDIRECT("$AW$" &amp;  SUM(60,COUNTIFS(B36:B45,"&lt;&gt;"))),"Falla")</f>
        <v>27</v>
      </c>
      <c r="M9" s="112">
        <f t="shared" si="2"/>
        <v>0.08411214953</v>
      </c>
      <c r="N9" s="29"/>
      <c r="O9" s="223" t="s">
        <v>98</v>
      </c>
      <c r="P9" s="133">
        <f>COUNTIF( $E$20:INDIRECT("$CR$" &amp;  SUM(19,COUNTIFS(B20:B29,"&lt;&gt;"))),"N/T")+ COUNTIF($E$36:INDIRECT("$AW$" &amp;  SUM(60,COUNTIFS(B36:B45,"&lt;&gt;"))),"N/T")</f>
        <v>0</v>
      </c>
      <c r="Q9" s="112">
        <f t="shared" si="3"/>
        <v>0</v>
      </c>
      <c r="R9" s="29"/>
      <c r="S9" s="29"/>
      <c r="T9" s="29"/>
      <c r="U9" s="30"/>
      <c r="V9" s="30"/>
      <c r="W9" s="30"/>
      <c r="X9" s="30"/>
      <c r="Y9" s="30"/>
      <c r="Z9" s="30"/>
      <c r="AA9" s="30"/>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row>
    <row r="10" ht="18.75" customHeight="1">
      <c r="A10" s="29"/>
      <c r="B10" s="92"/>
      <c r="C10" s="228" t="s">
        <v>275</v>
      </c>
      <c r="D10" s="229"/>
      <c r="E10" s="230" t="str">
        <f t="shared" ref="E10:I10" si="4">CONCATENATE(ROUND(E11/137*100,2)," %")</f>
        <v>20,44 %</v>
      </c>
      <c r="F10" s="230" t="str">
        <f t="shared" si="4"/>
        <v>6,57 %</v>
      </c>
      <c r="G10" s="230" t="str">
        <f t="shared" si="4"/>
        <v>72,99 %</v>
      </c>
      <c r="H10" s="230" t="str">
        <f t="shared" si="4"/>
        <v>0 %</v>
      </c>
      <c r="I10" s="231" t="str">
        <f t="shared" si="4"/>
        <v>0 %</v>
      </c>
      <c r="J10" s="232"/>
      <c r="K10" s="223" t="s">
        <v>102</v>
      </c>
      <c r="L10" s="133">
        <f>COUNTIF( $E$20:INDIRECT("$CR$" &amp;  SUM(19,COUNTIFS(B20:B29,"&lt;&gt;"))),"N/A")+COUNTIF($E$36:INDIRECT("$AW$" &amp;  SUM(60,COUNTIFS(B36:B45,"&lt;&gt;"))),"N/A")</f>
        <v>210</v>
      </c>
      <c r="M10" s="112">
        <f t="shared" si="2"/>
        <v>0.6542056075</v>
      </c>
      <c r="N10" s="29"/>
      <c r="O10" s="233" t="s">
        <v>103</v>
      </c>
      <c r="P10" s="226">
        <f>SUM('R5.Genéricos'!K14,'R6.Voz'!K14,'R7.Video'!K14,'R9.Web'!K14,'R10.Documentos no web'!K14,'R11.Software'!K14,'R12.ServiciosApoyo'!K14)</f>
        <v>0</v>
      </c>
      <c r="Q10" s="112">
        <f t="shared" si="3"/>
        <v>0</v>
      </c>
      <c r="R10" s="29"/>
      <c r="S10" s="29"/>
      <c r="T10" s="29"/>
      <c r="U10" s="30"/>
      <c r="V10" s="30"/>
      <c r="W10" s="30"/>
      <c r="X10" s="30"/>
      <c r="Y10" s="30"/>
      <c r="Z10" s="30"/>
      <c r="AA10" s="30"/>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row>
    <row r="11" ht="18.75" customHeight="1">
      <c r="A11" s="29"/>
      <c r="B11" s="92"/>
      <c r="C11" s="234"/>
      <c r="D11" s="235"/>
      <c r="E11" s="236">
        <f t="shared" ref="E11:G11" si="5">SUM(VALUE(LEFT(E8,SEARCH(" ",E8)-1)),VALUE(LEFT(E9,SEARCH(" ",E9)-1)))</f>
        <v>28</v>
      </c>
      <c r="F11" s="236">
        <f t="shared" si="5"/>
        <v>9</v>
      </c>
      <c r="G11" s="236">
        <f t="shared" si="5"/>
        <v>100</v>
      </c>
      <c r="H11" s="236">
        <f t="shared" ref="H11:I11" si="6">SUM(H8:H9)</f>
        <v>0</v>
      </c>
      <c r="I11" s="236">
        <f t="shared" si="6"/>
        <v>0</v>
      </c>
      <c r="J11" s="29"/>
      <c r="K11" s="237" t="s">
        <v>276</v>
      </c>
      <c r="L11" s="122">
        <f t="shared" ref="L11:M11" si="7">SUM(L8:L10)</f>
        <v>321</v>
      </c>
      <c r="M11" s="123">
        <f t="shared" si="7"/>
        <v>1</v>
      </c>
      <c r="N11" s="29"/>
      <c r="O11" s="237" t="s">
        <v>276</v>
      </c>
      <c r="P11" s="122">
        <f t="shared" ref="P11:Q11" si="8">SUM(P8:P10)</f>
        <v>0</v>
      </c>
      <c r="Q11" s="123">
        <f t="shared" si="8"/>
        <v>0</v>
      </c>
      <c r="R11" s="29"/>
      <c r="S11" s="29"/>
      <c r="T11" s="29"/>
      <c r="U11" s="30"/>
      <c r="V11" s="30"/>
      <c r="W11" s="30"/>
      <c r="X11" s="30"/>
      <c r="Y11" s="30"/>
      <c r="Z11" s="30"/>
      <c r="AA11" s="30"/>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row>
    <row r="12" ht="18.75" customHeight="1">
      <c r="A12" s="29"/>
      <c r="B12" s="92"/>
      <c r="C12" s="29"/>
      <c r="D12" s="29"/>
      <c r="E12" s="29"/>
      <c r="F12" s="29"/>
      <c r="G12" s="29"/>
      <c r="H12" s="29"/>
      <c r="I12" s="29"/>
      <c r="J12" s="29"/>
      <c r="K12" s="29"/>
      <c r="L12" s="29"/>
      <c r="M12" s="29"/>
      <c r="N12" s="29"/>
      <c r="O12" s="29"/>
      <c r="P12" s="29"/>
      <c r="Q12" s="29"/>
      <c r="R12" s="30"/>
      <c r="S12" s="30"/>
      <c r="T12" s="30"/>
      <c r="U12" s="30"/>
      <c r="V12" s="30"/>
      <c r="W12" s="30"/>
      <c r="X12" s="30"/>
      <c r="Y12" s="30"/>
      <c r="Z12" s="30"/>
      <c r="AA12" s="30"/>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row>
    <row r="13" ht="23.25" customHeight="1">
      <c r="A13" s="29"/>
      <c r="B13" s="209"/>
      <c r="C13" s="209"/>
      <c r="D13" s="238" t="s">
        <v>277</v>
      </c>
      <c r="E13" s="23"/>
      <c r="F13" s="239" t="s">
        <v>278</v>
      </c>
      <c r="G13" s="240"/>
      <c r="H13" s="240"/>
      <c r="I13" s="241"/>
      <c r="J13" s="23"/>
      <c r="K13" s="239" t="s">
        <v>279</v>
      </c>
      <c r="L13" s="241"/>
      <c r="M13" s="23"/>
      <c r="N13" s="23"/>
      <c r="O13" s="23"/>
      <c r="P13" s="23"/>
      <c r="Q13" s="23"/>
      <c r="R13" s="23"/>
      <c r="S13" s="23"/>
      <c r="T13" s="23"/>
      <c r="U13" s="23"/>
      <c r="V13" s="23"/>
      <c r="W13" s="23"/>
      <c r="X13" s="23"/>
      <c r="Y13" s="23"/>
      <c r="Z13" s="23"/>
      <c r="AA13" s="23"/>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row>
    <row r="14" ht="23.25" customHeight="1">
      <c r="A14" s="29"/>
      <c r="B14" s="209"/>
      <c r="C14" s="193"/>
      <c r="D14" s="242" t="str">
        <f>IF(COUNTIF('03.Muestra'!D8:D17,"Página Web")=0,"",IF(H11&gt;0,"Evaluación con errores",IF(OR(I11&gt;0,P11&gt;0),"Evaluación en curso",IF(F11=0,"Plenamente Conforme",IF(F11&gt;=(E11+F11)*'DATA - Oculta'!$C$26,"No Conforme","Parcialmente Conforme")))))</f>
        <v>Parcialmente Conforme</v>
      </c>
      <c r="E14" s="91"/>
      <c r="F14" s="243">
        <f>IF(AND(D14&lt;&gt;"Evaluación en curso",D14&lt;&gt;"Evaluación con errores",D14&lt;&gt;""), IF(J8=0,"", ROUND(((COUNT(B20:B29)/(COUNT(B20:B29)+COUNT(B36:B45)))*IF(J8=0,0,LEFT(E8,SEARCH(" ",E8)-1)/J8)+(COUNT(B36:B45)/(COUNT(B20:B29)+COUNT(B36:B45)))*IF(J9=0,0,LEFT(E9,SEARCH(" ",E9)-1)/J9))*10,2)),"")</f>
        <v>7.57</v>
      </c>
      <c r="G14" s="244"/>
      <c r="H14" s="244"/>
      <c r="I14" s="245"/>
      <c r="J14" s="23"/>
      <c r="K14" s="246" t="str">
        <f>'03.Muestra'!D23</f>
        <v>SI</v>
      </c>
      <c r="L14" s="245"/>
      <c r="M14" s="23"/>
      <c r="N14" s="23"/>
      <c r="O14" s="23"/>
      <c r="P14" s="23"/>
      <c r="Q14" s="23"/>
      <c r="R14" s="23"/>
      <c r="S14" s="23"/>
      <c r="T14" s="23"/>
      <c r="U14" s="23"/>
      <c r="V14" s="23"/>
      <c r="W14" s="23"/>
      <c r="X14" s="23"/>
      <c r="Y14" s="23"/>
      <c r="Z14" s="23"/>
      <c r="AA14" s="23"/>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row>
    <row r="15" ht="12.0" customHeight="1">
      <c r="A15" s="29"/>
      <c r="B15" s="209"/>
      <c r="C15" s="23"/>
      <c r="D15" s="247"/>
      <c r="E15" s="23"/>
      <c r="F15" s="23"/>
      <c r="G15" s="23"/>
      <c r="H15" s="23"/>
      <c r="I15" s="23"/>
      <c r="J15" s="23"/>
      <c r="K15" s="23"/>
      <c r="L15" s="23"/>
      <c r="M15" s="23"/>
      <c r="N15" s="23"/>
      <c r="O15" s="23"/>
      <c r="P15" s="23"/>
      <c r="Q15" s="23"/>
      <c r="R15" s="23"/>
      <c r="S15" s="23"/>
      <c r="T15" s="23"/>
      <c r="U15" s="23"/>
      <c r="V15" s="23"/>
      <c r="W15" s="23"/>
      <c r="X15" s="23"/>
      <c r="Y15" s="23"/>
      <c r="Z15" s="23"/>
      <c r="AA15" s="23"/>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row>
    <row r="16" ht="12.0" customHeight="1">
      <c r="A16" s="29"/>
      <c r="B16" s="209"/>
      <c r="C16" s="23"/>
      <c r="D16" s="247"/>
      <c r="E16" s="23"/>
      <c r="F16" s="23"/>
      <c r="G16" s="23"/>
      <c r="H16" s="23"/>
      <c r="I16" s="23"/>
      <c r="J16" s="23"/>
      <c r="K16" s="23"/>
      <c r="L16" s="23"/>
      <c r="M16" s="23"/>
      <c r="N16" s="23"/>
      <c r="O16" s="23"/>
      <c r="P16" s="23"/>
      <c r="Q16" s="23"/>
      <c r="R16" s="23"/>
      <c r="S16" s="23"/>
      <c r="T16" s="23"/>
      <c r="U16" s="23"/>
      <c r="V16" s="23"/>
      <c r="W16" s="23"/>
      <c r="X16" s="23"/>
      <c r="Y16" s="23"/>
      <c r="Z16" s="23"/>
      <c r="AA16" s="23"/>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row>
    <row r="17" ht="30.75" customHeight="1">
      <c r="A17" s="29"/>
      <c r="B17" s="248" t="s">
        <v>272</v>
      </c>
      <c r="C17" s="249"/>
      <c r="D17" s="27"/>
      <c r="E17" s="23"/>
      <c r="F17" s="23"/>
      <c r="G17" s="23"/>
      <c r="H17" s="23"/>
      <c r="I17" s="23"/>
      <c r="J17" s="23"/>
      <c r="K17" s="23"/>
      <c r="L17" s="23"/>
      <c r="M17" s="23"/>
      <c r="N17" s="23"/>
      <c r="O17" s="23"/>
      <c r="P17" s="23"/>
      <c r="Q17" s="23"/>
      <c r="R17" s="23"/>
      <c r="S17" s="23"/>
      <c r="T17" s="23"/>
      <c r="U17" s="23"/>
      <c r="V17" s="23"/>
      <c r="W17" s="23"/>
      <c r="X17" s="23"/>
      <c r="Y17" s="23"/>
      <c r="Z17" s="23"/>
      <c r="AA17" s="23"/>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row>
    <row r="18" ht="23.25" customHeight="1">
      <c r="A18" s="29"/>
      <c r="B18" s="250" t="s">
        <v>280</v>
      </c>
      <c r="C18" s="249"/>
      <c r="D18" s="27"/>
      <c r="E18" s="98"/>
      <c r="F18" s="98"/>
      <c r="G18" s="98"/>
      <c r="H18" s="163"/>
      <c r="I18" s="163"/>
      <c r="J18" s="163"/>
      <c r="K18" s="163"/>
      <c r="L18" s="163"/>
      <c r="M18" s="163"/>
      <c r="N18" s="163"/>
      <c r="O18" s="163"/>
      <c r="P18" s="163"/>
      <c r="Q18" s="163"/>
      <c r="R18" s="163"/>
      <c r="S18" s="163"/>
      <c r="T18" s="163"/>
      <c r="U18" s="163"/>
      <c r="V18" s="163"/>
      <c r="W18" s="163"/>
      <c r="X18" s="163"/>
      <c r="Y18" s="163"/>
      <c r="Z18" s="163"/>
      <c r="AA18" s="182"/>
      <c r="AB18" s="182"/>
      <c r="AC18" s="182"/>
      <c r="AD18" s="182"/>
      <c r="AE18" s="182"/>
      <c r="AF18" s="182"/>
      <c r="AG18" s="182"/>
      <c r="AH18" s="182"/>
      <c r="AI18" s="182"/>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201"/>
      <c r="CI18" s="201"/>
      <c r="CJ18" s="201"/>
      <c r="CK18" s="201"/>
      <c r="CL18" s="201"/>
      <c r="CM18" s="201"/>
      <c r="CN18" s="206"/>
      <c r="CO18" s="206"/>
      <c r="CP18" s="206"/>
      <c r="CQ18" s="206"/>
      <c r="CR18" s="206"/>
      <c r="CS18" s="29"/>
      <c r="CT18" s="29"/>
      <c r="CU18" s="29"/>
    </row>
    <row r="19" ht="21.75" customHeight="1">
      <c r="A19" s="29"/>
      <c r="B19" s="251" t="s">
        <v>106</v>
      </c>
      <c r="C19" s="251" t="s">
        <v>281</v>
      </c>
      <c r="D19" s="251" t="s">
        <v>282</v>
      </c>
      <c r="E19" s="251" t="s">
        <v>283</v>
      </c>
      <c r="F19" s="251" t="s">
        <v>284</v>
      </c>
      <c r="G19" s="251" t="s">
        <v>285</v>
      </c>
      <c r="H19" s="251" t="s">
        <v>286</v>
      </c>
      <c r="I19" s="251" t="s">
        <v>287</v>
      </c>
      <c r="J19" s="251" t="s">
        <v>288</v>
      </c>
      <c r="K19" s="251" t="s">
        <v>289</v>
      </c>
      <c r="L19" s="251" t="s">
        <v>290</v>
      </c>
      <c r="M19" s="251" t="s">
        <v>291</v>
      </c>
      <c r="N19" s="251" t="s">
        <v>292</v>
      </c>
      <c r="O19" s="251" t="s">
        <v>293</v>
      </c>
      <c r="P19" s="251" t="s">
        <v>294</v>
      </c>
      <c r="Q19" s="251" t="s">
        <v>295</v>
      </c>
      <c r="R19" s="251" t="s">
        <v>296</v>
      </c>
      <c r="S19" s="251" t="s">
        <v>297</v>
      </c>
      <c r="T19" s="251" t="s">
        <v>298</v>
      </c>
      <c r="U19" s="251" t="s">
        <v>299</v>
      </c>
      <c r="V19" s="251" t="s">
        <v>300</v>
      </c>
      <c r="W19" s="251" t="s">
        <v>301</v>
      </c>
      <c r="X19" s="251" t="s">
        <v>302</v>
      </c>
      <c r="Y19" s="251" t="s">
        <v>303</v>
      </c>
      <c r="Z19" s="251" t="s">
        <v>304</v>
      </c>
      <c r="AA19" s="251" t="s">
        <v>305</v>
      </c>
      <c r="AB19" s="251" t="s">
        <v>306</v>
      </c>
      <c r="AC19" s="251" t="s">
        <v>307</v>
      </c>
      <c r="AD19" s="251" t="s">
        <v>308</v>
      </c>
      <c r="AE19" s="251" t="s">
        <v>309</v>
      </c>
      <c r="AF19" s="251" t="s">
        <v>310</v>
      </c>
      <c r="AG19" s="251" t="s">
        <v>311</v>
      </c>
      <c r="AH19" s="251" t="s">
        <v>312</v>
      </c>
      <c r="AI19" s="251" t="s">
        <v>313</v>
      </c>
      <c r="AJ19" s="252" t="s">
        <v>314</v>
      </c>
      <c r="AK19" s="251" t="s">
        <v>315</v>
      </c>
      <c r="AL19" s="251" t="s">
        <v>316</v>
      </c>
      <c r="AM19" s="251" t="s">
        <v>317</v>
      </c>
      <c r="AN19" s="252" t="s">
        <v>318</v>
      </c>
      <c r="AO19" s="251" t="s">
        <v>319</v>
      </c>
      <c r="AP19" s="251" t="s">
        <v>320</v>
      </c>
      <c r="AQ19" s="251" t="s">
        <v>321</v>
      </c>
      <c r="AR19" s="251" t="s">
        <v>322</v>
      </c>
      <c r="AS19" s="251" t="s">
        <v>323</v>
      </c>
      <c r="AT19" s="251" t="s">
        <v>324</v>
      </c>
      <c r="AU19" s="251" t="s">
        <v>325</v>
      </c>
      <c r="AV19" s="252" t="s">
        <v>326</v>
      </c>
      <c r="AW19" s="251" t="s">
        <v>327</v>
      </c>
      <c r="AX19" s="251" t="s">
        <v>328</v>
      </c>
      <c r="AY19" s="251" t="s">
        <v>329</v>
      </c>
      <c r="AZ19" s="251" t="s">
        <v>330</v>
      </c>
      <c r="BA19" s="251" t="s">
        <v>331</v>
      </c>
      <c r="BB19" s="251" t="s">
        <v>332</v>
      </c>
      <c r="BC19" s="251" t="s">
        <v>333</v>
      </c>
      <c r="BD19" s="251" t="s">
        <v>334</v>
      </c>
      <c r="BE19" s="251" t="s">
        <v>335</v>
      </c>
      <c r="BF19" s="251" t="s">
        <v>336</v>
      </c>
      <c r="BG19" s="252" t="s">
        <v>337</v>
      </c>
      <c r="BH19" s="251" t="s">
        <v>338</v>
      </c>
      <c r="BI19" s="251" t="s">
        <v>339</v>
      </c>
      <c r="BJ19" s="251" t="s">
        <v>340</v>
      </c>
      <c r="BK19" s="251" t="s">
        <v>341</v>
      </c>
      <c r="BL19" s="251" t="s">
        <v>342</v>
      </c>
      <c r="BM19" s="251" t="s">
        <v>343</v>
      </c>
      <c r="BN19" s="251" t="s">
        <v>344</v>
      </c>
      <c r="BO19" s="251" t="s">
        <v>345</v>
      </c>
      <c r="BP19" s="252" t="s">
        <v>346</v>
      </c>
      <c r="BQ19" s="251" t="s">
        <v>347</v>
      </c>
      <c r="BR19" s="251" t="s">
        <v>348</v>
      </c>
      <c r="BS19" s="251" t="s">
        <v>349</v>
      </c>
      <c r="BT19" s="251" t="s">
        <v>350</v>
      </c>
      <c r="BU19" s="251" t="s">
        <v>351</v>
      </c>
      <c r="BV19" s="251" t="s">
        <v>352</v>
      </c>
      <c r="BW19" s="251" t="s">
        <v>353</v>
      </c>
      <c r="BX19" s="251" t="s">
        <v>354</v>
      </c>
      <c r="BY19" s="251" t="s">
        <v>355</v>
      </c>
      <c r="BZ19" s="252" t="s">
        <v>356</v>
      </c>
      <c r="CA19" s="251" t="s">
        <v>357</v>
      </c>
      <c r="CB19" s="251" t="s">
        <v>358</v>
      </c>
      <c r="CC19" s="251" t="s">
        <v>359</v>
      </c>
      <c r="CD19" s="251" t="s">
        <v>360</v>
      </c>
      <c r="CE19" s="251" t="s">
        <v>361</v>
      </c>
      <c r="CF19" s="251" t="s">
        <v>362</v>
      </c>
      <c r="CG19" s="251" t="s">
        <v>363</v>
      </c>
      <c r="CH19" s="251" t="s">
        <v>364</v>
      </c>
      <c r="CI19" s="251" t="s">
        <v>365</v>
      </c>
      <c r="CJ19" s="251" t="s">
        <v>366</v>
      </c>
      <c r="CK19" s="251" t="s">
        <v>367</v>
      </c>
      <c r="CL19" s="251" t="s">
        <v>368</v>
      </c>
      <c r="CM19" s="251" t="s">
        <v>369</v>
      </c>
      <c r="CN19" s="251" t="s">
        <v>370</v>
      </c>
      <c r="CO19" s="251" t="s">
        <v>371</v>
      </c>
      <c r="CP19" s="251" t="s">
        <v>372</v>
      </c>
      <c r="CQ19" s="251" t="s">
        <v>373</v>
      </c>
      <c r="CR19" s="251" t="s">
        <v>374</v>
      </c>
      <c r="CS19" s="29"/>
      <c r="CT19" s="29"/>
      <c r="CU19" s="29"/>
    </row>
    <row r="20" ht="12.75" customHeight="1">
      <c r="A20" s="29"/>
      <c r="B20" s="133">
        <f t="array" ref="B20">IFERROR(INDEX('03.Muestra'!$B$8:$B$17,SMALL(IF("Página Web"='03.Muestra'!$D$8:$D$17,ROW('03.Muestra'!$B$8:$B$17)-MIN(ROW('03.Muestra'!$D$8:$D$17))+1,""),ROW()-19)),"")</f>
        <v>1</v>
      </c>
      <c r="C20" s="253" t="str">
        <f t="array" ref="C20">IFERROR(INDEX('03.Muestra'!$C$8:$C$17,SMALL(IF("Página Web"='03.Muestra'!$D$8:$D$17,ROW('03.Muestra'!$C$8:$C$17)-MIN(ROW('03.Muestra'!$D$8:$D$17))+1,""),ROW()-19)),"")</f>
        <v>Home</v>
      </c>
      <c r="D20" s="170" t="str">
        <f t="array" ref="D20">IFERROR(INDEX('03.Muestra'!$F$8:$F$17,SMALL(IF("Página Web"='03.Muestra'!$D$8:$D$17,ROW('03.Muestra'!$F$8:$F$17)-MIN(ROW('03.Muestra'!$D$8:$D$17))+1,""),ROW()-19)),"")</f>
        <v>https://vicengallartandres.com/</v>
      </c>
      <c r="E20" s="254" t="str">
        <f t="array" ref="E20">IF($B20="","",IF(ISBLANK(INDIRECT("R5.Genéricos!D"&amp;SUM(21,17*0,1))),"",INDIRECT("R5.Genéricos!D"&amp;SUM(21,17*0,1))))</f>
        <v>Pasa</v>
      </c>
      <c r="F20" s="254" t="str">
        <f t="array" ref="F20">IF($B20="","",IF(ISBLANK(INDIRECT("R5.Genéricos!D"&amp;SUM(21,17*1,1))),"",INDIRECT("R5.Genéricos!D"&amp;SUM(21,17*1,1))))</f>
        <v>Pasa</v>
      </c>
      <c r="G20" s="254" t="str">
        <f t="array" ref="G20">IF($B20="","",IF(ISBLANK(INDIRECT("R5.Genéricos!D"&amp;SUM(21,17*2,1))),"",INDIRECT("R5.Genéricos!D"&amp;SUM(21,17*2,1))))</f>
        <v>Pasa</v>
      </c>
      <c r="H20" s="254" t="str">
        <f t="array" ref="H20">IF($B20="","",IF(ISBLANK(INDIRECT("R6.Voz!D"&amp;SUM(21,17*0,1))),"",INDIRECT("R6.Voz!D"&amp;SUM(21,17*0,1))))</f>
        <v>N/A</v>
      </c>
      <c r="I20" s="254" t="str">
        <f t="array" ref="I20">IF($B20="","",IF(ISBLANK(INDIRECT("R6.Voz!D"&amp;SUM(21,17*1,1))),"",INDIRECT("R6.Voz!D"&amp;SUM(21,17*1,1))))</f>
        <v>N/A</v>
      </c>
      <c r="J20" s="254" t="str">
        <f t="array" ref="J20">IF($B20="","",IF(ISBLANK(INDIRECT("R6.Voz!D"&amp;SUM(21,17*2,1))),"",INDIRECT("R6.Voz!D"&amp;SUM(21,17*2,1))))</f>
        <v>N/A</v>
      </c>
      <c r="K20" s="254" t="str">
        <f t="array" ref="K20">IF($B20="","",IF(ISBLANK(INDIRECT("R6.Voz!D"&amp;SUM(21,17*3,1))),"",INDIRECT("R6.Voz!D"&amp;SUM(21,17*3,1))))</f>
        <v>N/A</v>
      </c>
      <c r="L20" s="254" t="str">
        <f t="array" ref="L20">IF($B20="","",IF(ISBLANK(INDIRECT("R6.Voz!D"&amp;SUM(21,17*4,1))),"",INDIRECT("R6.Voz!D"&amp;SUM(21,17*4,1))))</f>
        <v>N/A</v>
      </c>
      <c r="M20" s="254" t="str">
        <f t="array" ref="M20">IF($B20="","",IF(ISBLANK(INDIRECT("R6.Voz!D"&amp;SUM(21,17*5,1))),"",INDIRECT("R6.Voz!D"&amp;SUM(21,17*5,1))))</f>
        <v>N/A</v>
      </c>
      <c r="N20" s="254" t="str">
        <f t="array" ref="N20">IF($B20="","",IF(ISBLANK(INDIRECT("R6.Voz!D"&amp;SUM(21,17*6,1))),"",INDIRECT("R6.Voz!D"&amp;SUM(21,17*6,1))))</f>
        <v>N/A</v>
      </c>
      <c r="O20" s="254" t="str">
        <f t="array" ref="O20">IF($B20="","",IF(ISBLANK(INDIRECT("R6.Voz!D"&amp;SUM(21,17*7,1))),"",INDIRECT("R6.Voz!D"&amp;SUM(21,17*7,1))))</f>
        <v>N/A</v>
      </c>
      <c r="P20" s="254" t="str">
        <f t="array" ref="P20">IF($B20="","",IF(ISBLANK(INDIRECT("R6.Voz!D"&amp;SUM(21,17*8,1))),"",INDIRECT("R6.Voz!D"&amp;SUM(21,17*8,1))))</f>
        <v>N/A</v>
      </c>
      <c r="Q20" s="254" t="str">
        <f t="array" ref="Q20">IF($B20="","",IF(ISBLANK(INDIRECT("R6.Voz!D"&amp;SUM(21,17*9,1))),"",INDIRECT("R6.Voz!D"&amp;SUM(21,17*9,1))))</f>
        <v>N/A</v>
      </c>
      <c r="R20" s="254" t="str">
        <f t="array" ref="R20">IF($B20="","",IF(ISBLANK(INDIRECT("R6.Voz!D"&amp;SUM(21,17*10,1))),"",INDIRECT("R6.Voz!D"&amp;SUM(21,17*10,1))))</f>
        <v>N/A</v>
      </c>
      <c r="S20" s="254" t="str">
        <f t="array" ref="S20">IF($B20="","",IF(ISBLANK(INDIRECT("R6.Voz!D"&amp;SUM(21,17*11,1))),"",INDIRECT("R6.Voz!D"&amp;SUM(21,17*11,1))))</f>
        <v>N/A</v>
      </c>
      <c r="T20" s="254" t="str">
        <f t="array" ref="T20">IF($B20="","",IF(ISBLANK(INDIRECT("R6.Voz!D"&amp;SUM(21,17*12,1))),"",INDIRECT("R6.Voz!D"&amp;SUM(21,17*12,1))))</f>
        <v>N/A</v>
      </c>
      <c r="U20" s="254" t="str">
        <f t="array" ref="U20">IF($B20="","",IF(ISBLANK(INDIRECT("R6.Voz!D"&amp;SUM(21,17*13,1))),"",INDIRECT("R6.Voz!D"&amp;SUM(21,17*13,1))))</f>
        <v>N/A</v>
      </c>
      <c r="V20" s="254" t="str">
        <f t="array" ref="V20">IF($B20="","",IF(ISBLANK(INDIRECT("R6.Voz!D"&amp;SUM(21,17*14,1))),"",INDIRECT("R6.Voz!D"&amp;SUM(21,17*14,1))))</f>
        <v>N/A</v>
      </c>
      <c r="W20" s="254" t="str">
        <f t="array" ref="W20">IF($B20="","",IF(ISBLANK(INDIRECT("R6.Voz!D"&amp;SUM(21,17*15,1))),"",INDIRECT("R6.Voz!D"&amp;SUM(21,17*15,1))))</f>
        <v>N/A</v>
      </c>
      <c r="X20" s="254" t="str">
        <f t="array" ref="X20">IF($B20="","",IF(ISBLANK(INDIRECT("R6.Voz!D"&amp;SUM(21,17*16,1))),"",INDIRECT("R6.Voz!D"&amp;SUM(21,17*16,1))))</f>
        <v>N/A</v>
      </c>
      <c r="Y20" s="254" t="str">
        <f t="array" ref="Y20">IF($B20="","",IF(ISBLANK(INDIRECT("R6.Voz!D"&amp;SUM(21,17*17,1))),"",INDIRECT("R6.Voz!D"&amp;SUM(21,17*17,1))))</f>
        <v>N/A</v>
      </c>
      <c r="Z20" s="254" t="str">
        <f t="array" ref="Z20">IF($B20="","",IF(ISBLANK(INDIRECT("R6.Voz!D"&amp;SUM(21,17*18,1))),"",INDIRECT("R6.Voz!D"&amp;SUM(21,17*18,1))))</f>
        <v>N/A</v>
      </c>
      <c r="AA20" s="254" t="str">
        <f t="array" ref="AA20">IF($B20="","",IF(ISBLANK(INDIRECT("R7.Video!D"&amp;SUM(21,17*0,1))),"",INDIRECT("R7.Video!D"&amp;SUM(21,17*0,1))))</f>
        <v>N/A</v>
      </c>
      <c r="AB20" s="254" t="str">
        <f t="array" ref="AB20">IF($B20="","",IF(ISBLANK(INDIRECT("R7.Video!D"&amp;SUM(21,17*1,1))),"",INDIRECT("R7.Video!D"&amp;SUM(21,17*1,1))))</f>
        <v>N/A</v>
      </c>
      <c r="AC20" s="254" t="str">
        <f t="array" ref="AC20">IF($B20="","",IF(ISBLANK(INDIRECT("R7.Video!D"&amp;SUM(21,17*2,1))),"",INDIRECT("R7.Video!D"&amp;SUM(21,17*2,1))))</f>
        <v>N/A</v>
      </c>
      <c r="AD20" s="254" t="str">
        <f t="array" ref="AD20">IF($B20="","",IF(ISBLANK(INDIRECT("R7.Video!D"&amp;SUM(21,17*3,1))),"",INDIRECT("R7.Video!D"&amp;SUM(21,17*3,1))))</f>
        <v>N/A</v>
      </c>
      <c r="AE20" s="254" t="str">
        <f t="array" ref="AE20">IF($B20="","",IF(ISBLANK(INDIRECT("R7.Video!D"&amp;SUM(21,17*4,1))),"",INDIRECT("R7.Video!D"&amp;SUM(21,17*4,1))))</f>
        <v>N/A</v>
      </c>
      <c r="AF20" s="254" t="str">
        <f t="array" ref="AF20">IF($B20="","",IF(ISBLANK(INDIRECT("R7.Video!D"&amp;SUM(21,17*5,1))),"",INDIRECT("R7.Video!D"&amp;SUM(21,17*5,1))))</f>
        <v>N/A</v>
      </c>
      <c r="AG20" s="254" t="str">
        <f t="array" ref="AG20">IF($B20="","",IF(ISBLANK(INDIRECT("R7.Video!D"&amp;SUM(21,17*6,1))),"",INDIRECT("R7.Video!D"&amp;SUM(21,17*6,1))))</f>
        <v>N/A</v>
      </c>
      <c r="AH20" s="254" t="str">
        <f t="array" ref="AH20">IF($B20="","",IF(ISBLANK(INDIRECT("R7.Video!D"&amp;SUM(21,17*7,1))),"",INDIRECT("R7.Video!D"&amp;SUM(21,17*7,1))))</f>
        <v>N/A</v>
      </c>
      <c r="AI20" s="254" t="str">
        <f t="array" ref="AI20">IF($B20="","",IF(ISBLANK(INDIRECT("R7.Video!D"&amp;SUM(21,17*8,1))),"",INDIRECT("R7.Video!D"&amp;SUM(21,17*8,1))))</f>
        <v>N/A</v>
      </c>
      <c r="AJ20" s="254" t="str">
        <f t="array" ref="AJ20">IF($B20="","",IF(ISBLANK(INDIRECT("R9.Web!D"&amp;SUM(21,17*0,1))),"",INDIRECT("R9.Web!D"&amp;SUM(21,17*0,1))))</f>
        <v>Pasa</v>
      </c>
      <c r="AK20" s="254" t="str">
        <f t="array" ref="AK20">IF($B20="","",IF(ISBLANK(INDIRECT("R9.Web!D"&amp;SUM(21,17*1,1))),"",INDIRECT("R9.Web!D"&amp;SUM(21,17*1,1))))</f>
        <v>N/A</v>
      </c>
      <c r="AL20" s="254" t="str">
        <f t="array" ref="AL20">IF($B20="","",IF(ISBLANK(INDIRECT("R9.Web!D"&amp;SUM(21,17*2,1))),"",INDIRECT("R9.Web!D"&amp;SUM(21,17*2,1))))</f>
        <v>N/A</v>
      </c>
      <c r="AM20" s="254" t="str">
        <f t="array" ref="AM20">IF($B20="","",IF(ISBLANK(INDIRECT("R9.Web!D"&amp;SUM(21,17*3,1))),"",INDIRECT("R9.Web!D"&amp;SUM(21,17*3,1))))</f>
        <v>Pasa</v>
      </c>
      <c r="AN20" s="254" t="str">
        <f t="array" ref="AN20">IF($B20="","",IF(ISBLANK(INDIRECT("R9.Web!D"&amp;SUM(21,17*4,1))),"",INDIRECT("R9.Web!D"&amp;SUM(21,17*4,1))))</f>
        <v>Pasa</v>
      </c>
      <c r="AO20" s="254" t="str">
        <f t="array" ref="AO20">IF($B20="","",IF(ISBLANK(INDIRECT("R9.Web!D"&amp;SUM(21,17*5,1))),"",INDIRECT("R9.Web!D"&amp;SUM(21,17*5,1))))</f>
        <v>N/A</v>
      </c>
      <c r="AP20" s="254" t="str">
        <f t="array" ref="AP20">IF($B20="","",IF(ISBLANK(INDIRECT("R9.Web!D"&amp;SUM(21,17*6,1))),"",INDIRECT("R9.Web!D"&amp;SUM(21,17*6,1))))</f>
        <v>Pasa</v>
      </c>
      <c r="AQ20" s="254" t="str">
        <f t="array" ref="AQ20">IF($B20="","",IF(ISBLANK(INDIRECT("R9.Web!D"&amp;SUM(21,17*7,1))),"",INDIRECT("R9.Web!D"&amp;SUM(21,17*7,1))))</f>
        <v>Pasa</v>
      </c>
      <c r="AR20" s="254" t="str">
        <f t="array" ref="AR20">IF($B20="","",IF(ISBLANK(INDIRECT("R9.Web!D"&amp;SUM(21,17*8,1))),"",INDIRECT("R9.Web!D"&amp;SUM(21,17*8,1))))</f>
        <v>Pasa</v>
      </c>
      <c r="AS20" s="254" t="str">
        <f t="array" ref="AS20">IF($B20="","",IF(ISBLANK(INDIRECT("R9.Web!D"&amp;SUM(21,17*9,1))),"",INDIRECT("R9.Web!D"&amp;SUM(21,17*9,1))))</f>
        <v>Pasa</v>
      </c>
      <c r="AT20" s="254" t="str">
        <f t="array" ref="AT20">IF($B20="","",IF(ISBLANK(INDIRECT("R9.Web!D"&amp;SUM(21,17*10,1))),"",INDIRECT("R9.Web!D"&amp;SUM(21,17*10,1))))</f>
        <v>Falla</v>
      </c>
      <c r="AU20" s="254" t="str">
        <f t="array" ref="AU20">IF($B20="","",IF(ISBLANK(INDIRECT("R9.Web!D"&amp;SUM(21,17*11,1))),"",INDIRECT("R9.Web!D"&amp;SUM(21,17*11,1))))</f>
        <v>N/A</v>
      </c>
      <c r="AV20" s="254" t="str">
        <f t="array" ref="AV20">IF($B20="","",IF(ISBLANK(INDIRECT("R9.Web!D"&amp;SUM(21,17*12,1))),"",INDIRECT("R9.Web!D"&amp;SUM(21,17*12,1))))</f>
        <v>Pasa</v>
      </c>
      <c r="AW20" s="254" t="str">
        <f t="array" ref="AW20">IF($B20="","",IF(ISBLANK(INDIRECT("R9.Web!D"&amp;SUM(21,17*13,1))),"",INDIRECT("R9.Web!D"&amp;SUM(21,17*13,1))))</f>
        <v>Pasa</v>
      </c>
      <c r="AX20" s="254" t="str">
        <f t="array" ref="AX20">IF($B20="","",IF(ISBLANK(INDIRECT("R9.Web!D"&amp;SUM(21,17*14,1))),"",INDIRECT("R9.Web!D"&amp;SUM(21,17*14,1))))</f>
        <v>Pasa</v>
      </c>
      <c r="AY20" s="254" t="str">
        <f t="array" ref="AY20">IF($B20="","",IF(ISBLANK(INDIRECT("R9.Web!D"&amp;SUM(21,17*15,1))),"",INDIRECT("R9.Web!D"&amp;SUM(21,17*15,1))))</f>
        <v>Pasa</v>
      </c>
      <c r="AZ20" s="254" t="str">
        <f t="array" ref="AZ20">IF($B20="","",IF(ISBLANK(INDIRECT("R9.Web!D"&amp;SUM(21,17*16,1))),"",INDIRECT("R9.Web!D"&amp;SUM(21,17*16,1))))</f>
        <v>Falla</v>
      </c>
      <c r="BA20" s="254" t="str">
        <f t="array" ref="BA20">IF($B20="","",IF(ISBLANK(INDIRECT("R9.Web!D"&amp;SUM(21,17*17,1))),"",INDIRECT("R9.Web!D"&amp;SUM(21,17*17,1))))</f>
        <v>Pasa</v>
      </c>
      <c r="BB20" s="254" t="str">
        <f t="array" ref="BB20">IF($B20="","",IF(ISBLANK(INDIRECT("R9.Web!D"&amp;SUM(21,17*18,1))),"",INDIRECT("R9.Web!D"&amp;SUM(21,17*18,1))))</f>
        <v>N/A</v>
      </c>
      <c r="BC20" s="254" t="str">
        <f t="array" ref="BC20">IF($B20="","",IF(ISBLANK(INDIRECT("R9.Web!D"&amp;SUM(21,17*19,1))),"",INDIRECT("R9.Web!D"&amp;SUM(21,17*19,1))))</f>
        <v>Pasa</v>
      </c>
      <c r="BD20" s="254" t="str">
        <f t="array" ref="BD20">IF($B20="","",IF(ISBLANK(INDIRECT("R9.Web!D"&amp;SUM(21,17*20,1))),"",INDIRECT("R9.Web!D"&amp;SUM(21,17*20,1))))</f>
        <v>N/A</v>
      </c>
      <c r="BE20" s="254" t="str">
        <f t="array" ref="BE20">IF($B20="","",IF(ISBLANK(INDIRECT("R9.Web!D"&amp;SUM(21,17*21,1))),"",INDIRECT("R9.Web!D"&amp;SUM(21,17*21,1))))</f>
        <v>Falla</v>
      </c>
      <c r="BF20" s="254" t="str">
        <f t="array" ref="BF20">IF($B20="","",IF(ISBLANK(INDIRECT("R9.Web!D"&amp;SUM(21,17*22,1))),"",INDIRECT("R9.Web!D"&amp;SUM(21,17*22,1))))</f>
        <v>N/A</v>
      </c>
      <c r="BG20" s="254" t="str">
        <f t="array" ref="BG20">IF($B20="","",IF(ISBLANK(INDIRECT("R9.Web!D"&amp;SUM(21,17*23,1))),"",INDIRECT("R9.Web!D"&amp;SUM(21,17*23,1))))</f>
        <v>Pasa</v>
      </c>
      <c r="BH20" s="254" t="str">
        <f t="array" ref="BH20">IF($B20="","",IF(ISBLANK(INDIRECT("R9.Web!D"&amp;SUM(21,17*24,1))),"",INDIRECT("R9.Web!D"&amp;SUM(21,17*24,1))))</f>
        <v>Pasa</v>
      </c>
      <c r="BI20" s="254" t="str">
        <f t="array" ref="BI20">IF($B20="","",IF(ISBLANK(INDIRECT("R9.Web!D"&amp;SUM(21,17*25,1))),"",INDIRECT("R9.Web!D"&amp;SUM(21,17*25,1))))</f>
        <v>N/A</v>
      </c>
      <c r="BJ20" s="254" t="str">
        <f t="array" ref="BJ20">IF($B20="","",IF(ISBLANK(INDIRECT("R9.Web!D"&amp;SUM(21,17*26,1))),"",INDIRECT("R9.Web!D"&amp;SUM(21,17*26,1))))</f>
        <v>Pasa</v>
      </c>
      <c r="BK20" s="254" t="str">
        <f t="array" ref="BK20">IF($B20="","",IF(ISBLANK(INDIRECT("R9.Web!D"&amp;SUM(21,17*27,1))),"",INDIRECT("R9.Web!D"&amp;SUM(21,17*27,1))))</f>
        <v>Falla</v>
      </c>
      <c r="BL20" s="254" t="str">
        <f t="array" ref="BL20">IF($B20="","",IF(ISBLANK(INDIRECT("R9.Web!D"&amp;SUM(21,17*28,1))),"",INDIRECT("R9.Web!D"&amp;SUM(21,17*28,1))))</f>
        <v>Pasa</v>
      </c>
      <c r="BM20" s="254" t="str">
        <f t="array" ref="BM20">IF($B20="","",IF(ISBLANK(INDIRECT("R9.Web!D"&amp;SUM(21,17*29,1))),"",INDIRECT("R9.Web!D"&amp;SUM(21,17*29,1))))</f>
        <v>Pasa</v>
      </c>
      <c r="BN20" s="254" t="str">
        <f t="array" ref="BN20">IF($B20="","",IF(ISBLANK(INDIRECT("R9.Web!D"&amp;SUM(21,17*30,1))),"",INDIRECT("R9.Web!D"&amp;SUM(21,17*30,1))))</f>
        <v>Pasa</v>
      </c>
      <c r="BO20" s="254" t="str">
        <f t="array" ref="BO20">IF($B20="","",IF(ISBLANK(INDIRECT("R9.Web!D"&amp;SUM(21,17*31,1))),"",INDIRECT("R9.Web!D"&amp;SUM(21,17*31,1))))</f>
        <v>N/A</v>
      </c>
      <c r="BP20" s="254" t="str">
        <f t="array" ref="BP20">IF($B20="","",IF(ISBLANK(INDIRECT("R9.Web!D"&amp;SUM(21,17*32,1))),"",INDIRECT("R9.Web!D"&amp;SUM(21,17*32,1))))</f>
        <v>N/A</v>
      </c>
      <c r="BQ20" s="254" t="str">
        <f t="array" ref="BQ20">IF($B20="","",IF(ISBLANK(INDIRECT("R9.Web!D"&amp;SUM(21,17*33,1))),"",INDIRECT("R9.Web!D"&amp;SUM(21,17*33,1))))</f>
        <v>N/A</v>
      </c>
      <c r="BR20" s="254" t="str">
        <f t="array" ref="BR20">IF($B20="","",IF(ISBLANK(INDIRECT("R9.Web!D"&amp;SUM(21,17*34,1))),"",INDIRECT("R9.Web!D"&amp;SUM(21,17*34,1))))</f>
        <v>Pasa</v>
      </c>
      <c r="BS20" s="254" t="str">
        <f t="array" ref="BS20">IF($B20="","",IF(ISBLANK(INDIRECT("R9.Web!D"&amp;SUM(21,17*35,1))),"",INDIRECT("R9.Web!D"&amp;SUM(21,17*35,1))))</f>
        <v>N/A</v>
      </c>
      <c r="BT20" s="254" t="str">
        <f t="array" ref="BT20">IF($B20="","",IF(ISBLANK(INDIRECT("R9.Web!D"&amp;SUM(21,17*36,1))),"",INDIRECT("R9.Web!D"&amp;SUM(21,17*36,1))))</f>
        <v>Pasa</v>
      </c>
      <c r="BU20" s="254" t="str">
        <f t="array" ref="BU20">IF($B20="","",IF(ISBLANK(INDIRECT("R9.Web!D"&amp;SUM(21,17*37,1))),"",INDIRECT("R9.Web!D"&amp;SUM(21,17*37,1))))</f>
        <v>Pasa</v>
      </c>
      <c r="BV20" s="254" t="str">
        <f t="array" ref="BV20">IF($B20="","",IF(ISBLANK(INDIRECT("R9.Web!D"&amp;SUM(21,17*38,1))),"",INDIRECT("R9.Web!D"&amp;SUM(21,17*38,1))))</f>
        <v>N/A</v>
      </c>
      <c r="BW20" s="254" t="str">
        <f t="array" ref="BW20">IF($B20="","",IF(ISBLANK(INDIRECT("R9.Web!D"&amp;SUM(21,17*39,1))),"",INDIRECT("R9.Web!D"&amp;SUM(21,17*39,1))))</f>
        <v>N/A</v>
      </c>
      <c r="BX20" s="254" t="str">
        <f t="array" ref="BX20">IF($B20="","",IF(ISBLANK(INDIRECT("R9.Web!D"&amp;SUM(21,17*40,1))),"",INDIRECT("R9.Web!D"&amp;SUM(21,17*40,1))))</f>
        <v>Pasa</v>
      </c>
      <c r="BY20" s="254" t="str">
        <f t="array" ref="BY20">IF($B20="","",IF(ISBLANK(INDIRECT("R9.Web!D"&amp;SUM(21,17*41,1))),"",INDIRECT("R9.Web!D"&amp;SUM(21,17*41,1))))</f>
        <v>Pasa</v>
      </c>
      <c r="BZ20" s="254" t="str">
        <f t="array" ref="BZ20">IF($B20="","",IF(ISBLANK(INDIRECT("R9.Web!D"&amp;SUM(21,17*42,1))),"",INDIRECT("R9.Web!D"&amp;SUM(21,17*42,1))))</f>
        <v>Pasa</v>
      </c>
      <c r="CA20" s="254" t="str">
        <f t="array" ref="CA20">IF($B20="","",IF(ISBLANK(INDIRECT("R9.Web!D"&amp;SUM(21,17*43,1))),"",INDIRECT("R9.Web!D"&amp;SUM(21,17*43,1))))</f>
        <v>Falla</v>
      </c>
      <c r="CB20" s="254" t="str">
        <f t="array" ref="CB20">IF($B20="","",IF(ISBLANK(INDIRECT("R9.Web!D"&amp;SUM(21,17*44,1))),"",INDIRECT("R9.Web!D"&amp;SUM(21,17*44,1))))</f>
        <v>Falla</v>
      </c>
      <c r="CC20" s="254" t="str">
        <f t="array" ref="CC20">IF($B20="","",IF(ISBLANK(INDIRECT("R9.Web!D"&amp;SUM(21,17*45,1))),"",INDIRECT("R9.Web!D"&amp;SUM(21,17*45,1))))</f>
        <v>N/A</v>
      </c>
      <c r="CD20" s="254" t="str">
        <f t="array" ref="CD20">IF($B20="","",IF(ISBLANK(INDIRECT("R9.Web!D"&amp;SUM(21,17*46,1))),"",INDIRECT("R9.Web!D"&amp;SUM(21,17*46,1))))</f>
        <v>N/A</v>
      </c>
      <c r="CE20" s="254" t="str">
        <f t="array" ref="CE20">IF($B20="","",IF(ISBLANK(INDIRECT("R9.Web!D"&amp;SUM(21,17*47,1))),"",INDIRECT("R9.Web!D"&amp;SUM(21,17*47,1))))</f>
        <v>N/A</v>
      </c>
      <c r="CF20" s="254" t="str">
        <f t="array" ref="CF20">IF($B20="","",IF(ISBLANK(INDIRECT("R9.Web!D"&amp;SUM(21,17*48,1))),"",INDIRECT("R9.Web!D"&amp;SUM(21,17*48,1))))</f>
        <v>Falla</v>
      </c>
      <c r="CG20" s="254" t="str">
        <f t="array" ref="CG20">IF($B20="","",IF(ISBLANK(INDIRECT("R9.Web!D"&amp;SUM(21,17*49,1))),"",INDIRECT("R9.Web!D"&amp;SUM(21,17*49,1))))</f>
        <v>N/A</v>
      </c>
      <c r="CH20" s="254" t="str">
        <f t="array" ref="CH20">IF($B20="","",IF(ISBLANK(INDIRECT("R11.Software!D"&amp;SUM(21,17*0,1))),"",INDIRECT("R11.Software!D"&amp;SUM(21,17*0,1))))</f>
        <v>N/A</v>
      </c>
      <c r="CI20" s="254" t="str">
        <f t="array" ref="CI20">IF($B20="","",IF(ISBLANK(INDIRECT("R11.Software!D"&amp;SUM(21,17*1,1))),"",INDIRECT("R11.Software!D"&amp;SUM(21,17*1,1))))</f>
        <v>Falla</v>
      </c>
      <c r="CJ20" s="254" t="str">
        <f t="array" ref="CJ20">IF($B20="","",IF(ISBLANK(INDIRECT("R11.Software!D"&amp;SUM(21,17*2,1))),"",INDIRECT("R11.Software!D"&amp;SUM(21,17*2,1))))</f>
        <v>Falla</v>
      </c>
      <c r="CK20" s="254" t="str">
        <f t="array" ref="CK20">IF($B20="","",IF(ISBLANK(INDIRECT("R11.Software!D"&amp;SUM(21,17*3,1))),"",INDIRECT("R11.Software!D"&amp;SUM(21,17*3,1))))</f>
        <v>N/A</v>
      </c>
      <c r="CL20" s="254" t="str">
        <f t="array" ref="CL20">IF($B20="","",IF(ISBLANK(INDIRECT("R11.Software!D"&amp;SUM(21,17*4,1))),"",INDIRECT("R11.Software!D"&amp;SUM(21,17*4,1))))</f>
        <v>N/A</v>
      </c>
      <c r="CM20" s="254" t="str">
        <f t="array" ref="CM20">IF($B20="","",IF(ISBLANK(INDIRECT("R11.Software!D"&amp;SUM(21,17*5,1))),"",INDIRECT("R11.Software!D"&amp;SUM(21,17*5,1))))</f>
        <v>N/A</v>
      </c>
      <c r="CN20" s="254" t="str">
        <f t="array" ref="CN20">IF($B20="","",IF(ISBLANK(INDIRECT("R12.ServiciosApoyo!D"&amp;SUM(21,17*0,1))),"",INDIRECT("R12.ServiciosApoyo!D"&amp;SUM(21,17*0,1))))</f>
        <v>N/A</v>
      </c>
      <c r="CO20" s="254" t="str">
        <f t="array" ref="CO20">IF($B20="","",IF(ISBLANK(INDIRECT("R12.ServiciosApoyo!D"&amp;SUM(21,17*1,1))),"",INDIRECT("R12.ServiciosApoyo!D"&amp;SUM(21,17*1,1))))</f>
        <v>N/A</v>
      </c>
      <c r="CP20" s="254" t="str">
        <f t="array" ref="CP20">IF($B20="","",IF(ISBLANK(INDIRECT("R12.ServiciosApoyo!D"&amp;SUM(21,17*2,1))),"",INDIRECT("R12.ServiciosApoyo!D"&amp;SUM(21,17*2,1))))</f>
        <v>N/A</v>
      </c>
      <c r="CQ20" s="254" t="str">
        <f t="array" ref="CQ20">IF($B20="","",IF(ISBLANK(INDIRECT("R12.ServiciosApoyo!D"&amp;SUM(21,17*3,1))),"",INDIRECT("R12.ServiciosApoyo!D"&amp;SUM(21,17*3,1))))</f>
        <v>N/A</v>
      </c>
      <c r="CR20" s="254" t="str">
        <f t="array" ref="CR20">IF($B20="","",IF(ISBLANK(INDIRECT("R12.ServiciosApoyo!D"&amp;SUM(21,17*4,1))),"",INDIRECT("R12.ServiciosApoyo!D"&amp;SUM(21,17*4,1))))</f>
        <v>N/A</v>
      </c>
      <c r="CS20" s="29"/>
      <c r="CT20" s="29"/>
      <c r="CU20" s="255"/>
    </row>
    <row r="21" ht="12.75" customHeight="1">
      <c r="A21" s="29"/>
      <c r="B21" s="133">
        <f t="array" ref="B21">IFERROR(INDEX('03.Muestra'!$B$8:$B$17,SMALL(IF("Página Web"='03.Muestra'!$D$8:$D$17,ROW('03.Muestra'!$B$8:$B$17)-MIN(ROW('03.Muestra'!$D$8:$D$17))+1,""),ROW()-19)),"")</f>
        <v>2</v>
      </c>
      <c r="C21" s="253" t="str">
        <f t="array" ref="C21">IFERROR(INDEX('03.Muestra'!$C$8:$C$17,SMALL(IF("Página Web"='03.Muestra'!$D$8:$D$17,ROW('03.Muestra'!$C$8:$C$17)-MIN(ROW('03.Muestra'!$D$8:$D$17))+1,""),ROW()-19)),"")</f>
        <v>Contacto</v>
      </c>
      <c r="D21" s="170" t="str">
        <f t="array" ref="D21">IFERROR(INDEX('03.Muestra'!$F$8:$F$17,SMALL(IF("Página Web"='03.Muestra'!$D$8:$D$17,ROW('03.Muestra'!$F$8:$F$17)-MIN(ROW('03.Muestra'!$D$8:$D$17))+1,""),ROW()-19)),"")</f>
        <v>https://vicengallartandres.com/contacto/</v>
      </c>
      <c r="E21" s="254" t="str">
        <f t="array" ref="E21">IF($B21="","",IF(ISBLANK(INDIRECT("R5.Genéricos!D"&amp;SUM(21,17*0,1))),"",INDIRECT("R5.Genéricos!D"&amp;SUM(21,17*0,1))))</f>
        <v>Pasa</v>
      </c>
      <c r="F21" s="254" t="str">
        <f t="array" ref="F21">IF($B21="","",IF(ISBLANK(INDIRECT("R5.Genéricos!D"&amp;SUM(21,17*1,2))),"",INDIRECT("R5.Genéricos!D"&amp;SUM(21,17*1,2))))</f>
        <v>Pasa</v>
      </c>
      <c r="G21" s="254" t="str">
        <f t="array" ref="G21">IF($B21="","",IF(ISBLANK(INDIRECT("R5.Genéricos!D"&amp;SUM(21,17*2,1))),"",INDIRECT("R5.Genéricos!D"&amp;SUM(21,17*2,1))))</f>
        <v>Pasa</v>
      </c>
      <c r="H21" s="254" t="str">
        <f t="array" ref="H21">IF($B21="","",IF(ISBLANK(INDIRECT("R6.Voz!D"&amp;SUM(21,17*0,1))),"",INDIRECT("R6.Voz!D"&amp;SUM(21,17*0,1))))</f>
        <v>N/A</v>
      </c>
      <c r="I21" s="254" t="str">
        <f t="array" ref="I21">IF($B21="","",IF(ISBLANK(INDIRECT("R6.Voz!D"&amp;SUM(21,17*1,1))),"",INDIRECT("R6.Voz!D"&amp;SUM(21,17*1,1))))</f>
        <v>N/A</v>
      </c>
      <c r="J21" s="254" t="str">
        <f t="array" ref="J21">IF($B21="","",IF(ISBLANK(INDIRECT("R6.Voz!D"&amp;SUM(21,17*2,1))),"",INDIRECT("R6.Voz!D"&amp;SUM(21,17*2,1))))</f>
        <v>N/A</v>
      </c>
      <c r="K21" s="254" t="str">
        <f t="array" ref="K21">IF($B21="","",IF(ISBLANK(INDIRECT("R6.Voz!D"&amp;SUM(21,17*3,1))),"",INDIRECT("R6.Voz!D"&amp;SUM(21,17*3,1))))</f>
        <v>N/A</v>
      </c>
      <c r="L21" s="254" t="str">
        <f t="array" ref="L21">IF($B21="","",IF(ISBLANK(INDIRECT("R6.Voz!D"&amp;SUM(21,17*4,1))),"",INDIRECT("R6.Voz!D"&amp;SUM(21,17*4,1))))</f>
        <v>N/A</v>
      </c>
      <c r="M21" s="254" t="str">
        <f t="array" ref="M21">IF($B21="","",IF(ISBLANK(INDIRECT("R6.Voz!D"&amp;SUM(21,17*5,1))),"",INDIRECT("R6.Voz!D"&amp;SUM(21,17*5,1))))</f>
        <v>N/A</v>
      </c>
      <c r="N21" s="254" t="str">
        <f t="array" ref="N21">IF($B21="","",IF(ISBLANK(INDIRECT("R6.Voz!D"&amp;SUM(21,17*6,1))),"",INDIRECT("R6.Voz!D"&amp;SUM(21,17*6,1))))</f>
        <v>N/A</v>
      </c>
      <c r="O21" s="254" t="str">
        <f t="array" ref="O21">IF($B21="","",IF(ISBLANK(INDIRECT("R6.Voz!D"&amp;SUM(21,17*7,1))),"",INDIRECT("R6.Voz!D"&amp;SUM(21,17*7,1))))</f>
        <v>N/A</v>
      </c>
      <c r="P21" s="254" t="str">
        <f t="array" ref="P21">IF($B21="","",IF(ISBLANK(INDIRECT("R6.Voz!D"&amp;SUM(21,17*8,1))),"",INDIRECT("R6.Voz!D"&amp;SUM(21,17*8,1))))</f>
        <v>N/A</v>
      </c>
      <c r="Q21" s="254" t="str">
        <f t="array" ref="Q21">IF($B21="","",IF(ISBLANK(INDIRECT("R6.Voz!D"&amp;SUM(21,17*9,1))),"",INDIRECT("R6.Voz!D"&amp;SUM(21,17*9,1))))</f>
        <v>N/A</v>
      </c>
      <c r="R21" s="254" t="str">
        <f t="array" ref="R21">IF($B21="","",IF(ISBLANK(INDIRECT("R6.Voz!D"&amp;SUM(21,17*10,1))),"",INDIRECT("R6.Voz!D"&amp;SUM(21,17*10,1))))</f>
        <v>N/A</v>
      </c>
      <c r="S21" s="254" t="str">
        <f t="array" ref="S21">IF($B21="","",IF(ISBLANK(INDIRECT("R6.Voz!D"&amp;SUM(21,17*11,1))),"",INDIRECT("R6.Voz!D"&amp;SUM(21,17*11,1))))</f>
        <v>N/A</v>
      </c>
      <c r="T21" s="254" t="str">
        <f t="array" ref="T21">IF($B21="","",IF(ISBLANK(INDIRECT("R6.Voz!D"&amp;SUM(21,17*12,1))),"",INDIRECT("R6.Voz!D"&amp;SUM(21,17*12,1))))</f>
        <v>N/A</v>
      </c>
      <c r="U21" s="254" t="str">
        <f t="array" ref="U21">IF($B21="","",IF(ISBLANK(INDIRECT("R6.Voz!D"&amp;SUM(21,17*13,1))),"",INDIRECT("R6.Voz!D"&amp;SUM(21,17*13,1))))</f>
        <v>N/A</v>
      </c>
      <c r="V21" s="254" t="str">
        <f t="array" ref="V21">IF($B21="","",IF(ISBLANK(INDIRECT("R6.Voz!D"&amp;SUM(21,17*14,1))),"",INDIRECT("R6.Voz!D"&amp;SUM(21,17*14,1))))</f>
        <v>N/A</v>
      </c>
      <c r="W21" s="254" t="str">
        <f t="array" ref="W21">IF($B21="","",IF(ISBLANK(INDIRECT("R6.Voz!D"&amp;SUM(21,17*15,1))),"",INDIRECT("R6.Voz!D"&amp;SUM(21,17*15,1))))</f>
        <v>N/A</v>
      </c>
      <c r="X21" s="254" t="str">
        <f t="array" ref="X21">IF($B21="","",IF(ISBLANK(INDIRECT("R6.Voz!D"&amp;SUM(21,17*16,1))),"",INDIRECT("R6.Voz!D"&amp;SUM(21,17*16,1))))</f>
        <v>N/A</v>
      </c>
      <c r="Y21" s="254" t="str">
        <f t="array" ref="Y21">IF($B21="","",IF(ISBLANK(INDIRECT("R6.Voz!D"&amp;SUM(21,17*17,1))),"",INDIRECT("R6.Voz!D"&amp;SUM(21,17*17,1))))</f>
        <v>N/A</v>
      </c>
      <c r="Z21" s="254" t="str">
        <f t="array" ref="Z21">IF($B21="","",IF(ISBLANK(INDIRECT("R6.Voz!D"&amp;SUM(21,17*18,1))),"",INDIRECT("R6.Voz!D"&amp;SUM(21,17*18,1))))</f>
        <v>N/A</v>
      </c>
      <c r="AA21" s="254" t="str">
        <f t="array" ref="AA21">IF($B21="","",IF(ISBLANK(INDIRECT("R7.Video!D"&amp;SUM(21,17*0,1))),"",INDIRECT("R7.Video!D"&amp;SUM(21,17*0,1))))</f>
        <v>N/A</v>
      </c>
      <c r="AB21" s="254" t="str">
        <f t="array" ref="AB21">IF($B21="","",IF(ISBLANK(INDIRECT("R7.Video!D"&amp;SUM(21,17*1,1))),"",INDIRECT("R7.Video!D"&amp;SUM(21,17*1,1))))</f>
        <v>N/A</v>
      </c>
      <c r="AC21" s="254" t="str">
        <f t="array" ref="AC21">IF($B21="","",IF(ISBLANK(INDIRECT("R7.Video!D"&amp;SUM(21,17*2,1))),"",INDIRECT("R7.Video!D"&amp;SUM(21,17*2,1))))</f>
        <v>N/A</v>
      </c>
      <c r="AD21" s="254" t="str">
        <f t="array" ref="AD21">IF($B21="","",IF(ISBLANK(INDIRECT("R7.Video!D"&amp;SUM(21,17*3,1))),"",INDIRECT("R7.Video!D"&amp;SUM(21,17*3,1))))</f>
        <v>N/A</v>
      </c>
      <c r="AE21" s="254" t="str">
        <f t="array" ref="AE21">IF($B21="","",IF(ISBLANK(INDIRECT("R7.Video!D"&amp;SUM(21,17*4,1))),"",INDIRECT("R7.Video!D"&amp;SUM(21,17*4,1))))</f>
        <v>N/A</v>
      </c>
      <c r="AF21" s="254" t="str">
        <f t="array" ref="AF21">IF($B21="","",IF(ISBLANK(INDIRECT("R7.Video!D"&amp;SUM(21,17*5,1))),"",INDIRECT("R7.Video!D"&amp;SUM(21,17*5,1))))</f>
        <v>N/A</v>
      </c>
      <c r="AG21" s="254" t="str">
        <f t="array" ref="AG21">IF($B21="","",IF(ISBLANK(INDIRECT("R7.Video!D"&amp;SUM(21,17*6,1))),"",INDIRECT("R7.Video!D"&amp;SUM(21,17*6,1))))</f>
        <v>N/A</v>
      </c>
      <c r="AH21" s="254" t="str">
        <f t="array" ref="AH21">IF($B21="","",IF(ISBLANK(INDIRECT("R7.Video!D"&amp;SUM(21,17*7,1))),"",INDIRECT("R7.Video!D"&amp;SUM(21,17*7,1))))</f>
        <v>N/A</v>
      </c>
      <c r="AI21" s="254" t="str">
        <f t="array" ref="AI21">IF($B21="","",IF(ISBLANK(INDIRECT("R7.Video!D"&amp;SUM(21,17*8,1))),"",INDIRECT("R7.Video!D"&amp;SUM(21,17*8,1))))</f>
        <v>N/A</v>
      </c>
      <c r="AJ21" s="254" t="str">
        <f t="array" ref="AJ21">IF($B21="","",IF(ISBLANK(INDIRECT("R9.Web!D"&amp;SUM(21,17*0,1))),"",INDIRECT("R9.Web!D"&amp;SUM(21,17*0,1))))</f>
        <v>Pasa</v>
      </c>
      <c r="AK21" s="254" t="str">
        <f t="array" ref="AK21">IF($B21="","",IF(ISBLANK(INDIRECT("R9.Web!D"&amp;SUM(21,17*1,1))),"",INDIRECT("R9.Web!D"&amp;SUM(21,17*1,1))))</f>
        <v>N/A</v>
      </c>
      <c r="AL21" s="254" t="str">
        <f t="array" ref="AL21">IF($B21="","",IF(ISBLANK(INDIRECT("R9.Web!D"&amp;SUM(21,17*2,1))),"",INDIRECT("R9.Web!D"&amp;SUM(21,17*2,1))))</f>
        <v>N/A</v>
      </c>
      <c r="AM21" s="254" t="str">
        <f t="array" ref="AM21">IF($B21="","",IF(ISBLANK(INDIRECT("R9.Web!D"&amp;SUM(21,17*3,1))),"",INDIRECT("R9.Web!D"&amp;SUM(21,17*3,1))))</f>
        <v>Pasa</v>
      </c>
      <c r="AN21" s="254" t="str">
        <f t="array" ref="AN21">IF($B21="","",IF(ISBLANK(INDIRECT("R9.Web!D"&amp;SUM(21,17*4,1))),"",INDIRECT("R9.Web!D"&amp;SUM(21,17*4,1))))</f>
        <v>Pasa</v>
      </c>
      <c r="AO21" s="254" t="str">
        <f t="array" ref="AO21">IF($B21="","",IF(ISBLANK(INDIRECT("R9.Web!D"&amp;SUM(21,17*5,1))),"",INDIRECT("R9.Web!D"&amp;SUM(21,17*5,1))))</f>
        <v>N/A</v>
      </c>
      <c r="AP21" s="254" t="str">
        <f t="array" ref="AP21">IF($B21="","",IF(ISBLANK(INDIRECT("R9.Web!D"&amp;SUM(21,17*6,1))),"",INDIRECT("R9.Web!D"&amp;SUM(21,17*6,1))))</f>
        <v>Pasa</v>
      </c>
      <c r="AQ21" s="254" t="str">
        <f t="array" ref="AQ21">IF($B21="","",IF(ISBLANK(INDIRECT("R9.Web!D"&amp;SUM(21,17*7,1))),"",INDIRECT("R9.Web!D"&amp;SUM(21,17*7,1))))</f>
        <v>Pasa</v>
      </c>
      <c r="AR21" s="254" t="str">
        <f t="array" ref="AR21">IF($B21="","",IF(ISBLANK(INDIRECT("R9.Web!D"&amp;SUM(21,17*8,1))),"",INDIRECT("R9.Web!D"&amp;SUM(21,17*8,1))))</f>
        <v>Pasa</v>
      </c>
      <c r="AS21" s="254" t="str">
        <f t="array" ref="AS21">IF($B21="","",IF(ISBLANK(INDIRECT("R9.Web!D"&amp;SUM(21,17*9,1))),"",INDIRECT("R9.Web!D"&amp;SUM(21,17*9,1))))</f>
        <v>Pasa</v>
      </c>
      <c r="AT21" s="254" t="str">
        <f t="array" ref="AT21">IF($B21="","",IF(ISBLANK(INDIRECT("R9.Web!D"&amp;SUM(21,17*10,1))),"",INDIRECT("R9.Web!D"&amp;SUM(21,17*10,1))))</f>
        <v>Falla</v>
      </c>
      <c r="AU21" s="254" t="str">
        <f t="array" ref="AU21">IF($B21="","",IF(ISBLANK(INDIRECT("R9.Web!D"&amp;SUM(21,17*11,1))),"",INDIRECT("R9.Web!D"&amp;SUM(21,17*11,1))))</f>
        <v>N/A</v>
      </c>
      <c r="AV21" s="254" t="str">
        <f t="array" ref="AV21">IF($B21="","",IF(ISBLANK(INDIRECT("R9.Web!D"&amp;SUM(21,17*12,1))),"",INDIRECT("R9.Web!D"&amp;SUM(21,17*12,1))))</f>
        <v>Pasa</v>
      </c>
      <c r="AW21" s="254" t="str">
        <f t="array" ref="AW21">IF($B21="","",IF(ISBLANK(INDIRECT("R9.Web!D"&amp;SUM(21,17*13,1))),"",INDIRECT("R9.Web!D"&amp;SUM(21,17*13,1))))</f>
        <v>Pasa</v>
      </c>
      <c r="AX21" s="254" t="str">
        <f t="array" ref="AX21">IF($B21="","",IF(ISBLANK(INDIRECT("R9.Web!D"&amp;SUM(21,17*14,1))),"",INDIRECT("R9.Web!D"&amp;SUM(21,17*14,1))))</f>
        <v>Pasa</v>
      </c>
      <c r="AY21" s="254" t="str">
        <f t="array" ref="AY21">IF($B21="","",IF(ISBLANK(INDIRECT("R9.Web!D"&amp;SUM(21,17*15,1))),"",INDIRECT("R9.Web!D"&amp;SUM(21,17*15,1))))</f>
        <v>Pasa</v>
      </c>
      <c r="AZ21" s="254" t="str">
        <f t="array" ref="AZ21">IF($B21="","",IF(ISBLANK(INDIRECT("R9.Web!D"&amp;SUM(21,17*16,1))),"",INDIRECT("R9.Web!D"&amp;SUM(21,17*16,1))))</f>
        <v>Falla</v>
      </c>
      <c r="BA21" s="254" t="str">
        <f t="array" ref="BA21">IF($B21="","",IF(ISBLANK(INDIRECT("R9.Web!D"&amp;SUM(21,17*17,1))),"",INDIRECT("R9.Web!D"&amp;SUM(21,17*17,1))))</f>
        <v>Pasa</v>
      </c>
      <c r="BB21" s="254" t="str">
        <f t="array" ref="BB21">IF($B21="","",IF(ISBLANK(INDIRECT("R9.Web!D"&amp;SUM(21,17*18,1))),"",INDIRECT("R9.Web!D"&amp;SUM(21,17*18,1))))</f>
        <v>N/A</v>
      </c>
      <c r="BC21" s="254" t="str">
        <f t="array" ref="BC21">IF($B21="","",IF(ISBLANK(INDIRECT("R9.Web!D"&amp;SUM(21,17*19,1))),"",INDIRECT("R9.Web!D"&amp;SUM(21,17*19,1))))</f>
        <v>Pasa</v>
      </c>
      <c r="BD21" s="254" t="str">
        <f t="array" ref="BD21">IF($B21="","",IF(ISBLANK(INDIRECT("R9.Web!D"&amp;SUM(21,17*20,1))),"",INDIRECT("R9.Web!D"&amp;SUM(21,17*20,1))))</f>
        <v>N/A</v>
      </c>
      <c r="BE21" s="254" t="str">
        <f t="array" ref="BE21">IF($B21="","",IF(ISBLANK(INDIRECT("R9.Web!D"&amp;SUM(21,17*21,1))),"",INDIRECT("R9.Web!D"&amp;SUM(21,17*21,1))))</f>
        <v>Falla</v>
      </c>
      <c r="BF21" s="254" t="str">
        <f t="array" ref="BF21">IF($B21="","",IF(ISBLANK(INDIRECT("R9.Web!D"&amp;SUM(21,17*22,1))),"",INDIRECT("R9.Web!D"&amp;SUM(21,17*22,1))))</f>
        <v>N/A</v>
      </c>
      <c r="BG21" s="254" t="str">
        <f t="array" ref="BG21">IF($B21="","",IF(ISBLANK(INDIRECT("R9.Web!D"&amp;SUM(21,17*23,1))),"",INDIRECT("R9.Web!D"&amp;SUM(21,17*23,1))))</f>
        <v>Pasa</v>
      </c>
      <c r="BH21" s="254" t="str">
        <f t="array" ref="BH21">IF($B21="","",IF(ISBLANK(INDIRECT("R9.Web!D"&amp;SUM(21,17*24,1))),"",INDIRECT("R9.Web!D"&amp;SUM(21,17*24,1))))</f>
        <v>Pasa</v>
      </c>
      <c r="BI21" s="254" t="str">
        <f t="array" ref="BI21">IF($B21="","",IF(ISBLANK(INDIRECT("R9.Web!D"&amp;SUM(21,17*25,1))),"",INDIRECT("R9.Web!D"&amp;SUM(21,17*25,1))))</f>
        <v>N/A</v>
      </c>
      <c r="BJ21" s="254" t="str">
        <f t="array" ref="BJ21">IF($B21="","",IF(ISBLANK(INDIRECT("R9.Web!D"&amp;SUM(21,17*26,1))),"",INDIRECT("R9.Web!D"&amp;SUM(21,17*26,1))))</f>
        <v>Pasa</v>
      </c>
      <c r="BK21" s="254" t="str">
        <f t="array" ref="BK21">IF($B21="","",IF(ISBLANK(INDIRECT("R9.Web!D"&amp;SUM(21,17*27,1))),"",INDIRECT("R9.Web!D"&amp;SUM(21,17*27,1))))</f>
        <v>Falla</v>
      </c>
      <c r="BL21" s="254" t="str">
        <f t="array" ref="BL21">IF($B21="","",IF(ISBLANK(INDIRECT("R9.Web!D"&amp;SUM(21,17*28,1))),"",INDIRECT("R9.Web!D"&amp;SUM(21,17*28,1))))</f>
        <v>Pasa</v>
      </c>
      <c r="BM21" s="254" t="str">
        <f t="array" ref="BM21">IF($B21="","",IF(ISBLANK(INDIRECT("R9.Web!D"&amp;SUM(21,17*29,1))),"",INDIRECT("R9.Web!D"&amp;SUM(21,17*29,1))))</f>
        <v>Pasa</v>
      </c>
      <c r="BN21" s="254" t="str">
        <f t="array" ref="BN21">IF($B21="","",IF(ISBLANK(INDIRECT("R9.Web!D"&amp;SUM(21,17*30,1))),"",INDIRECT("R9.Web!D"&amp;SUM(21,17*30,1))))</f>
        <v>Pasa</v>
      </c>
      <c r="BO21" s="254" t="str">
        <f t="array" ref="BO21">IF($B21="","",IF(ISBLANK(INDIRECT("R9.Web!D"&amp;SUM(21,17*31,1))),"",INDIRECT("R9.Web!D"&amp;SUM(21,17*31,1))))</f>
        <v>N/A</v>
      </c>
      <c r="BP21" s="254" t="str">
        <f t="array" ref="BP21">IF($B21="","",IF(ISBLANK(INDIRECT("R9.Web!D"&amp;SUM(21,17*32,1))),"",INDIRECT("R9.Web!D"&amp;SUM(21,17*32,1))))</f>
        <v>N/A</v>
      </c>
      <c r="BQ21" s="254" t="str">
        <f t="array" ref="BQ21">IF($B21="","",IF(ISBLANK(INDIRECT("R9.Web!D"&amp;SUM(21,17*33,1))),"",INDIRECT("R9.Web!D"&amp;SUM(21,17*33,1))))</f>
        <v>N/A</v>
      </c>
      <c r="BR21" s="254" t="str">
        <f t="array" ref="BR21">IF($B21="","",IF(ISBLANK(INDIRECT("R9.Web!D"&amp;SUM(21,17*34,1))),"",INDIRECT("R9.Web!D"&amp;SUM(21,17*34,1))))</f>
        <v>Pasa</v>
      </c>
      <c r="BS21" s="254" t="str">
        <f t="array" ref="BS21">IF($B21="","",IF(ISBLANK(INDIRECT("R9.Web!D"&amp;SUM(21,17*35,1))),"",INDIRECT("R9.Web!D"&amp;SUM(21,17*35,1))))</f>
        <v>N/A</v>
      </c>
      <c r="BT21" s="254" t="str">
        <f t="array" ref="BT21">IF($B21="","",IF(ISBLANK(INDIRECT("R9.Web!D"&amp;SUM(21,17*36,1))),"",INDIRECT("R9.Web!D"&amp;SUM(21,17*36,1))))</f>
        <v>Pasa</v>
      </c>
      <c r="BU21" s="254" t="str">
        <f t="array" ref="BU21">IF($B21="","",IF(ISBLANK(INDIRECT("R9.Web!D"&amp;SUM(21,17*37,1))),"",INDIRECT("R9.Web!D"&amp;SUM(21,17*37,1))))</f>
        <v>Pasa</v>
      </c>
      <c r="BV21" s="254" t="str">
        <f t="array" ref="BV21">IF($B21="","",IF(ISBLANK(INDIRECT("R9.Web!D"&amp;SUM(21,17*38,1))),"",INDIRECT("R9.Web!D"&amp;SUM(21,17*38,1))))</f>
        <v>N/A</v>
      </c>
      <c r="BW21" s="254" t="str">
        <f t="array" ref="BW21">IF($B21="","",IF(ISBLANK(INDIRECT("R9.Web!D"&amp;SUM(21,17*39,1))),"",INDIRECT("R9.Web!D"&amp;SUM(21,17*39,1))))</f>
        <v>N/A</v>
      </c>
      <c r="BX21" s="254" t="str">
        <f t="array" ref="BX21">IF($B21="","",IF(ISBLANK(INDIRECT("R9.Web!D"&amp;SUM(21,17*40,1))),"",INDIRECT("R9.Web!D"&amp;SUM(21,17*40,1))))</f>
        <v>Pasa</v>
      </c>
      <c r="BY21" s="254" t="str">
        <f t="array" ref="BY21">IF($B21="","",IF(ISBLANK(INDIRECT("R9.Web!D"&amp;SUM(21,17*41,1))),"",INDIRECT("R9.Web!D"&amp;SUM(21,17*41,1))))</f>
        <v>Pasa</v>
      </c>
      <c r="BZ21" s="254" t="str">
        <f t="array" ref="BZ21">IF($B21="","",IF(ISBLANK(INDIRECT("R9.Web!D"&amp;SUM(21,17*42,1))),"",INDIRECT("R9.Web!D"&amp;SUM(21,17*42,1))))</f>
        <v>Pasa</v>
      </c>
      <c r="CA21" s="254" t="str">
        <f t="array" ref="CA21">IF($B21="","",IF(ISBLANK(INDIRECT("R9.Web!D"&amp;SUM(21,17*43,1))),"",INDIRECT("R9.Web!D"&amp;SUM(21,17*43,1))))</f>
        <v>Falla</v>
      </c>
      <c r="CB21" s="254" t="str">
        <f t="array" ref="CB21">IF($B21="","",IF(ISBLANK(INDIRECT("R9.Web!D"&amp;SUM(21,17*44,1))),"",INDIRECT("R9.Web!D"&amp;SUM(21,17*44,1))))</f>
        <v>Falla</v>
      </c>
      <c r="CC21" s="254" t="str">
        <f t="array" ref="CC21">IF($B21="","",IF(ISBLANK(INDIRECT("R9.Web!D"&amp;SUM(21,17*45,1))),"",INDIRECT("R9.Web!D"&amp;SUM(21,17*45,1))))</f>
        <v>N/A</v>
      </c>
      <c r="CD21" s="254" t="str">
        <f t="array" ref="CD21">IF($B21="","",IF(ISBLANK(INDIRECT("R9.Web!D"&amp;SUM(21,17*46,1))),"",INDIRECT("R9.Web!D"&amp;SUM(21,17*46,1))))</f>
        <v>N/A</v>
      </c>
      <c r="CE21" s="254" t="str">
        <f t="array" ref="CE21">IF($B21="","",IF(ISBLANK(INDIRECT("R9.Web!D"&amp;SUM(21,17*47,1))),"",INDIRECT("R9.Web!D"&amp;SUM(21,17*47,1))))</f>
        <v>N/A</v>
      </c>
      <c r="CF21" s="254" t="str">
        <f t="array" ref="CF21">IF($B21="","",IF(ISBLANK(INDIRECT("R9.Web!D"&amp;SUM(21,17*48,1))),"",INDIRECT("R9.Web!D"&amp;SUM(21,17*48,1))))</f>
        <v>Falla</v>
      </c>
      <c r="CG21" s="254" t="str">
        <f t="array" ref="CG21">IF($B21="","",IF(ISBLANK(INDIRECT("R9.Web!D"&amp;SUM(21,17*49,1))),"",INDIRECT("R9.Web!D"&amp;SUM(21,17*49,1))))</f>
        <v>N/A</v>
      </c>
      <c r="CH21" s="254" t="str">
        <f t="array" ref="CH21">IF($B21="","",IF(ISBLANK(INDIRECT("R11.Software!D"&amp;SUM(21,17*0,1))),"",INDIRECT("R11.Software!D"&amp;SUM(21,17*0,1))))</f>
        <v>N/A</v>
      </c>
      <c r="CI21" s="254" t="str">
        <f t="array" ref="CI21">IF($B21="","",IF(ISBLANK(INDIRECT("R11.Software!D"&amp;SUM(21,17*1,1))),"",INDIRECT("R11.Software!D"&amp;SUM(21,17*1,1))))</f>
        <v>Falla</v>
      </c>
      <c r="CJ21" s="254" t="str">
        <f t="array" ref="CJ21">IF($B21="","",IF(ISBLANK(INDIRECT("R11.Software!D"&amp;SUM(21,17*2,1))),"",INDIRECT("R11.Software!D"&amp;SUM(21,17*2,1))))</f>
        <v>Falla</v>
      </c>
      <c r="CK21" s="254" t="str">
        <f t="array" ref="CK21">IF($B21="","",IF(ISBLANK(INDIRECT("R11.Software!D"&amp;SUM(21,17*3,1))),"",INDIRECT("R11.Software!D"&amp;SUM(21,17*3,1))))</f>
        <v>N/A</v>
      </c>
      <c r="CL21" s="254" t="str">
        <f t="array" ref="CL21">IF($B21="","",IF(ISBLANK(INDIRECT("R11.Software!D"&amp;SUM(21,17*4,1))),"",INDIRECT("R11.Software!D"&amp;SUM(21,17*4,1))))</f>
        <v>N/A</v>
      </c>
      <c r="CM21" s="254" t="str">
        <f t="array" ref="CM21">IF($B21="","",IF(ISBLANK(INDIRECT("R11.Software!D"&amp;SUM(21,17*5,1))),"",INDIRECT("R11.Software!D"&amp;SUM(21,17*5,1))))</f>
        <v>N/A</v>
      </c>
      <c r="CN21" s="254" t="str">
        <f t="array" ref="CN21">IF($B21="","",IF(ISBLANK(INDIRECT("R12.ServiciosApoyo!D"&amp;SUM(21,17*0,1))),"",INDIRECT("R12.ServiciosApoyo!D"&amp;SUM(21,17*0,1))))</f>
        <v>N/A</v>
      </c>
      <c r="CO21" s="254" t="str">
        <f t="array" ref="CO21">IF($B21="","",IF(ISBLANK(INDIRECT("R12.ServiciosApoyo!D"&amp;SUM(21,17*1,1))),"",INDIRECT("R12.ServiciosApoyo!D"&amp;SUM(21,17*1,1))))</f>
        <v>N/A</v>
      </c>
      <c r="CP21" s="254" t="str">
        <f t="array" ref="CP21">IF($B21="","",IF(ISBLANK(INDIRECT("R12.ServiciosApoyo!D"&amp;SUM(21,17*2,1))),"",INDIRECT("R12.ServiciosApoyo!D"&amp;SUM(21,17*2,1))))</f>
        <v>N/A</v>
      </c>
      <c r="CQ21" s="254" t="str">
        <f t="array" ref="CQ21">IF($B21="","",IF(ISBLANK(INDIRECT("R12.ServiciosApoyo!D"&amp;SUM(21,17*3,1))),"",INDIRECT("R12.ServiciosApoyo!D"&amp;SUM(21,17*3,1))))</f>
        <v>N/A</v>
      </c>
      <c r="CR21" s="254" t="str">
        <f t="array" ref="CR21">IF($B21="","",IF(ISBLANK(INDIRECT("R12.ServiciosApoyo!D"&amp;SUM(21,17*4,1))),"",INDIRECT("R12.ServiciosApoyo!D"&amp;SUM(21,17*4,1))))</f>
        <v>N/A</v>
      </c>
      <c r="CS21" s="29"/>
      <c r="CT21" s="29"/>
      <c r="CU21" s="256"/>
    </row>
    <row r="22" ht="12.75" customHeight="1">
      <c r="A22" s="29"/>
      <c r="B22" s="133">
        <f t="array" ref="B22">IFERROR(INDEX('03.Muestra'!$B$8:$B$17,SMALL(IF("Página Web"='03.Muestra'!$D$8:$D$17,ROW('03.Muestra'!$B$8:$B$17)-MIN(ROW('03.Muestra'!$D$8:$D$17))+1,""),ROW()-19)),"")</f>
        <v>3</v>
      </c>
      <c r="C22" s="253" t="str">
        <f t="array" ref="C22">IFERROR(INDEX('03.Muestra'!$C$8:$C$17,SMALL(IF("Página Web"='03.Muestra'!$D$8:$D$17,ROW('03.Muestra'!$C$8:$C$17)-MIN(ROW('03.Muestra'!$D$8:$D$17))+1,""),ROW()-19)),"")</f>
        <v>Servicios</v>
      </c>
      <c r="D22" s="170" t="str">
        <f t="array" ref="D22">IFERROR(INDEX('03.Muestra'!$F$8:$F$17,SMALL(IF("Página Web"='03.Muestra'!$D$8:$D$17,ROW('03.Muestra'!$F$8:$F$17)-MIN(ROW('03.Muestra'!$D$8:$D$17))+1,""),ROW()-19)),"")</f>
        <v>https://vicengallartandres.com/servicios/</v>
      </c>
      <c r="E22" s="254" t="str">
        <f t="array" ref="E22">IF($B22="","",IF(ISBLANK(INDIRECT("R5.Genéricos!D"&amp;SUM(21,17*0,1))),"",INDIRECT("R5.Genéricos!D"&amp;SUM(21,17*0,1))))</f>
        <v>Pasa</v>
      </c>
      <c r="F22" s="254" t="str">
        <f t="array" ref="F22">IF($B22="","",IF(ISBLANK(INDIRECT("R5.Genéricos!D"&amp;SUM(21,17*1,3))),"",INDIRECT("R5.Genéricos!D"&amp;SUM(21,17*1,3))))</f>
        <v>Pasa</v>
      </c>
      <c r="G22" s="254" t="str">
        <f t="array" ref="G22">IF($B22="","",IF(ISBLANK(INDIRECT("R5.Genéricos!D"&amp;SUM(21,17*2,1))),"",INDIRECT("R5.Genéricos!D"&amp;SUM(21,17*2,1))))</f>
        <v>Pasa</v>
      </c>
      <c r="H22" s="254" t="str">
        <f t="array" ref="H22">IF($B22="","",IF(ISBLANK(INDIRECT("R6.Voz!D"&amp;SUM(21,17*0,1))),"",INDIRECT("R6.Voz!D"&amp;SUM(21,17*0,1))))</f>
        <v>N/A</v>
      </c>
      <c r="I22" s="254" t="str">
        <f t="array" ref="I22">IF($B22="","",IF(ISBLANK(INDIRECT("R6.Voz!D"&amp;SUM(21,17*1,1))),"",INDIRECT("R6.Voz!D"&amp;SUM(21,17*1,1))))</f>
        <v>N/A</v>
      </c>
      <c r="J22" s="254" t="str">
        <f t="array" ref="J22">IF($B22="","",IF(ISBLANK(INDIRECT("R6.Voz!D"&amp;SUM(21,17*2,1))),"",INDIRECT("R6.Voz!D"&amp;SUM(21,17*2,1))))</f>
        <v>N/A</v>
      </c>
      <c r="K22" s="254" t="str">
        <f t="array" ref="K22">IF($B22="","",IF(ISBLANK(INDIRECT("R6.Voz!D"&amp;SUM(21,17*3,1))),"",INDIRECT("R6.Voz!D"&amp;SUM(21,17*3,1))))</f>
        <v>N/A</v>
      </c>
      <c r="L22" s="254" t="str">
        <f t="array" ref="L22">IF($B22="","",IF(ISBLANK(INDIRECT("R6.Voz!D"&amp;SUM(21,17*4,1))),"",INDIRECT("R6.Voz!D"&amp;SUM(21,17*4,1))))</f>
        <v>N/A</v>
      </c>
      <c r="M22" s="254" t="str">
        <f t="array" ref="M22">IF($B22="","",IF(ISBLANK(INDIRECT("R6.Voz!D"&amp;SUM(21,17*5,1))),"",INDIRECT("R6.Voz!D"&amp;SUM(21,17*5,1))))</f>
        <v>N/A</v>
      </c>
      <c r="N22" s="254" t="str">
        <f t="array" ref="N22">IF($B22="","",IF(ISBLANK(INDIRECT("R6.Voz!D"&amp;SUM(21,17*6,1))),"",INDIRECT("R6.Voz!D"&amp;SUM(21,17*6,1))))</f>
        <v>N/A</v>
      </c>
      <c r="O22" s="254" t="str">
        <f t="array" ref="O22">IF($B22="","",IF(ISBLANK(INDIRECT("R6.Voz!D"&amp;SUM(21,17*7,1))),"",INDIRECT("R6.Voz!D"&amp;SUM(21,17*7,1))))</f>
        <v>N/A</v>
      </c>
      <c r="P22" s="254" t="str">
        <f t="array" ref="P22">IF($B22="","",IF(ISBLANK(INDIRECT("R6.Voz!D"&amp;SUM(21,17*8,1))),"",INDIRECT("R6.Voz!D"&amp;SUM(21,17*8,1))))</f>
        <v>N/A</v>
      </c>
      <c r="Q22" s="254" t="str">
        <f t="array" ref="Q22">IF($B22="","",IF(ISBLANK(INDIRECT("R6.Voz!D"&amp;SUM(21,17*9,1))),"",INDIRECT("R6.Voz!D"&amp;SUM(21,17*9,1))))</f>
        <v>N/A</v>
      </c>
      <c r="R22" s="254" t="str">
        <f t="array" ref="R22">IF($B22="","",IF(ISBLANK(INDIRECT("R6.Voz!D"&amp;SUM(21,17*10,1))),"",INDIRECT("R6.Voz!D"&amp;SUM(21,17*10,1))))</f>
        <v>N/A</v>
      </c>
      <c r="S22" s="254" t="str">
        <f t="array" ref="S22">IF($B22="","",IF(ISBLANK(INDIRECT("R6.Voz!D"&amp;SUM(21,17*11,1))),"",INDIRECT("R6.Voz!D"&amp;SUM(21,17*11,1))))</f>
        <v>N/A</v>
      </c>
      <c r="T22" s="254" t="str">
        <f t="array" ref="T22">IF($B22="","",IF(ISBLANK(INDIRECT("R6.Voz!D"&amp;SUM(21,17*12,1))),"",INDIRECT("R6.Voz!D"&amp;SUM(21,17*12,1))))</f>
        <v>N/A</v>
      </c>
      <c r="U22" s="254" t="str">
        <f t="array" ref="U22">IF($B22="","",IF(ISBLANK(INDIRECT("R6.Voz!D"&amp;SUM(21,17*13,1))),"",INDIRECT("R6.Voz!D"&amp;SUM(21,17*13,1))))</f>
        <v>N/A</v>
      </c>
      <c r="V22" s="254" t="str">
        <f t="array" ref="V22">IF($B22="","",IF(ISBLANK(INDIRECT("R6.Voz!D"&amp;SUM(21,17*14,1))),"",INDIRECT("R6.Voz!D"&amp;SUM(21,17*14,1))))</f>
        <v>N/A</v>
      </c>
      <c r="W22" s="254" t="str">
        <f t="array" ref="W22">IF($B22="","",IF(ISBLANK(INDIRECT("R6.Voz!D"&amp;SUM(21,17*15,1))),"",INDIRECT("R6.Voz!D"&amp;SUM(21,17*15,1))))</f>
        <v>N/A</v>
      </c>
      <c r="X22" s="254" t="str">
        <f t="array" ref="X22">IF($B22="","",IF(ISBLANK(INDIRECT("R6.Voz!D"&amp;SUM(21,17*16,1))),"",INDIRECT("R6.Voz!D"&amp;SUM(21,17*16,1))))</f>
        <v>N/A</v>
      </c>
      <c r="Y22" s="254" t="str">
        <f t="array" ref="Y22">IF($B22="","",IF(ISBLANK(INDIRECT("R6.Voz!D"&amp;SUM(21,17*17,1))),"",INDIRECT("R6.Voz!D"&amp;SUM(21,17*17,1))))</f>
        <v>N/A</v>
      </c>
      <c r="Z22" s="254" t="str">
        <f t="array" ref="Z22">IF($B22="","",IF(ISBLANK(INDIRECT("R6.Voz!D"&amp;SUM(21,17*18,1))),"",INDIRECT("R6.Voz!D"&amp;SUM(21,17*18,1))))</f>
        <v>N/A</v>
      </c>
      <c r="AA22" s="254" t="str">
        <f t="array" ref="AA22">IF($B22="","",IF(ISBLANK(INDIRECT("R7.Video!D"&amp;SUM(21,17*0,1))),"",INDIRECT("R7.Video!D"&amp;SUM(21,17*0,1))))</f>
        <v>N/A</v>
      </c>
      <c r="AB22" s="254" t="str">
        <f t="array" ref="AB22">IF($B22="","",IF(ISBLANK(INDIRECT("R7.Video!D"&amp;SUM(21,17*1,1))),"",INDIRECT("R7.Video!D"&amp;SUM(21,17*1,1))))</f>
        <v>N/A</v>
      </c>
      <c r="AC22" s="254" t="str">
        <f t="array" ref="AC22">IF($B22="","",IF(ISBLANK(INDIRECT("R7.Video!D"&amp;SUM(21,17*2,1))),"",INDIRECT("R7.Video!D"&amp;SUM(21,17*2,1))))</f>
        <v>N/A</v>
      </c>
      <c r="AD22" s="254" t="str">
        <f t="array" ref="AD22">IF($B22="","",IF(ISBLANK(INDIRECT("R7.Video!D"&amp;SUM(21,17*3,1))),"",INDIRECT("R7.Video!D"&amp;SUM(21,17*3,1))))</f>
        <v>N/A</v>
      </c>
      <c r="AE22" s="254" t="str">
        <f t="array" ref="AE22">IF($B22="","",IF(ISBLANK(INDIRECT("R7.Video!D"&amp;SUM(21,17*4,1))),"",INDIRECT("R7.Video!D"&amp;SUM(21,17*4,1))))</f>
        <v>N/A</v>
      </c>
      <c r="AF22" s="254" t="str">
        <f t="array" ref="AF22">IF($B22="","",IF(ISBLANK(INDIRECT("R7.Video!D"&amp;SUM(21,17*5,1))),"",INDIRECT("R7.Video!D"&amp;SUM(21,17*5,1))))</f>
        <v>N/A</v>
      </c>
      <c r="AG22" s="254" t="str">
        <f t="array" ref="AG22">IF($B22="","",IF(ISBLANK(INDIRECT("R7.Video!D"&amp;SUM(21,17*6,1))),"",INDIRECT("R7.Video!D"&amp;SUM(21,17*6,1))))</f>
        <v>N/A</v>
      </c>
      <c r="AH22" s="254" t="str">
        <f t="array" ref="AH22">IF($B22="","",IF(ISBLANK(INDIRECT("R7.Video!D"&amp;SUM(21,17*7,1))),"",INDIRECT("R7.Video!D"&amp;SUM(21,17*7,1))))</f>
        <v>N/A</v>
      </c>
      <c r="AI22" s="254" t="str">
        <f t="array" ref="AI22">IF($B22="","",IF(ISBLANK(INDIRECT("R7.Video!D"&amp;SUM(21,17*8,1))),"",INDIRECT("R7.Video!D"&amp;SUM(21,17*8,1))))</f>
        <v>N/A</v>
      </c>
      <c r="AJ22" s="254" t="str">
        <f t="array" ref="AJ22">IF($B22="","",IF(ISBLANK(INDIRECT("R9.Web!D"&amp;SUM(21,17*0,1))),"",INDIRECT("R9.Web!D"&amp;SUM(21,17*0,1))))</f>
        <v>Pasa</v>
      </c>
      <c r="AK22" s="254" t="str">
        <f t="array" ref="AK22">IF($B22="","",IF(ISBLANK(INDIRECT("R9.Web!D"&amp;SUM(21,17*1,1))),"",INDIRECT("R9.Web!D"&amp;SUM(21,17*1,1))))</f>
        <v>N/A</v>
      </c>
      <c r="AL22" s="254" t="str">
        <f t="array" ref="AL22">IF($B22="","",IF(ISBLANK(INDIRECT("R9.Web!D"&amp;SUM(21,17*2,1))),"",INDIRECT("R9.Web!D"&amp;SUM(21,17*2,1))))</f>
        <v>N/A</v>
      </c>
      <c r="AM22" s="254" t="str">
        <f t="array" ref="AM22">IF($B22="","",IF(ISBLANK(INDIRECT("R9.Web!D"&amp;SUM(21,17*3,1))),"",INDIRECT("R9.Web!D"&amp;SUM(21,17*3,1))))</f>
        <v>Pasa</v>
      </c>
      <c r="AN22" s="254" t="str">
        <f t="array" ref="AN22">IF($B22="","",IF(ISBLANK(INDIRECT("R9.Web!D"&amp;SUM(21,17*4,1))),"",INDIRECT("R9.Web!D"&amp;SUM(21,17*4,1))))</f>
        <v>Pasa</v>
      </c>
      <c r="AO22" s="254" t="str">
        <f t="array" ref="AO22">IF($B22="","",IF(ISBLANK(INDIRECT("R9.Web!D"&amp;SUM(21,17*5,1))),"",INDIRECT("R9.Web!D"&amp;SUM(21,17*5,1))))</f>
        <v>N/A</v>
      </c>
      <c r="AP22" s="254" t="str">
        <f t="array" ref="AP22">IF($B22="","",IF(ISBLANK(INDIRECT("R9.Web!D"&amp;SUM(21,17*6,1))),"",INDIRECT("R9.Web!D"&amp;SUM(21,17*6,1))))</f>
        <v>Pasa</v>
      </c>
      <c r="AQ22" s="254" t="str">
        <f t="array" ref="AQ22">IF($B22="","",IF(ISBLANK(INDIRECT("R9.Web!D"&amp;SUM(21,17*7,1))),"",INDIRECT("R9.Web!D"&amp;SUM(21,17*7,1))))</f>
        <v>Pasa</v>
      </c>
      <c r="AR22" s="254" t="str">
        <f t="array" ref="AR22">IF($B22="","",IF(ISBLANK(INDIRECT("R9.Web!D"&amp;SUM(21,17*8,1))),"",INDIRECT("R9.Web!D"&amp;SUM(21,17*8,1))))</f>
        <v>Pasa</v>
      </c>
      <c r="AS22" s="254" t="str">
        <f t="array" ref="AS22">IF($B22="","",IF(ISBLANK(INDIRECT("R9.Web!D"&amp;SUM(21,17*9,1))),"",INDIRECT("R9.Web!D"&amp;SUM(21,17*9,1))))</f>
        <v>Pasa</v>
      </c>
      <c r="AT22" s="254" t="str">
        <f t="array" ref="AT22">IF($B22="","",IF(ISBLANK(INDIRECT("R9.Web!D"&amp;SUM(21,17*10,1))),"",INDIRECT("R9.Web!D"&amp;SUM(21,17*10,1))))</f>
        <v>Falla</v>
      </c>
      <c r="AU22" s="254" t="str">
        <f t="array" ref="AU22">IF($B22="","",IF(ISBLANK(INDIRECT("R9.Web!D"&amp;SUM(21,17*11,1))),"",INDIRECT("R9.Web!D"&amp;SUM(21,17*11,1))))</f>
        <v>N/A</v>
      </c>
      <c r="AV22" s="254" t="str">
        <f t="array" ref="AV22">IF($B22="","",IF(ISBLANK(INDIRECT("R9.Web!D"&amp;SUM(21,17*12,1))),"",INDIRECT("R9.Web!D"&amp;SUM(21,17*12,1))))</f>
        <v>Pasa</v>
      </c>
      <c r="AW22" s="254" t="str">
        <f t="array" ref="AW22">IF($B22="","",IF(ISBLANK(INDIRECT("R9.Web!D"&amp;SUM(21,17*13,1))),"",INDIRECT("R9.Web!D"&amp;SUM(21,17*13,1))))</f>
        <v>Pasa</v>
      </c>
      <c r="AX22" s="254" t="str">
        <f t="array" ref="AX22">IF($B22="","",IF(ISBLANK(INDIRECT("R9.Web!D"&amp;SUM(21,17*14,1))),"",INDIRECT("R9.Web!D"&amp;SUM(21,17*14,1))))</f>
        <v>Pasa</v>
      </c>
      <c r="AY22" s="254" t="str">
        <f t="array" ref="AY22">IF($B22="","",IF(ISBLANK(INDIRECT("R9.Web!D"&amp;SUM(21,17*15,1))),"",INDIRECT("R9.Web!D"&amp;SUM(21,17*15,1))))</f>
        <v>Pasa</v>
      </c>
      <c r="AZ22" s="254" t="str">
        <f t="array" ref="AZ22">IF($B22="","",IF(ISBLANK(INDIRECT("R9.Web!D"&amp;SUM(21,17*16,1))),"",INDIRECT("R9.Web!D"&amp;SUM(21,17*16,1))))</f>
        <v>Falla</v>
      </c>
      <c r="BA22" s="254" t="str">
        <f t="array" ref="BA22">IF($B22="","",IF(ISBLANK(INDIRECT("R9.Web!D"&amp;SUM(21,17*17,1))),"",INDIRECT("R9.Web!D"&amp;SUM(21,17*17,1))))</f>
        <v>Pasa</v>
      </c>
      <c r="BB22" s="254" t="str">
        <f t="array" ref="BB22">IF($B22="","",IF(ISBLANK(INDIRECT("R9.Web!D"&amp;SUM(21,17*18,1))),"",INDIRECT("R9.Web!D"&amp;SUM(21,17*18,1))))</f>
        <v>N/A</v>
      </c>
      <c r="BC22" s="254" t="str">
        <f t="array" ref="BC22">IF($B22="","",IF(ISBLANK(INDIRECT("R9.Web!D"&amp;SUM(21,17*19,1))),"",INDIRECT("R9.Web!D"&amp;SUM(21,17*19,1))))</f>
        <v>Pasa</v>
      </c>
      <c r="BD22" s="254" t="str">
        <f t="array" ref="BD22">IF($B22="","",IF(ISBLANK(INDIRECT("R9.Web!D"&amp;SUM(21,17*20,1))),"",INDIRECT("R9.Web!D"&amp;SUM(21,17*20,1))))</f>
        <v>N/A</v>
      </c>
      <c r="BE22" s="254" t="str">
        <f t="array" ref="BE22">IF($B22="","",IF(ISBLANK(INDIRECT("R9.Web!D"&amp;SUM(21,17*21,1))),"",INDIRECT("R9.Web!D"&amp;SUM(21,17*21,1))))</f>
        <v>Falla</v>
      </c>
      <c r="BF22" s="254" t="str">
        <f t="array" ref="BF22">IF($B22="","",IF(ISBLANK(INDIRECT("R9.Web!D"&amp;SUM(21,17*22,1))),"",INDIRECT("R9.Web!D"&amp;SUM(21,17*22,1))))</f>
        <v>N/A</v>
      </c>
      <c r="BG22" s="254" t="str">
        <f t="array" ref="BG22">IF($B22="","",IF(ISBLANK(INDIRECT("R9.Web!D"&amp;SUM(21,17*23,1))),"",INDIRECT("R9.Web!D"&amp;SUM(21,17*23,1))))</f>
        <v>Pasa</v>
      </c>
      <c r="BH22" s="254" t="str">
        <f t="array" ref="BH22">IF($B22="","",IF(ISBLANK(INDIRECT("R9.Web!D"&amp;SUM(21,17*24,1))),"",INDIRECT("R9.Web!D"&amp;SUM(21,17*24,1))))</f>
        <v>Pasa</v>
      </c>
      <c r="BI22" s="254" t="str">
        <f t="array" ref="BI22">IF($B22="","",IF(ISBLANK(INDIRECT("R9.Web!D"&amp;SUM(21,17*25,1))),"",INDIRECT("R9.Web!D"&amp;SUM(21,17*25,1))))</f>
        <v>N/A</v>
      </c>
      <c r="BJ22" s="254" t="str">
        <f t="array" ref="BJ22">IF($B22="","",IF(ISBLANK(INDIRECT("R9.Web!D"&amp;SUM(21,17*26,1))),"",INDIRECT("R9.Web!D"&amp;SUM(21,17*26,1))))</f>
        <v>Pasa</v>
      </c>
      <c r="BK22" s="254" t="str">
        <f t="array" ref="BK22">IF($B22="","",IF(ISBLANK(INDIRECT("R9.Web!D"&amp;SUM(21,17*27,1))),"",INDIRECT("R9.Web!D"&amp;SUM(21,17*27,1))))</f>
        <v>Falla</v>
      </c>
      <c r="BL22" s="254" t="str">
        <f t="array" ref="BL22">IF($B22="","",IF(ISBLANK(INDIRECT("R9.Web!D"&amp;SUM(21,17*28,1))),"",INDIRECT("R9.Web!D"&amp;SUM(21,17*28,1))))</f>
        <v>Pasa</v>
      </c>
      <c r="BM22" s="254" t="str">
        <f t="array" ref="BM22">IF($B22="","",IF(ISBLANK(INDIRECT("R9.Web!D"&amp;SUM(21,17*29,1))),"",INDIRECT("R9.Web!D"&amp;SUM(21,17*29,1))))</f>
        <v>Pasa</v>
      </c>
      <c r="BN22" s="254" t="str">
        <f t="array" ref="BN22">IF($B22="","",IF(ISBLANK(INDIRECT("R9.Web!D"&amp;SUM(21,17*30,1))),"",INDIRECT("R9.Web!D"&amp;SUM(21,17*30,1))))</f>
        <v>Pasa</v>
      </c>
      <c r="BO22" s="254" t="str">
        <f t="array" ref="BO22">IF($B22="","",IF(ISBLANK(INDIRECT("R9.Web!D"&amp;SUM(21,17*31,1))),"",INDIRECT("R9.Web!D"&amp;SUM(21,17*31,1))))</f>
        <v>N/A</v>
      </c>
      <c r="BP22" s="254" t="str">
        <f t="array" ref="BP22">IF($B22="","",IF(ISBLANK(INDIRECT("R9.Web!D"&amp;SUM(21,17*32,1))),"",INDIRECT("R9.Web!D"&amp;SUM(21,17*32,1))))</f>
        <v>N/A</v>
      </c>
      <c r="BQ22" s="254" t="str">
        <f t="array" ref="BQ22">IF($B22="","",IF(ISBLANK(INDIRECT("R9.Web!D"&amp;SUM(21,17*33,1))),"",INDIRECT("R9.Web!D"&amp;SUM(21,17*33,1))))</f>
        <v>N/A</v>
      </c>
      <c r="BR22" s="254" t="str">
        <f t="array" ref="BR22">IF($B22="","",IF(ISBLANK(INDIRECT("R9.Web!D"&amp;SUM(21,17*34,1))),"",INDIRECT("R9.Web!D"&amp;SUM(21,17*34,1))))</f>
        <v>Pasa</v>
      </c>
      <c r="BS22" s="254" t="str">
        <f t="array" ref="BS22">IF($B22="","",IF(ISBLANK(INDIRECT("R9.Web!D"&amp;SUM(21,17*35,1))),"",INDIRECT("R9.Web!D"&amp;SUM(21,17*35,1))))</f>
        <v>N/A</v>
      </c>
      <c r="BT22" s="254" t="str">
        <f t="array" ref="BT22">IF($B22="","",IF(ISBLANK(INDIRECT("R9.Web!D"&amp;SUM(21,17*36,1))),"",INDIRECT("R9.Web!D"&amp;SUM(21,17*36,1))))</f>
        <v>Pasa</v>
      </c>
      <c r="BU22" s="254" t="str">
        <f t="array" ref="BU22">IF($B22="","",IF(ISBLANK(INDIRECT("R9.Web!D"&amp;SUM(21,17*37,1))),"",INDIRECT("R9.Web!D"&amp;SUM(21,17*37,1))))</f>
        <v>Pasa</v>
      </c>
      <c r="BV22" s="254" t="str">
        <f t="array" ref="BV22">IF($B22="","",IF(ISBLANK(INDIRECT("R9.Web!D"&amp;SUM(21,17*38,1))),"",INDIRECT("R9.Web!D"&amp;SUM(21,17*38,1))))</f>
        <v>N/A</v>
      </c>
      <c r="BW22" s="254" t="str">
        <f t="array" ref="BW22">IF($B22="","",IF(ISBLANK(INDIRECT("R9.Web!D"&amp;SUM(21,17*39,1))),"",INDIRECT("R9.Web!D"&amp;SUM(21,17*39,1))))</f>
        <v>N/A</v>
      </c>
      <c r="BX22" s="254" t="str">
        <f t="array" ref="BX22">IF($B22="","",IF(ISBLANK(INDIRECT("R9.Web!D"&amp;SUM(21,17*40,1))),"",INDIRECT("R9.Web!D"&amp;SUM(21,17*40,1))))</f>
        <v>Pasa</v>
      </c>
      <c r="BY22" s="254" t="str">
        <f t="array" ref="BY22">IF($B22="","",IF(ISBLANK(INDIRECT("R9.Web!D"&amp;SUM(21,17*41,1))),"",INDIRECT("R9.Web!D"&amp;SUM(21,17*41,1))))</f>
        <v>Pasa</v>
      </c>
      <c r="BZ22" s="254" t="str">
        <f t="array" ref="BZ22">IF($B22="","",IF(ISBLANK(INDIRECT("R9.Web!D"&amp;SUM(21,17*42,1))),"",INDIRECT("R9.Web!D"&amp;SUM(21,17*42,1))))</f>
        <v>Pasa</v>
      </c>
      <c r="CA22" s="254" t="str">
        <f t="array" ref="CA22">IF($B22="","",IF(ISBLANK(INDIRECT("R9.Web!D"&amp;SUM(21,17*43,1))),"",INDIRECT("R9.Web!D"&amp;SUM(21,17*43,1))))</f>
        <v>Falla</v>
      </c>
      <c r="CB22" s="254" t="str">
        <f t="array" ref="CB22">IF($B22="","",IF(ISBLANK(INDIRECT("R9.Web!D"&amp;SUM(21,17*44,1))),"",INDIRECT("R9.Web!D"&amp;SUM(21,17*44,1))))</f>
        <v>Falla</v>
      </c>
      <c r="CC22" s="254" t="str">
        <f t="array" ref="CC22">IF($B22="","",IF(ISBLANK(INDIRECT("R9.Web!D"&amp;SUM(21,17*45,1))),"",INDIRECT("R9.Web!D"&amp;SUM(21,17*45,1))))</f>
        <v>N/A</v>
      </c>
      <c r="CD22" s="254" t="str">
        <f t="array" ref="CD22">IF($B22="","",IF(ISBLANK(INDIRECT("R9.Web!D"&amp;SUM(21,17*46,1))),"",INDIRECT("R9.Web!D"&amp;SUM(21,17*46,1))))</f>
        <v>N/A</v>
      </c>
      <c r="CE22" s="254" t="str">
        <f t="array" ref="CE22">IF($B22="","",IF(ISBLANK(INDIRECT("R9.Web!D"&amp;SUM(21,17*47,1))),"",INDIRECT("R9.Web!D"&amp;SUM(21,17*47,1))))</f>
        <v>N/A</v>
      </c>
      <c r="CF22" s="254" t="str">
        <f t="array" ref="CF22">IF($B22="","",IF(ISBLANK(INDIRECT("R9.Web!D"&amp;SUM(21,17*48,1))),"",INDIRECT("R9.Web!D"&amp;SUM(21,17*48,1))))</f>
        <v>Falla</v>
      </c>
      <c r="CG22" s="254" t="str">
        <f t="array" ref="CG22">IF($B22="","",IF(ISBLANK(INDIRECT("R9.Web!D"&amp;SUM(21,17*49,1))),"",INDIRECT("R9.Web!D"&amp;SUM(21,17*49,1))))</f>
        <v>N/A</v>
      </c>
      <c r="CH22" s="254" t="str">
        <f t="array" ref="CH22">IF($B22="","",IF(ISBLANK(INDIRECT("R11.Software!D"&amp;SUM(21,17*0,1))),"",INDIRECT("R11.Software!D"&amp;SUM(21,17*0,1))))</f>
        <v>N/A</v>
      </c>
      <c r="CI22" s="254" t="str">
        <f t="array" ref="CI22">IF($B22="","",IF(ISBLANK(INDIRECT("R11.Software!D"&amp;SUM(21,17*1,1))),"",INDIRECT("R11.Software!D"&amp;SUM(21,17*1,1))))</f>
        <v>Falla</v>
      </c>
      <c r="CJ22" s="254" t="str">
        <f t="array" ref="CJ22">IF($B22="","",IF(ISBLANK(INDIRECT("R11.Software!D"&amp;SUM(21,17*2,1))),"",INDIRECT("R11.Software!D"&amp;SUM(21,17*2,1))))</f>
        <v>Falla</v>
      </c>
      <c r="CK22" s="254" t="str">
        <f t="array" ref="CK22">IF($B22="","",IF(ISBLANK(INDIRECT("R11.Software!D"&amp;SUM(21,17*3,1))),"",INDIRECT("R11.Software!D"&amp;SUM(21,17*3,1))))</f>
        <v>N/A</v>
      </c>
      <c r="CL22" s="254" t="str">
        <f t="array" ref="CL22">IF($B22="","",IF(ISBLANK(INDIRECT("R11.Software!D"&amp;SUM(21,17*4,1))),"",INDIRECT("R11.Software!D"&amp;SUM(21,17*4,1))))</f>
        <v>N/A</v>
      </c>
      <c r="CM22" s="254" t="str">
        <f t="array" ref="CM22">IF($B22="","",IF(ISBLANK(INDIRECT("R11.Software!D"&amp;SUM(21,17*5,1))),"",INDIRECT("R11.Software!D"&amp;SUM(21,17*5,1))))</f>
        <v>N/A</v>
      </c>
      <c r="CN22" s="254" t="str">
        <f t="array" ref="CN22">IF($B22="","",IF(ISBLANK(INDIRECT("R12.ServiciosApoyo!D"&amp;SUM(21,17*0,1))),"",INDIRECT("R12.ServiciosApoyo!D"&amp;SUM(21,17*0,1))))</f>
        <v>N/A</v>
      </c>
      <c r="CO22" s="254" t="str">
        <f t="array" ref="CO22">IF($B22="","",IF(ISBLANK(INDIRECT("R12.ServiciosApoyo!D"&amp;SUM(21,17*1,1))),"",INDIRECT("R12.ServiciosApoyo!D"&amp;SUM(21,17*1,1))))</f>
        <v>N/A</v>
      </c>
      <c r="CP22" s="254" t="str">
        <f t="array" ref="CP22">IF($B22="","",IF(ISBLANK(INDIRECT("R12.ServiciosApoyo!D"&amp;SUM(21,17*2,1))),"",INDIRECT("R12.ServiciosApoyo!D"&amp;SUM(21,17*2,1))))</f>
        <v>N/A</v>
      </c>
      <c r="CQ22" s="254" t="str">
        <f t="array" ref="CQ22">IF($B22="","",IF(ISBLANK(INDIRECT("R12.ServiciosApoyo!D"&amp;SUM(21,17*3,1))),"",INDIRECT("R12.ServiciosApoyo!D"&amp;SUM(21,17*3,1))))</f>
        <v>N/A</v>
      </c>
      <c r="CR22" s="254" t="str">
        <f t="array" ref="CR22">IF($B22="","",IF(ISBLANK(INDIRECT("R12.ServiciosApoyo!D"&amp;SUM(21,17*4,1))),"",INDIRECT("R12.ServiciosApoyo!D"&amp;SUM(21,17*4,1))))</f>
        <v>N/A</v>
      </c>
      <c r="CS22" s="29"/>
      <c r="CT22" s="29"/>
      <c r="CU22" s="256"/>
    </row>
    <row r="23" ht="12.75" customHeight="1">
      <c r="A23" s="29"/>
      <c r="B23" s="133" t="str">
        <f t="array" ref="B23">IFERROR(INDEX('03.Muestra'!$B$8:$B$17,SMALL(IF("Página Web"='03.Muestra'!$D$8:$D$17,ROW('03.Muestra'!$B$8:$B$17)-MIN(ROW('03.Muestra'!$D$8:$D$17))+1,""),ROW()-19)),"")</f>
        <v/>
      </c>
      <c r="C23" s="253" t="str">
        <f t="array" ref="C23">IFERROR(INDEX('03.Muestra'!$C$8:$C$17,SMALL(IF("Página Web"='03.Muestra'!$D$8:$D$17,ROW('03.Muestra'!$C$8:$C$17)-MIN(ROW('03.Muestra'!$D$8:$D$17))+1,""),ROW()-19)),"")</f>
        <v/>
      </c>
      <c r="D23" s="169" t="str">
        <f t="array" ref="D23">IFERROR(INDEX('03.Muestra'!$F$8:$F$17,SMALL(IF("Página Web"='03.Muestra'!$D$8:$D$17,ROW('03.Muestra'!$F$8:$F$17)-MIN(ROW('03.Muestra'!$D$8:$D$17))+1,""),ROW()-19)),"")</f>
        <v/>
      </c>
      <c r="E23" s="254" t="str">
        <f t="array" ref="E23">IF($B23="","",IF(ISBLANK(INDIRECT("R5.Genéricos!D"&amp;SUM(21,17*0,1))),"",INDIRECT("R5.Genéricos!D"&amp;SUM(21,17*0,1))))</f>
        <v/>
      </c>
      <c r="F23" s="254" t="str">
        <f t="array" ref="F23">IF($B23="","",IF(ISBLANK(INDIRECT("R5.Genéricos!D"&amp;SUM(21,17*1,4))),"",INDIRECT("R5.Genéricos!D"&amp;SUM(21,17*1,4))))</f>
        <v/>
      </c>
      <c r="G23" s="254" t="str">
        <f t="array" ref="G23">IF($B23="","",IF(ISBLANK(INDIRECT("R5.Genéricos!D"&amp;SUM(21,17*2,1))),"",INDIRECT("R5.Genéricos!D"&amp;SUM(21,17*2,1))))</f>
        <v/>
      </c>
      <c r="H23" s="254" t="str">
        <f t="array" ref="H23">IF($B23="","",IF(ISBLANK(INDIRECT("R6.Voz!D"&amp;SUM(21,17*0,1))),"",INDIRECT("R6.Voz!D"&amp;SUM(21,17*0,1))))</f>
        <v/>
      </c>
      <c r="I23" s="254" t="str">
        <f t="array" ref="I23">IF($B23="","",IF(ISBLANK(INDIRECT("R6.Voz!D"&amp;SUM(21,17*1,1))),"",INDIRECT("R6.Voz!D"&amp;SUM(21,17*1,1))))</f>
        <v/>
      </c>
      <c r="J23" s="254" t="str">
        <f t="array" ref="J23">IF($B23="","",IF(ISBLANK(INDIRECT("R6.Voz!D"&amp;SUM(21,17*2,1))),"",INDIRECT("R6.Voz!D"&amp;SUM(21,17*2,1))))</f>
        <v/>
      </c>
      <c r="K23" s="254" t="str">
        <f t="array" ref="K23">IF($B23="","",IF(ISBLANK(INDIRECT("R6.Voz!D"&amp;SUM(21,17*3,1))),"",INDIRECT("R6.Voz!D"&amp;SUM(21,17*3,1))))</f>
        <v/>
      </c>
      <c r="L23" s="254" t="str">
        <f t="array" ref="L23">IF($B23="","",IF(ISBLANK(INDIRECT("R6.Voz!D"&amp;SUM(21,17*4,1))),"",INDIRECT("R6.Voz!D"&amp;SUM(21,17*4,1))))</f>
        <v/>
      </c>
      <c r="M23" s="254" t="str">
        <f t="array" ref="M23">IF($B23="","",IF(ISBLANK(INDIRECT("R6.Voz!D"&amp;SUM(21,17*5,1))),"",INDIRECT("R6.Voz!D"&amp;SUM(21,17*5,1))))</f>
        <v/>
      </c>
      <c r="N23" s="254" t="str">
        <f t="array" ref="N23">IF($B23="","",IF(ISBLANK(INDIRECT("R6.Voz!D"&amp;SUM(21,17*6,1))),"",INDIRECT("R6.Voz!D"&amp;SUM(21,17*6,1))))</f>
        <v/>
      </c>
      <c r="O23" s="254" t="str">
        <f t="array" ref="O23">IF($B23="","",IF(ISBLANK(INDIRECT("R6.Voz!D"&amp;SUM(21,17*7,1))),"",INDIRECT("R6.Voz!D"&amp;SUM(21,17*7,1))))</f>
        <v/>
      </c>
      <c r="P23" s="254" t="str">
        <f t="array" ref="P23">IF($B23="","",IF(ISBLANK(INDIRECT("R6.Voz!D"&amp;SUM(21,17*8,1))),"",INDIRECT("R6.Voz!D"&amp;SUM(21,17*8,1))))</f>
        <v/>
      </c>
      <c r="Q23" s="254" t="str">
        <f t="array" ref="Q23">IF($B23="","",IF(ISBLANK(INDIRECT("R6.Voz!D"&amp;SUM(21,17*9,1))),"",INDIRECT("R6.Voz!D"&amp;SUM(21,17*9,1))))</f>
        <v/>
      </c>
      <c r="R23" s="254" t="str">
        <f t="array" ref="R23">IF($B23="","",IF(ISBLANK(INDIRECT("R6.Voz!D"&amp;SUM(21,17*10,1))),"",INDIRECT("R6.Voz!D"&amp;SUM(21,17*10,1))))</f>
        <v/>
      </c>
      <c r="S23" s="254" t="str">
        <f t="array" ref="S23">IF($B23="","",IF(ISBLANK(INDIRECT("R6.Voz!D"&amp;SUM(21,17*11,1))),"",INDIRECT("R6.Voz!D"&amp;SUM(21,17*11,1))))</f>
        <v/>
      </c>
      <c r="T23" s="254" t="str">
        <f t="array" ref="T23">IF($B23="","",IF(ISBLANK(INDIRECT("R6.Voz!D"&amp;SUM(21,17*12,1))),"",INDIRECT("R6.Voz!D"&amp;SUM(21,17*12,1))))</f>
        <v/>
      </c>
      <c r="U23" s="254" t="str">
        <f t="array" ref="U23">IF($B23="","",IF(ISBLANK(INDIRECT("R6.Voz!D"&amp;SUM(21,17*13,1))),"",INDIRECT("R6.Voz!D"&amp;SUM(21,17*13,1))))</f>
        <v/>
      </c>
      <c r="V23" s="254" t="str">
        <f t="array" ref="V23">IF($B23="","",IF(ISBLANK(INDIRECT("R6.Voz!D"&amp;SUM(21,17*14,1))),"",INDIRECT("R6.Voz!D"&amp;SUM(21,17*14,1))))</f>
        <v/>
      </c>
      <c r="W23" s="254" t="str">
        <f t="array" ref="W23">IF($B23="","",IF(ISBLANK(INDIRECT("R6.Voz!D"&amp;SUM(21,17*15,1))),"",INDIRECT("R6.Voz!D"&amp;SUM(21,17*15,1))))</f>
        <v/>
      </c>
      <c r="X23" s="254" t="str">
        <f t="array" ref="X23">IF($B23="","",IF(ISBLANK(INDIRECT("R6.Voz!D"&amp;SUM(21,17*16,1))),"",INDIRECT("R6.Voz!D"&amp;SUM(21,17*16,1))))</f>
        <v/>
      </c>
      <c r="Y23" s="254" t="str">
        <f t="array" ref="Y23">IF($B23="","",IF(ISBLANK(INDIRECT("R6.Voz!D"&amp;SUM(21,17*17,1))),"",INDIRECT("R6.Voz!D"&amp;SUM(21,17*17,1))))</f>
        <v/>
      </c>
      <c r="Z23" s="254" t="str">
        <f t="array" ref="Z23">IF($B23="","",IF(ISBLANK(INDIRECT("R6.Voz!D"&amp;SUM(21,17*18,1))),"",INDIRECT("R6.Voz!D"&amp;SUM(21,17*18,1))))</f>
        <v/>
      </c>
      <c r="AA23" s="254" t="str">
        <f t="array" ref="AA23">IF($B23="","",IF(ISBLANK(INDIRECT("R7.Video!D"&amp;SUM(21,17*0,1))),"",INDIRECT("R7.Video!D"&amp;SUM(21,17*0,1))))</f>
        <v/>
      </c>
      <c r="AB23" s="254" t="str">
        <f t="array" ref="AB23">IF($B23="","",IF(ISBLANK(INDIRECT("R7.Video!D"&amp;SUM(21,17*1,1))),"",INDIRECT("R7.Video!D"&amp;SUM(21,17*1,1))))</f>
        <v/>
      </c>
      <c r="AC23" s="254" t="str">
        <f t="array" ref="AC23">IF($B23="","",IF(ISBLANK(INDIRECT("R7.Video!D"&amp;SUM(21,17*2,1))),"",INDIRECT("R7.Video!D"&amp;SUM(21,17*2,1))))</f>
        <v/>
      </c>
      <c r="AD23" s="254" t="str">
        <f t="array" ref="AD23">IF($B23="","",IF(ISBLANK(INDIRECT("R7.Video!D"&amp;SUM(21,17*3,1))),"",INDIRECT("R7.Video!D"&amp;SUM(21,17*3,1))))</f>
        <v/>
      </c>
      <c r="AE23" s="254" t="str">
        <f t="array" ref="AE23">IF($B23="","",IF(ISBLANK(INDIRECT("R7.Video!D"&amp;SUM(21,17*4,1))),"",INDIRECT("R7.Video!D"&amp;SUM(21,17*4,1))))</f>
        <v/>
      </c>
      <c r="AF23" s="254" t="str">
        <f t="array" ref="AF23">IF($B23="","",IF(ISBLANK(INDIRECT("R7.Video!D"&amp;SUM(21,17*5,1))),"",INDIRECT("R7.Video!D"&amp;SUM(21,17*5,1))))</f>
        <v/>
      </c>
      <c r="AG23" s="254" t="str">
        <f t="array" ref="AG23">IF($B23="","",IF(ISBLANK(INDIRECT("R7.Video!D"&amp;SUM(21,17*6,1))),"",INDIRECT("R7.Video!D"&amp;SUM(21,17*6,1))))</f>
        <v/>
      </c>
      <c r="AH23" s="254" t="str">
        <f t="array" ref="AH23">IF($B23="","",IF(ISBLANK(INDIRECT("R7.Video!D"&amp;SUM(21,17*7,1))),"",INDIRECT("R7.Video!D"&amp;SUM(21,17*7,1))))</f>
        <v/>
      </c>
      <c r="AI23" s="254" t="str">
        <f t="array" ref="AI23">IF($B23="","",IF(ISBLANK(INDIRECT("R7.Video!D"&amp;SUM(21,17*8,1))),"",INDIRECT("R7.Video!D"&amp;SUM(21,17*8,1))))</f>
        <v/>
      </c>
      <c r="AJ23" s="254" t="str">
        <f t="array" ref="AJ23">IF($B23="","",IF(ISBLANK(INDIRECT("R9.Web!D"&amp;SUM(21,17*0,1))),"",INDIRECT("R9.Web!D"&amp;SUM(21,17*0,1))))</f>
        <v/>
      </c>
      <c r="AK23" s="254" t="str">
        <f t="array" ref="AK23">IF($B23="","",IF(ISBLANK(INDIRECT("R9.Web!D"&amp;SUM(21,17*1,1))),"",INDIRECT("R9.Web!D"&amp;SUM(21,17*1,1))))</f>
        <v/>
      </c>
      <c r="AL23" s="254" t="str">
        <f t="array" ref="AL23">IF($B23="","",IF(ISBLANK(INDIRECT("R9.Web!D"&amp;SUM(21,17*2,1))),"",INDIRECT("R9.Web!D"&amp;SUM(21,17*2,1))))</f>
        <v/>
      </c>
      <c r="AM23" s="254" t="str">
        <f t="array" ref="AM23">IF($B23="","",IF(ISBLANK(INDIRECT("R9.Web!D"&amp;SUM(21,17*3,1))),"",INDIRECT("R9.Web!D"&amp;SUM(21,17*3,1))))</f>
        <v/>
      </c>
      <c r="AN23" s="254" t="str">
        <f t="array" ref="AN23">IF($B23="","",IF(ISBLANK(INDIRECT("R9.Web!D"&amp;SUM(21,17*4,1))),"",INDIRECT("R9.Web!D"&amp;SUM(21,17*4,1))))</f>
        <v/>
      </c>
      <c r="AO23" s="254" t="str">
        <f t="array" ref="AO23">IF($B23="","",IF(ISBLANK(INDIRECT("R9.Web!D"&amp;SUM(21,17*5,1))),"",INDIRECT("R9.Web!D"&amp;SUM(21,17*5,1))))</f>
        <v/>
      </c>
      <c r="AP23" s="254" t="str">
        <f t="array" ref="AP23">IF($B23="","",IF(ISBLANK(INDIRECT("R9.Web!D"&amp;SUM(21,17*6,1))),"",INDIRECT("R9.Web!D"&amp;SUM(21,17*6,1))))</f>
        <v/>
      </c>
      <c r="AQ23" s="254" t="str">
        <f t="array" ref="AQ23">IF($B23="","",IF(ISBLANK(INDIRECT("R9.Web!D"&amp;SUM(21,17*7,1))),"",INDIRECT("R9.Web!D"&amp;SUM(21,17*7,1))))</f>
        <v/>
      </c>
      <c r="AR23" s="254" t="str">
        <f t="array" ref="AR23">IF($B23="","",IF(ISBLANK(INDIRECT("R9.Web!D"&amp;SUM(21,17*8,1))),"",INDIRECT("R9.Web!D"&amp;SUM(21,17*8,1))))</f>
        <v/>
      </c>
      <c r="AS23" s="254" t="str">
        <f t="array" ref="AS23">IF($B23="","",IF(ISBLANK(INDIRECT("R9.Web!D"&amp;SUM(21,17*9,1))),"",INDIRECT("R9.Web!D"&amp;SUM(21,17*9,1))))</f>
        <v/>
      </c>
      <c r="AT23" s="254" t="str">
        <f t="array" ref="AT23">IF($B23="","",IF(ISBLANK(INDIRECT("R9.Web!D"&amp;SUM(21,17*10,1))),"",INDIRECT("R9.Web!D"&amp;SUM(21,17*10,1))))</f>
        <v/>
      </c>
      <c r="AU23" s="254" t="str">
        <f t="array" ref="AU23">IF($B23="","",IF(ISBLANK(INDIRECT("R9.Web!D"&amp;SUM(21,17*11,1))),"",INDIRECT("R9.Web!D"&amp;SUM(21,17*11,1))))</f>
        <v/>
      </c>
      <c r="AV23" s="254" t="str">
        <f t="array" ref="AV23">IF($B23="","",IF(ISBLANK(INDIRECT("R9.Web!D"&amp;SUM(21,17*12,1))),"",INDIRECT("R9.Web!D"&amp;SUM(21,17*12,1))))</f>
        <v/>
      </c>
      <c r="AW23" s="254" t="str">
        <f t="array" ref="AW23">IF($B23="","",IF(ISBLANK(INDIRECT("R9.Web!D"&amp;SUM(21,17*13,1))),"",INDIRECT("R9.Web!D"&amp;SUM(21,17*13,1))))</f>
        <v/>
      </c>
      <c r="AX23" s="254" t="str">
        <f t="array" ref="AX23">IF($B23="","",IF(ISBLANK(INDIRECT("R9.Web!D"&amp;SUM(21,17*14,1))),"",INDIRECT("R9.Web!D"&amp;SUM(21,17*14,1))))</f>
        <v/>
      </c>
      <c r="AY23" s="254" t="str">
        <f t="array" ref="AY23">IF($B23="","",IF(ISBLANK(INDIRECT("R9.Web!D"&amp;SUM(21,17*15,1))),"",INDIRECT("R9.Web!D"&amp;SUM(21,17*15,1))))</f>
        <v/>
      </c>
      <c r="AZ23" s="254" t="str">
        <f t="array" ref="AZ23">IF($B23="","",IF(ISBLANK(INDIRECT("R9.Web!D"&amp;SUM(21,17*16,1))),"",INDIRECT("R9.Web!D"&amp;SUM(21,17*16,1))))</f>
        <v/>
      </c>
      <c r="BA23" s="254" t="str">
        <f t="array" ref="BA23">IF($B23="","",IF(ISBLANK(INDIRECT("R9.Web!D"&amp;SUM(21,17*17,1))),"",INDIRECT("R9.Web!D"&amp;SUM(21,17*17,1))))</f>
        <v/>
      </c>
      <c r="BB23" s="254" t="str">
        <f t="array" ref="BB23">IF($B23="","",IF(ISBLANK(INDIRECT("R9.Web!D"&amp;SUM(21,17*18,1))),"",INDIRECT("R9.Web!D"&amp;SUM(21,17*18,1))))</f>
        <v/>
      </c>
      <c r="BC23" s="254" t="str">
        <f t="array" ref="BC23">IF($B23="","",IF(ISBLANK(INDIRECT("R9.Web!D"&amp;SUM(21,17*19,1))),"",INDIRECT("R9.Web!D"&amp;SUM(21,17*19,1))))</f>
        <v/>
      </c>
      <c r="BD23" s="254" t="str">
        <f t="array" ref="BD23">IF($B23="","",IF(ISBLANK(INDIRECT("R9.Web!D"&amp;SUM(21,17*20,1))),"",INDIRECT("R9.Web!D"&amp;SUM(21,17*20,1))))</f>
        <v/>
      </c>
      <c r="BE23" s="254" t="str">
        <f t="array" ref="BE23">IF($B23="","",IF(ISBLANK(INDIRECT("R9.Web!D"&amp;SUM(21,17*21,1))),"",INDIRECT("R9.Web!D"&amp;SUM(21,17*21,1))))</f>
        <v/>
      </c>
      <c r="BF23" s="254" t="str">
        <f t="array" ref="BF23">IF($B23="","",IF(ISBLANK(INDIRECT("R9.Web!D"&amp;SUM(21,17*22,1))),"",INDIRECT("R9.Web!D"&amp;SUM(21,17*22,1))))</f>
        <v/>
      </c>
      <c r="BG23" s="254" t="str">
        <f t="array" ref="BG23">IF($B23="","",IF(ISBLANK(INDIRECT("R9.Web!D"&amp;SUM(21,17*23,1))),"",INDIRECT("R9.Web!D"&amp;SUM(21,17*23,1))))</f>
        <v/>
      </c>
      <c r="BH23" s="254" t="str">
        <f t="array" ref="BH23">IF($B23="","",IF(ISBLANK(INDIRECT("R9.Web!D"&amp;SUM(21,17*24,1))),"",INDIRECT("R9.Web!D"&amp;SUM(21,17*24,1))))</f>
        <v/>
      </c>
      <c r="BI23" s="254" t="str">
        <f t="array" ref="BI23">IF($B23="","",IF(ISBLANK(INDIRECT("R9.Web!D"&amp;SUM(21,17*25,1))),"",INDIRECT("R9.Web!D"&amp;SUM(21,17*25,1))))</f>
        <v/>
      </c>
      <c r="BJ23" s="254" t="str">
        <f t="array" ref="BJ23">IF($B23="","",IF(ISBLANK(INDIRECT("R9.Web!D"&amp;SUM(21,17*26,1))),"",INDIRECT("R9.Web!D"&amp;SUM(21,17*26,1))))</f>
        <v/>
      </c>
      <c r="BK23" s="254" t="str">
        <f t="array" ref="BK23">IF($B23="","",IF(ISBLANK(INDIRECT("R9.Web!D"&amp;SUM(21,17*27,1))),"",INDIRECT("R9.Web!D"&amp;SUM(21,17*27,1))))</f>
        <v/>
      </c>
      <c r="BL23" s="254" t="str">
        <f t="array" ref="BL23">IF($B23="","",IF(ISBLANK(INDIRECT("R9.Web!D"&amp;SUM(21,17*28,1))),"",INDIRECT("R9.Web!D"&amp;SUM(21,17*28,1))))</f>
        <v/>
      </c>
      <c r="BM23" s="254" t="str">
        <f t="array" ref="BM23">IF($B23="","",IF(ISBLANK(INDIRECT("R9.Web!D"&amp;SUM(21,17*29,1))),"",INDIRECT("R9.Web!D"&amp;SUM(21,17*29,1))))</f>
        <v/>
      </c>
      <c r="BN23" s="254" t="str">
        <f t="array" ref="BN23">IF($B23="","",IF(ISBLANK(INDIRECT("R9.Web!D"&amp;SUM(21,17*30,1))),"",INDIRECT("R9.Web!D"&amp;SUM(21,17*30,1))))</f>
        <v/>
      </c>
      <c r="BO23" s="254" t="str">
        <f t="array" ref="BO23">IF($B23="","",IF(ISBLANK(INDIRECT("R9.Web!D"&amp;SUM(21,17*31,1))),"",INDIRECT("R9.Web!D"&amp;SUM(21,17*31,1))))</f>
        <v/>
      </c>
      <c r="BP23" s="254" t="str">
        <f t="array" ref="BP23">IF($B23="","",IF(ISBLANK(INDIRECT("R9.Web!D"&amp;SUM(21,17*32,1))),"",INDIRECT("R9.Web!D"&amp;SUM(21,17*32,1))))</f>
        <v/>
      </c>
      <c r="BQ23" s="254" t="str">
        <f t="array" ref="BQ23">IF($B23="","",IF(ISBLANK(INDIRECT("R9.Web!D"&amp;SUM(21,17*33,1))),"",INDIRECT("R9.Web!D"&amp;SUM(21,17*33,1))))</f>
        <v/>
      </c>
      <c r="BR23" s="254" t="str">
        <f t="array" ref="BR23">IF($B23="","",IF(ISBLANK(INDIRECT("R9.Web!D"&amp;SUM(21,17*34,1))),"",INDIRECT("R9.Web!D"&amp;SUM(21,17*34,1))))</f>
        <v/>
      </c>
      <c r="BS23" s="254" t="str">
        <f t="array" ref="BS23">IF($B23="","",IF(ISBLANK(INDIRECT("R9.Web!D"&amp;SUM(21,17*35,1))),"",INDIRECT("R9.Web!D"&amp;SUM(21,17*35,1))))</f>
        <v/>
      </c>
      <c r="BT23" s="254" t="str">
        <f t="array" ref="BT23">IF($B23="","",IF(ISBLANK(INDIRECT("R9.Web!D"&amp;SUM(21,17*36,1))),"",INDIRECT("R9.Web!D"&amp;SUM(21,17*36,1))))</f>
        <v/>
      </c>
      <c r="BU23" s="254" t="str">
        <f t="array" ref="BU23">IF($B23="","",IF(ISBLANK(INDIRECT("R9.Web!D"&amp;SUM(21,17*37,1))),"",INDIRECT("R9.Web!D"&amp;SUM(21,17*37,1))))</f>
        <v/>
      </c>
      <c r="BV23" s="254" t="str">
        <f t="array" ref="BV23">IF($B23="","",IF(ISBLANK(INDIRECT("R9.Web!D"&amp;SUM(21,17*38,1))),"",INDIRECT("R9.Web!D"&amp;SUM(21,17*38,1))))</f>
        <v/>
      </c>
      <c r="BW23" s="254" t="str">
        <f t="array" ref="BW23">IF($B23="","",IF(ISBLANK(INDIRECT("R9.Web!D"&amp;SUM(21,17*39,1))),"",INDIRECT("R9.Web!D"&amp;SUM(21,17*39,1))))</f>
        <v/>
      </c>
      <c r="BX23" s="254" t="str">
        <f t="array" ref="BX23">IF($B23="","",IF(ISBLANK(INDIRECT("R9.Web!D"&amp;SUM(21,17*40,1))),"",INDIRECT("R9.Web!D"&amp;SUM(21,17*40,1))))</f>
        <v/>
      </c>
      <c r="BY23" s="254" t="str">
        <f t="array" ref="BY23">IF($B23="","",IF(ISBLANK(INDIRECT("R9.Web!D"&amp;SUM(21,17*41,1))),"",INDIRECT("R9.Web!D"&amp;SUM(21,17*41,1))))</f>
        <v/>
      </c>
      <c r="BZ23" s="254" t="str">
        <f t="array" ref="BZ23">IF($B23="","",IF(ISBLANK(INDIRECT("R9.Web!D"&amp;SUM(21,17*42,1))),"",INDIRECT("R9.Web!D"&amp;SUM(21,17*42,1))))</f>
        <v/>
      </c>
      <c r="CA23" s="254" t="str">
        <f t="array" ref="CA23">IF($B23="","",IF(ISBLANK(INDIRECT("R9.Web!D"&amp;SUM(21,17*43,1))),"",INDIRECT("R9.Web!D"&amp;SUM(21,17*43,1))))</f>
        <v/>
      </c>
      <c r="CB23" s="254" t="str">
        <f t="array" ref="CB23">IF($B23="","",IF(ISBLANK(INDIRECT("R9.Web!D"&amp;SUM(21,17*44,1))),"",INDIRECT("R9.Web!D"&amp;SUM(21,17*44,1))))</f>
        <v/>
      </c>
      <c r="CC23" s="254" t="str">
        <f t="array" ref="CC23">IF($B23="","",IF(ISBLANK(INDIRECT("R9.Web!D"&amp;SUM(21,17*45,1))),"",INDIRECT("R9.Web!D"&amp;SUM(21,17*45,1))))</f>
        <v/>
      </c>
      <c r="CD23" s="254" t="str">
        <f t="array" ref="CD23">IF($B23="","",IF(ISBLANK(INDIRECT("R9.Web!D"&amp;SUM(21,17*46,1))),"",INDIRECT("R9.Web!D"&amp;SUM(21,17*46,1))))</f>
        <v/>
      </c>
      <c r="CE23" s="254" t="str">
        <f t="array" ref="CE23">IF($B23="","",IF(ISBLANK(INDIRECT("R9.Web!D"&amp;SUM(21,17*47,1))),"",INDIRECT("R9.Web!D"&amp;SUM(21,17*47,1))))</f>
        <v/>
      </c>
      <c r="CF23" s="254" t="str">
        <f t="array" ref="CF23">IF($B23="","",IF(ISBLANK(INDIRECT("R9.Web!D"&amp;SUM(21,17*48,1))),"",INDIRECT("R9.Web!D"&amp;SUM(21,17*48,1))))</f>
        <v/>
      </c>
      <c r="CG23" s="254" t="str">
        <f t="array" ref="CG23">IF($B23="","",IF(ISBLANK(INDIRECT("R9.Web!D"&amp;SUM(21,17*49,1))),"",INDIRECT("R9.Web!D"&amp;SUM(21,17*49,1))))</f>
        <v/>
      </c>
      <c r="CH23" s="254" t="str">
        <f t="array" ref="CH23">IF($B23="","",IF(ISBLANK(INDIRECT("R11.Software!D"&amp;SUM(21,17*0,1))),"",INDIRECT("R11.Software!D"&amp;SUM(21,17*0,1))))</f>
        <v/>
      </c>
      <c r="CI23" s="254" t="str">
        <f t="array" ref="CI23">IF($B23="","",IF(ISBLANK(INDIRECT("R11.Software!D"&amp;SUM(21,17*1,1))),"",INDIRECT("R11.Software!D"&amp;SUM(21,17*1,1))))</f>
        <v/>
      </c>
      <c r="CJ23" s="254" t="str">
        <f t="array" ref="CJ23">IF($B23="","",IF(ISBLANK(INDIRECT("R11.Software!D"&amp;SUM(21,17*2,1))),"",INDIRECT("R11.Software!D"&amp;SUM(21,17*2,1))))</f>
        <v/>
      </c>
      <c r="CK23" s="254" t="str">
        <f t="array" ref="CK23">IF($B23="","",IF(ISBLANK(INDIRECT("R11.Software!D"&amp;SUM(21,17*3,1))),"",INDIRECT("R11.Software!D"&amp;SUM(21,17*3,1))))</f>
        <v/>
      </c>
      <c r="CL23" s="254" t="str">
        <f t="array" ref="CL23">IF($B23="","",IF(ISBLANK(INDIRECT("R11.Software!D"&amp;SUM(21,17*4,1))),"",INDIRECT("R11.Software!D"&amp;SUM(21,17*4,1))))</f>
        <v/>
      </c>
      <c r="CM23" s="254" t="str">
        <f t="array" ref="CM23">IF($B23="","",IF(ISBLANK(INDIRECT("R11.Software!D"&amp;SUM(21,17*5,1))),"",INDIRECT("R11.Software!D"&amp;SUM(21,17*5,1))))</f>
        <v/>
      </c>
      <c r="CN23" s="254" t="str">
        <f t="array" ref="CN23">IF($B23="","",IF(ISBLANK(INDIRECT("R12.ServiciosApoyo!D"&amp;SUM(21,17*0,1))),"",INDIRECT("R12.ServiciosApoyo!D"&amp;SUM(21,17*0,1))))</f>
        <v/>
      </c>
      <c r="CO23" s="254" t="str">
        <f t="array" ref="CO23">IF($B23="","",IF(ISBLANK(INDIRECT("R12.ServiciosApoyo!D"&amp;SUM(21,17*1,1))),"",INDIRECT("R12.ServiciosApoyo!D"&amp;SUM(21,17*1,1))))</f>
        <v/>
      </c>
      <c r="CP23" s="254" t="str">
        <f t="array" ref="CP23">IF($B23="","",IF(ISBLANK(INDIRECT("R12.ServiciosApoyo!D"&amp;SUM(21,17*2,1))),"",INDIRECT("R12.ServiciosApoyo!D"&amp;SUM(21,17*2,1))))</f>
        <v/>
      </c>
      <c r="CQ23" s="254" t="str">
        <f t="array" ref="CQ23">IF($B23="","",IF(ISBLANK(INDIRECT("R12.ServiciosApoyo!D"&amp;SUM(21,17*3,1))),"",INDIRECT("R12.ServiciosApoyo!D"&amp;SUM(21,17*3,1))))</f>
        <v/>
      </c>
      <c r="CR23" s="254" t="str">
        <f t="array" ref="CR23">IF($B23="","",IF(ISBLANK(INDIRECT("R12.ServiciosApoyo!D"&amp;SUM(21,17*4,1))),"",INDIRECT("R12.ServiciosApoyo!D"&amp;SUM(21,17*4,1))))</f>
        <v/>
      </c>
      <c r="CS23" s="29"/>
      <c r="CT23" s="29"/>
      <c r="CU23" s="256"/>
    </row>
    <row r="24" ht="12.75" customHeight="1">
      <c r="A24" s="29"/>
      <c r="B24" s="133" t="str">
        <f t="array" ref="B24">IFERROR(INDEX('03.Muestra'!$B$8:$B$17,SMALL(IF("Página Web"='03.Muestra'!$D$8:$D$17,ROW('03.Muestra'!$B$8:$B$17)-MIN(ROW('03.Muestra'!$D$8:$D$17))+1,""),ROW()-19)),"")</f>
        <v/>
      </c>
      <c r="C24" s="253" t="str">
        <f t="array" ref="C24">IFERROR(INDEX('03.Muestra'!$C$8:$C$17,SMALL(IF("Página Web"='03.Muestra'!$D$8:$D$17,ROW('03.Muestra'!$C$8:$C$17)-MIN(ROW('03.Muestra'!$D$8:$D$17))+1,""),ROW()-19)),"")</f>
        <v/>
      </c>
      <c r="D24" s="169" t="str">
        <f t="array" ref="D24">IFERROR(INDEX('03.Muestra'!$F$8:$F$17,SMALL(IF("Página Web"='03.Muestra'!$D$8:$D$17,ROW('03.Muestra'!$F$8:$F$17)-MIN(ROW('03.Muestra'!$D$8:$D$17))+1,""),ROW()-19)),"")</f>
        <v/>
      </c>
      <c r="E24" s="254" t="str">
        <f t="array" ref="E24">IF($B24="","",IF(ISBLANK(INDIRECT("R5.Genéricos!D"&amp;SUM(21,17*0,1))),"",INDIRECT("R5.Genéricos!D"&amp;SUM(21,17*0,1))))</f>
        <v/>
      </c>
      <c r="F24" s="254" t="str">
        <f t="array" ref="F24">IF($B24="","",IF(ISBLANK(INDIRECT("R5.Genéricos!D"&amp;SUM(21,17*1,5))),"",INDIRECT("R5.Genéricos!D"&amp;SUM(21,17*1,5))))</f>
        <v/>
      </c>
      <c r="G24" s="254" t="str">
        <f t="array" ref="G24">IF($B24="","",IF(ISBLANK(INDIRECT("R5.Genéricos!D"&amp;SUM(21,17*2,1))),"",INDIRECT("R5.Genéricos!D"&amp;SUM(21,17*2,1))))</f>
        <v/>
      </c>
      <c r="H24" s="254" t="str">
        <f t="array" ref="H24">IF($B24="","",IF(ISBLANK(INDIRECT("R6.Voz!D"&amp;SUM(21,17*0,1))),"",INDIRECT("R6.Voz!D"&amp;SUM(21,17*0,1))))</f>
        <v/>
      </c>
      <c r="I24" s="254" t="str">
        <f t="array" ref="I24">IF($B24="","",IF(ISBLANK(INDIRECT("R6.Voz!D"&amp;SUM(21,17*1,1))),"",INDIRECT("R6.Voz!D"&amp;SUM(21,17*1,1))))</f>
        <v/>
      </c>
      <c r="J24" s="254" t="str">
        <f t="array" ref="J24">IF($B24="","",IF(ISBLANK(INDIRECT("R6.Voz!D"&amp;SUM(21,17*2,1))),"",INDIRECT("R6.Voz!D"&amp;SUM(21,17*2,1))))</f>
        <v/>
      </c>
      <c r="K24" s="254" t="str">
        <f t="array" ref="K24">IF($B24="","",IF(ISBLANK(INDIRECT("R6.Voz!D"&amp;SUM(21,17*3,1))),"",INDIRECT("R6.Voz!D"&amp;SUM(21,17*3,1))))</f>
        <v/>
      </c>
      <c r="L24" s="254" t="str">
        <f t="array" ref="L24">IF($B24="","",IF(ISBLANK(INDIRECT("R6.Voz!D"&amp;SUM(21,17*4,1))),"",INDIRECT("R6.Voz!D"&amp;SUM(21,17*4,1))))</f>
        <v/>
      </c>
      <c r="M24" s="254" t="str">
        <f t="array" ref="M24">IF($B24="","",IF(ISBLANK(INDIRECT("R6.Voz!D"&amp;SUM(21,17*5,1))),"",INDIRECT("R6.Voz!D"&amp;SUM(21,17*5,1))))</f>
        <v/>
      </c>
      <c r="N24" s="254" t="str">
        <f t="array" ref="N24">IF($B24="","",IF(ISBLANK(INDIRECT("R6.Voz!D"&amp;SUM(21,17*6,1))),"",INDIRECT("R6.Voz!D"&amp;SUM(21,17*6,1))))</f>
        <v/>
      </c>
      <c r="O24" s="254" t="str">
        <f t="array" ref="O24">IF($B24="","",IF(ISBLANK(INDIRECT("R6.Voz!D"&amp;SUM(21,17*7,1))),"",INDIRECT("R6.Voz!D"&amp;SUM(21,17*7,1))))</f>
        <v/>
      </c>
      <c r="P24" s="254" t="str">
        <f t="array" ref="P24">IF($B24="","",IF(ISBLANK(INDIRECT("R6.Voz!D"&amp;SUM(21,17*8,1))),"",INDIRECT("R6.Voz!D"&amp;SUM(21,17*8,1))))</f>
        <v/>
      </c>
      <c r="Q24" s="254" t="str">
        <f t="array" ref="Q24">IF($B24="","",IF(ISBLANK(INDIRECT("R6.Voz!D"&amp;SUM(21,17*9,1))),"",INDIRECT("R6.Voz!D"&amp;SUM(21,17*9,1))))</f>
        <v/>
      </c>
      <c r="R24" s="254" t="str">
        <f t="array" ref="R24">IF($B24="","",IF(ISBLANK(INDIRECT("R6.Voz!D"&amp;SUM(21,17*10,1))),"",INDIRECT("R6.Voz!D"&amp;SUM(21,17*10,1))))</f>
        <v/>
      </c>
      <c r="S24" s="254" t="str">
        <f t="array" ref="S24">IF($B24="","",IF(ISBLANK(INDIRECT("R6.Voz!D"&amp;SUM(21,17*11,1))),"",INDIRECT("R6.Voz!D"&amp;SUM(21,17*11,1))))</f>
        <v/>
      </c>
      <c r="T24" s="254" t="str">
        <f t="array" ref="T24">IF($B24="","",IF(ISBLANK(INDIRECT("R6.Voz!D"&amp;SUM(21,17*12,1))),"",INDIRECT("R6.Voz!D"&amp;SUM(21,17*12,1))))</f>
        <v/>
      </c>
      <c r="U24" s="254" t="str">
        <f t="array" ref="U24">IF($B24="","",IF(ISBLANK(INDIRECT("R6.Voz!D"&amp;SUM(21,17*13,1))),"",INDIRECT("R6.Voz!D"&amp;SUM(21,17*13,1))))</f>
        <v/>
      </c>
      <c r="V24" s="254" t="str">
        <f t="array" ref="V24">IF($B24="","",IF(ISBLANK(INDIRECT("R6.Voz!D"&amp;SUM(21,17*14,1))),"",INDIRECT("R6.Voz!D"&amp;SUM(21,17*14,1))))</f>
        <v/>
      </c>
      <c r="W24" s="254" t="str">
        <f t="array" ref="W24">IF($B24="","",IF(ISBLANK(INDIRECT("R6.Voz!D"&amp;SUM(21,17*15,1))),"",INDIRECT("R6.Voz!D"&amp;SUM(21,17*15,1))))</f>
        <v/>
      </c>
      <c r="X24" s="254" t="str">
        <f t="array" ref="X24">IF($B24="","",IF(ISBLANK(INDIRECT("R6.Voz!D"&amp;SUM(21,17*16,1))),"",INDIRECT("R6.Voz!D"&amp;SUM(21,17*16,1))))</f>
        <v/>
      </c>
      <c r="Y24" s="254" t="str">
        <f t="array" ref="Y24">IF($B24="","",IF(ISBLANK(INDIRECT("R6.Voz!D"&amp;SUM(21,17*17,1))),"",INDIRECT("R6.Voz!D"&amp;SUM(21,17*17,1))))</f>
        <v/>
      </c>
      <c r="Z24" s="254" t="str">
        <f t="array" ref="Z24">IF($B24="","",IF(ISBLANK(INDIRECT("R6.Voz!D"&amp;SUM(21,17*18,1))),"",INDIRECT("R6.Voz!D"&amp;SUM(21,17*18,1))))</f>
        <v/>
      </c>
      <c r="AA24" s="254" t="str">
        <f t="array" ref="AA24">IF($B24="","",IF(ISBLANK(INDIRECT("R7.Video!D"&amp;SUM(21,17*0,1))),"",INDIRECT("R7.Video!D"&amp;SUM(21,17*0,1))))</f>
        <v/>
      </c>
      <c r="AB24" s="254" t="str">
        <f t="array" ref="AB24">IF($B24="","",IF(ISBLANK(INDIRECT("R7.Video!D"&amp;SUM(21,17*1,1))),"",INDIRECT("R7.Video!D"&amp;SUM(21,17*1,1))))</f>
        <v/>
      </c>
      <c r="AC24" s="254" t="str">
        <f t="array" ref="AC24">IF($B24="","",IF(ISBLANK(INDIRECT("R7.Video!D"&amp;SUM(21,17*2,1))),"",INDIRECT("R7.Video!D"&amp;SUM(21,17*2,1))))</f>
        <v/>
      </c>
      <c r="AD24" s="254" t="str">
        <f t="array" ref="AD24">IF($B24="","",IF(ISBLANK(INDIRECT("R7.Video!D"&amp;SUM(21,17*3,1))),"",INDIRECT("R7.Video!D"&amp;SUM(21,17*3,1))))</f>
        <v/>
      </c>
      <c r="AE24" s="254" t="str">
        <f t="array" ref="AE24">IF($B24="","",IF(ISBLANK(INDIRECT("R7.Video!D"&amp;SUM(21,17*4,1))),"",INDIRECT("R7.Video!D"&amp;SUM(21,17*4,1))))</f>
        <v/>
      </c>
      <c r="AF24" s="254" t="str">
        <f t="array" ref="AF24">IF($B24="","",IF(ISBLANK(INDIRECT("R7.Video!D"&amp;SUM(21,17*5,1))),"",INDIRECT("R7.Video!D"&amp;SUM(21,17*5,1))))</f>
        <v/>
      </c>
      <c r="AG24" s="254" t="str">
        <f t="array" ref="AG24">IF($B24="","",IF(ISBLANK(INDIRECT("R7.Video!D"&amp;SUM(21,17*6,1))),"",INDIRECT("R7.Video!D"&amp;SUM(21,17*6,1))))</f>
        <v/>
      </c>
      <c r="AH24" s="254" t="str">
        <f t="array" ref="AH24">IF($B24="","",IF(ISBLANK(INDIRECT("R7.Video!D"&amp;SUM(21,17*7,1))),"",INDIRECT("R7.Video!D"&amp;SUM(21,17*7,1))))</f>
        <v/>
      </c>
      <c r="AI24" s="254" t="str">
        <f t="array" ref="AI24">IF($B24="","",IF(ISBLANK(INDIRECT("R7.Video!D"&amp;SUM(21,17*8,1))),"",INDIRECT("R7.Video!D"&amp;SUM(21,17*8,1))))</f>
        <v/>
      </c>
      <c r="AJ24" s="254" t="str">
        <f t="array" ref="AJ24">IF($B24="","",IF(ISBLANK(INDIRECT("R9.Web!D"&amp;SUM(21,17*0,1))),"",INDIRECT("R9.Web!D"&amp;SUM(21,17*0,1))))</f>
        <v/>
      </c>
      <c r="AK24" s="254" t="str">
        <f t="array" ref="AK24">IF($B24="","",IF(ISBLANK(INDIRECT("R9.Web!D"&amp;SUM(21,17*1,1))),"",INDIRECT("R9.Web!D"&amp;SUM(21,17*1,1))))</f>
        <v/>
      </c>
      <c r="AL24" s="254" t="str">
        <f t="array" ref="AL24">IF($B24="","",IF(ISBLANK(INDIRECT("R9.Web!D"&amp;SUM(21,17*2,1))),"",INDIRECT("R9.Web!D"&amp;SUM(21,17*2,1))))</f>
        <v/>
      </c>
      <c r="AM24" s="254" t="str">
        <f t="array" ref="AM24">IF($B24="","",IF(ISBLANK(INDIRECT("R9.Web!D"&amp;SUM(21,17*3,1))),"",INDIRECT("R9.Web!D"&amp;SUM(21,17*3,1))))</f>
        <v/>
      </c>
      <c r="AN24" s="254" t="str">
        <f t="array" ref="AN24">IF($B24="","",IF(ISBLANK(INDIRECT("R9.Web!D"&amp;SUM(21,17*4,1))),"",INDIRECT("R9.Web!D"&amp;SUM(21,17*4,1))))</f>
        <v/>
      </c>
      <c r="AO24" s="254" t="str">
        <f t="array" ref="AO24">IF($B24="","",IF(ISBLANK(INDIRECT("R9.Web!D"&amp;SUM(21,17*5,1))),"",INDIRECT("R9.Web!D"&amp;SUM(21,17*5,1))))</f>
        <v/>
      </c>
      <c r="AP24" s="254" t="str">
        <f t="array" ref="AP24">IF($B24="","",IF(ISBLANK(INDIRECT("R9.Web!D"&amp;SUM(21,17*6,1))),"",INDIRECT("R9.Web!D"&amp;SUM(21,17*6,1))))</f>
        <v/>
      </c>
      <c r="AQ24" s="254" t="str">
        <f t="array" ref="AQ24">IF($B24="","",IF(ISBLANK(INDIRECT("R9.Web!D"&amp;SUM(21,17*7,1))),"",INDIRECT("R9.Web!D"&amp;SUM(21,17*7,1))))</f>
        <v/>
      </c>
      <c r="AR24" s="254" t="str">
        <f t="array" ref="AR24">IF($B24="","",IF(ISBLANK(INDIRECT("R9.Web!D"&amp;SUM(21,17*8,1))),"",INDIRECT("R9.Web!D"&amp;SUM(21,17*8,1))))</f>
        <v/>
      </c>
      <c r="AS24" s="254" t="str">
        <f t="array" ref="AS24">IF($B24="","",IF(ISBLANK(INDIRECT("R9.Web!D"&amp;SUM(21,17*9,1))),"",INDIRECT("R9.Web!D"&amp;SUM(21,17*9,1))))</f>
        <v/>
      </c>
      <c r="AT24" s="254" t="str">
        <f t="array" ref="AT24">IF($B24="","",IF(ISBLANK(INDIRECT("R9.Web!D"&amp;SUM(21,17*10,1))),"",INDIRECT("R9.Web!D"&amp;SUM(21,17*10,1))))</f>
        <v/>
      </c>
      <c r="AU24" s="254" t="str">
        <f t="array" ref="AU24">IF($B24="","",IF(ISBLANK(INDIRECT("R9.Web!D"&amp;SUM(21,17*11,1))),"",INDIRECT("R9.Web!D"&amp;SUM(21,17*11,1))))</f>
        <v/>
      </c>
      <c r="AV24" s="254" t="str">
        <f t="array" ref="AV24">IF($B24="","",IF(ISBLANK(INDIRECT("R9.Web!D"&amp;SUM(21,17*12,1))),"",INDIRECT("R9.Web!D"&amp;SUM(21,17*12,1))))</f>
        <v/>
      </c>
      <c r="AW24" s="254" t="str">
        <f t="array" ref="AW24">IF($B24="","",IF(ISBLANK(INDIRECT("R9.Web!D"&amp;SUM(21,17*13,1))),"",INDIRECT("R9.Web!D"&amp;SUM(21,17*13,1))))</f>
        <v/>
      </c>
      <c r="AX24" s="254" t="str">
        <f t="array" ref="AX24">IF($B24="","",IF(ISBLANK(INDIRECT("R9.Web!D"&amp;SUM(21,17*14,1))),"",INDIRECT("R9.Web!D"&amp;SUM(21,17*14,1))))</f>
        <v/>
      </c>
      <c r="AY24" s="254" t="str">
        <f t="array" ref="AY24">IF($B24="","",IF(ISBLANK(INDIRECT("R9.Web!D"&amp;SUM(21,17*15,1))),"",INDIRECT("R9.Web!D"&amp;SUM(21,17*15,1))))</f>
        <v/>
      </c>
      <c r="AZ24" s="254" t="str">
        <f t="array" ref="AZ24">IF($B24="","",IF(ISBLANK(INDIRECT("R9.Web!D"&amp;SUM(21,17*16,1))),"",INDIRECT("R9.Web!D"&amp;SUM(21,17*16,1))))</f>
        <v/>
      </c>
      <c r="BA24" s="254" t="str">
        <f t="array" ref="BA24">IF($B24="","",IF(ISBLANK(INDIRECT("R9.Web!D"&amp;SUM(21,17*17,1))),"",INDIRECT("R9.Web!D"&amp;SUM(21,17*17,1))))</f>
        <v/>
      </c>
      <c r="BB24" s="254" t="str">
        <f t="array" ref="BB24">IF($B24="","",IF(ISBLANK(INDIRECT("R9.Web!D"&amp;SUM(21,17*18,1))),"",INDIRECT("R9.Web!D"&amp;SUM(21,17*18,1))))</f>
        <v/>
      </c>
      <c r="BC24" s="254" t="str">
        <f t="array" ref="BC24">IF($B24="","",IF(ISBLANK(INDIRECT("R9.Web!D"&amp;SUM(21,17*19,1))),"",INDIRECT("R9.Web!D"&amp;SUM(21,17*19,1))))</f>
        <v/>
      </c>
      <c r="BD24" s="254" t="str">
        <f t="array" ref="BD24">IF($B24="","",IF(ISBLANK(INDIRECT("R9.Web!D"&amp;SUM(21,17*20,1))),"",INDIRECT("R9.Web!D"&amp;SUM(21,17*20,1))))</f>
        <v/>
      </c>
      <c r="BE24" s="254" t="str">
        <f t="array" ref="BE24">IF($B24="","",IF(ISBLANK(INDIRECT("R9.Web!D"&amp;SUM(21,17*21,1))),"",INDIRECT("R9.Web!D"&amp;SUM(21,17*21,1))))</f>
        <v/>
      </c>
      <c r="BF24" s="254" t="str">
        <f t="array" ref="BF24">IF($B24="","",IF(ISBLANK(INDIRECT("R9.Web!D"&amp;SUM(21,17*22,1))),"",INDIRECT("R9.Web!D"&amp;SUM(21,17*22,1))))</f>
        <v/>
      </c>
      <c r="BG24" s="254" t="str">
        <f t="array" ref="BG24">IF($B24="","",IF(ISBLANK(INDIRECT("R9.Web!D"&amp;SUM(21,17*23,1))),"",INDIRECT("R9.Web!D"&amp;SUM(21,17*23,1))))</f>
        <v/>
      </c>
      <c r="BH24" s="254" t="str">
        <f t="array" ref="BH24">IF($B24="","",IF(ISBLANK(INDIRECT("R9.Web!D"&amp;SUM(21,17*24,1))),"",INDIRECT("R9.Web!D"&amp;SUM(21,17*24,1))))</f>
        <v/>
      </c>
      <c r="BI24" s="254" t="str">
        <f t="array" ref="BI24">IF($B24="","",IF(ISBLANK(INDIRECT("R9.Web!D"&amp;SUM(21,17*25,1))),"",INDIRECT("R9.Web!D"&amp;SUM(21,17*25,1))))</f>
        <v/>
      </c>
      <c r="BJ24" s="254" t="str">
        <f t="array" ref="BJ24">IF($B24="","",IF(ISBLANK(INDIRECT("R9.Web!D"&amp;SUM(21,17*26,1))),"",INDIRECT("R9.Web!D"&amp;SUM(21,17*26,1))))</f>
        <v/>
      </c>
      <c r="BK24" s="254" t="str">
        <f t="array" ref="BK24">IF($B24="","",IF(ISBLANK(INDIRECT("R9.Web!D"&amp;SUM(21,17*27,1))),"",INDIRECT("R9.Web!D"&amp;SUM(21,17*27,1))))</f>
        <v/>
      </c>
      <c r="BL24" s="254" t="str">
        <f t="array" ref="BL24">IF($B24="","",IF(ISBLANK(INDIRECT("R9.Web!D"&amp;SUM(21,17*28,1))),"",INDIRECT("R9.Web!D"&amp;SUM(21,17*28,1))))</f>
        <v/>
      </c>
      <c r="BM24" s="254" t="str">
        <f t="array" ref="BM24">IF($B24="","",IF(ISBLANK(INDIRECT("R9.Web!D"&amp;SUM(21,17*29,1))),"",INDIRECT("R9.Web!D"&amp;SUM(21,17*29,1))))</f>
        <v/>
      </c>
      <c r="BN24" s="254" t="str">
        <f t="array" ref="BN24">IF($B24="","",IF(ISBLANK(INDIRECT("R9.Web!D"&amp;SUM(21,17*30,1))),"",INDIRECT("R9.Web!D"&amp;SUM(21,17*30,1))))</f>
        <v/>
      </c>
      <c r="BO24" s="254" t="str">
        <f t="array" ref="BO24">IF($B24="","",IF(ISBLANK(INDIRECT("R9.Web!D"&amp;SUM(21,17*31,1))),"",INDIRECT("R9.Web!D"&amp;SUM(21,17*31,1))))</f>
        <v/>
      </c>
      <c r="BP24" s="254" t="str">
        <f t="array" ref="BP24">IF($B24="","",IF(ISBLANK(INDIRECT("R9.Web!D"&amp;SUM(21,17*32,1))),"",INDIRECT("R9.Web!D"&amp;SUM(21,17*32,1))))</f>
        <v/>
      </c>
      <c r="BQ24" s="254" t="str">
        <f t="array" ref="BQ24">IF($B24="","",IF(ISBLANK(INDIRECT("R9.Web!D"&amp;SUM(21,17*33,1))),"",INDIRECT("R9.Web!D"&amp;SUM(21,17*33,1))))</f>
        <v/>
      </c>
      <c r="BR24" s="254" t="str">
        <f t="array" ref="BR24">IF($B24="","",IF(ISBLANK(INDIRECT("R9.Web!D"&amp;SUM(21,17*34,1))),"",INDIRECT("R9.Web!D"&amp;SUM(21,17*34,1))))</f>
        <v/>
      </c>
      <c r="BS24" s="254" t="str">
        <f t="array" ref="BS24">IF($B24="","",IF(ISBLANK(INDIRECT("R9.Web!D"&amp;SUM(21,17*35,1))),"",INDIRECT("R9.Web!D"&amp;SUM(21,17*35,1))))</f>
        <v/>
      </c>
      <c r="BT24" s="254" t="str">
        <f t="array" ref="BT24">IF($B24="","",IF(ISBLANK(INDIRECT("R9.Web!D"&amp;SUM(21,17*36,1))),"",INDIRECT("R9.Web!D"&amp;SUM(21,17*36,1))))</f>
        <v/>
      </c>
      <c r="BU24" s="254" t="str">
        <f t="array" ref="BU24">IF($B24="","",IF(ISBLANK(INDIRECT("R9.Web!D"&amp;SUM(21,17*37,1))),"",INDIRECT("R9.Web!D"&amp;SUM(21,17*37,1))))</f>
        <v/>
      </c>
      <c r="BV24" s="254" t="str">
        <f t="array" ref="BV24">IF($B24="","",IF(ISBLANK(INDIRECT("R9.Web!D"&amp;SUM(21,17*38,1))),"",INDIRECT("R9.Web!D"&amp;SUM(21,17*38,1))))</f>
        <v/>
      </c>
      <c r="BW24" s="254" t="str">
        <f t="array" ref="BW24">IF($B24="","",IF(ISBLANK(INDIRECT("R9.Web!D"&amp;SUM(21,17*39,1))),"",INDIRECT("R9.Web!D"&amp;SUM(21,17*39,1))))</f>
        <v/>
      </c>
      <c r="BX24" s="254" t="str">
        <f t="array" ref="BX24">IF($B24="","",IF(ISBLANK(INDIRECT("R9.Web!D"&amp;SUM(21,17*40,1))),"",INDIRECT("R9.Web!D"&amp;SUM(21,17*40,1))))</f>
        <v/>
      </c>
      <c r="BY24" s="254" t="str">
        <f t="array" ref="BY24">IF($B24="","",IF(ISBLANK(INDIRECT("R9.Web!D"&amp;SUM(21,17*41,1))),"",INDIRECT("R9.Web!D"&amp;SUM(21,17*41,1))))</f>
        <v/>
      </c>
      <c r="BZ24" s="254" t="str">
        <f t="array" ref="BZ24">IF($B24="","",IF(ISBLANK(INDIRECT("R9.Web!D"&amp;SUM(21,17*42,1))),"",INDIRECT("R9.Web!D"&amp;SUM(21,17*42,1))))</f>
        <v/>
      </c>
      <c r="CA24" s="254" t="str">
        <f t="array" ref="CA24">IF($B24="","",IF(ISBLANK(INDIRECT("R9.Web!D"&amp;SUM(21,17*43,1))),"",INDIRECT("R9.Web!D"&amp;SUM(21,17*43,1))))</f>
        <v/>
      </c>
      <c r="CB24" s="254" t="str">
        <f t="array" ref="CB24">IF($B24="","",IF(ISBLANK(INDIRECT("R9.Web!D"&amp;SUM(21,17*44,1))),"",INDIRECT("R9.Web!D"&amp;SUM(21,17*44,1))))</f>
        <v/>
      </c>
      <c r="CC24" s="254" t="str">
        <f t="array" ref="CC24">IF($B24="","",IF(ISBLANK(INDIRECT("R9.Web!D"&amp;SUM(21,17*45,1))),"",INDIRECT("R9.Web!D"&amp;SUM(21,17*45,1))))</f>
        <v/>
      </c>
      <c r="CD24" s="254" t="str">
        <f t="array" ref="CD24">IF($B24="","",IF(ISBLANK(INDIRECT("R9.Web!D"&amp;SUM(21,17*46,1))),"",INDIRECT("R9.Web!D"&amp;SUM(21,17*46,1))))</f>
        <v/>
      </c>
      <c r="CE24" s="254" t="str">
        <f t="array" ref="CE24">IF($B24="","",IF(ISBLANK(INDIRECT("R9.Web!D"&amp;SUM(21,17*47,1))),"",INDIRECT("R9.Web!D"&amp;SUM(21,17*47,1))))</f>
        <v/>
      </c>
      <c r="CF24" s="254" t="str">
        <f t="array" ref="CF24">IF($B24="","",IF(ISBLANK(INDIRECT("R9.Web!D"&amp;SUM(21,17*48,1))),"",INDIRECT("R9.Web!D"&amp;SUM(21,17*48,1))))</f>
        <v/>
      </c>
      <c r="CG24" s="254" t="str">
        <f t="array" ref="CG24">IF($B24="","",IF(ISBLANK(INDIRECT("R9.Web!D"&amp;SUM(21,17*49,1))),"",INDIRECT("R9.Web!D"&amp;SUM(21,17*49,1))))</f>
        <v/>
      </c>
      <c r="CH24" s="254" t="str">
        <f t="array" ref="CH24">IF($B24="","",IF(ISBLANK(INDIRECT("R11.Software!D"&amp;SUM(21,17*0,1))),"",INDIRECT("R11.Software!D"&amp;SUM(21,17*0,1))))</f>
        <v/>
      </c>
      <c r="CI24" s="254" t="str">
        <f t="array" ref="CI24">IF($B24="","",IF(ISBLANK(INDIRECT("R11.Software!D"&amp;SUM(21,17*1,1))),"",INDIRECT("R11.Software!D"&amp;SUM(21,17*1,1))))</f>
        <v/>
      </c>
      <c r="CJ24" s="254" t="str">
        <f t="array" ref="CJ24">IF($B24="","",IF(ISBLANK(INDIRECT("R11.Software!D"&amp;SUM(21,17*2,1))),"",INDIRECT("R11.Software!D"&amp;SUM(21,17*2,1))))</f>
        <v/>
      </c>
      <c r="CK24" s="254" t="str">
        <f t="array" ref="CK24">IF($B24="","",IF(ISBLANK(INDIRECT("R11.Software!D"&amp;SUM(21,17*3,1))),"",INDIRECT("R11.Software!D"&amp;SUM(21,17*3,1))))</f>
        <v/>
      </c>
      <c r="CL24" s="254" t="str">
        <f t="array" ref="CL24">IF($B24="","",IF(ISBLANK(INDIRECT("R11.Software!D"&amp;SUM(21,17*4,1))),"",INDIRECT("R11.Software!D"&amp;SUM(21,17*4,1))))</f>
        <v/>
      </c>
      <c r="CM24" s="254" t="str">
        <f t="array" ref="CM24">IF($B24="","",IF(ISBLANK(INDIRECT("R11.Software!D"&amp;SUM(21,17*5,1))),"",INDIRECT("R11.Software!D"&amp;SUM(21,17*5,1))))</f>
        <v/>
      </c>
      <c r="CN24" s="254" t="str">
        <f t="array" ref="CN24">IF($B24="","",IF(ISBLANK(INDIRECT("R12.ServiciosApoyo!D"&amp;SUM(21,17*0,1))),"",INDIRECT("R12.ServiciosApoyo!D"&amp;SUM(21,17*0,1))))</f>
        <v/>
      </c>
      <c r="CO24" s="254" t="str">
        <f t="array" ref="CO24">IF($B24="","",IF(ISBLANK(INDIRECT("R12.ServiciosApoyo!D"&amp;SUM(21,17*1,1))),"",INDIRECT("R12.ServiciosApoyo!D"&amp;SUM(21,17*1,1))))</f>
        <v/>
      </c>
      <c r="CP24" s="254" t="str">
        <f t="array" ref="CP24">IF($B24="","",IF(ISBLANK(INDIRECT("R12.ServiciosApoyo!D"&amp;SUM(21,17*2,1))),"",INDIRECT("R12.ServiciosApoyo!D"&amp;SUM(21,17*2,1))))</f>
        <v/>
      </c>
      <c r="CQ24" s="254" t="str">
        <f t="array" ref="CQ24">IF($B24="","",IF(ISBLANK(INDIRECT("R12.ServiciosApoyo!D"&amp;SUM(21,17*3,1))),"",INDIRECT("R12.ServiciosApoyo!D"&amp;SUM(21,17*3,1))))</f>
        <v/>
      </c>
      <c r="CR24" s="254" t="str">
        <f t="array" ref="CR24">IF($B24="","",IF(ISBLANK(INDIRECT("R12.ServiciosApoyo!D"&amp;SUM(21,17*4,1))),"",INDIRECT("R12.ServiciosApoyo!D"&amp;SUM(21,17*4,1))))</f>
        <v/>
      </c>
      <c r="CS24" s="29"/>
      <c r="CT24" s="29"/>
      <c r="CU24" s="256"/>
    </row>
    <row r="25" ht="12.75" customHeight="1">
      <c r="A25" s="29"/>
      <c r="B25" s="133" t="str">
        <f t="array" ref="B25">IFERROR(INDEX('03.Muestra'!$B$8:$B$17,SMALL(IF("Página Web"='03.Muestra'!$D$8:$D$17,ROW('03.Muestra'!$B$8:$B$17)-MIN(ROW('03.Muestra'!$D$8:$D$17))+1,""),ROW()-19)),"")</f>
        <v/>
      </c>
      <c r="C25" s="253" t="str">
        <f t="array" ref="C25">IFERROR(INDEX('03.Muestra'!$C$8:$C$17,SMALL(IF("Página Web"='03.Muestra'!$D$8:$D$17,ROW('03.Muestra'!$C$8:$C$17)-MIN(ROW('03.Muestra'!$D$8:$D$17))+1,""),ROW()-19)),"")</f>
        <v/>
      </c>
      <c r="D25" s="169" t="str">
        <f t="array" ref="D25">IFERROR(INDEX('03.Muestra'!$F$8:$F$17,SMALL(IF("Página Web"='03.Muestra'!$D$8:$D$17,ROW('03.Muestra'!$F$8:$F$17)-MIN(ROW('03.Muestra'!$D$8:$D$17))+1,""),ROW()-19)),"")</f>
        <v/>
      </c>
      <c r="E25" s="254" t="str">
        <f t="array" ref="E25">IF($B25="","",IF(ISBLANK(INDIRECT("R5.Genéricos!D"&amp;SUM(21,17*0,1))),"",INDIRECT("R5.Genéricos!D"&amp;SUM(21,17*0,1))))</f>
        <v/>
      </c>
      <c r="F25" s="254" t="str">
        <f t="array" ref="F25">IF($B25="","",IF(ISBLANK(INDIRECT("R5.Genéricos!D"&amp;SUM(21,17*1,6))),"",INDIRECT("R5.Genéricos!D"&amp;SUM(21,17*1,6))))</f>
        <v/>
      </c>
      <c r="G25" s="254" t="str">
        <f t="array" ref="G25">IF($B25="","",IF(ISBLANK(INDIRECT("R5.Genéricos!D"&amp;SUM(21,17*2,1))),"",INDIRECT("R5.Genéricos!D"&amp;SUM(21,17*2,1))))</f>
        <v/>
      </c>
      <c r="H25" s="254" t="str">
        <f t="array" ref="H25">IF($B25="","",IF(ISBLANK(INDIRECT("R6.Voz!D"&amp;SUM(21,17*0,1))),"",INDIRECT("R6.Voz!D"&amp;SUM(21,17*0,1))))</f>
        <v/>
      </c>
      <c r="I25" s="254" t="str">
        <f t="array" ref="I25">IF($B25="","",IF(ISBLANK(INDIRECT("R6.Voz!D"&amp;SUM(21,17*1,1))),"",INDIRECT("R6.Voz!D"&amp;SUM(21,17*1,1))))</f>
        <v/>
      </c>
      <c r="J25" s="254" t="str">
        <f t="array" ref="J25">IF($B25="","",IF(ISBLANK(INDIRECT("R6.Voz!D"&amp;SUM(21,17*2,1))),"",INDIRECT("R6.Voz!D"&amp;SUM(21,17*2,1))))</f>
        <v/>
      </c>
      <c r="K25" s="254" t="str">
        <f t="array" ref="K25">IF($B25="","",IF(ISBLANK(INDIRECT("R6.Voz!D"&amp;SUM(21,17*3,1))),"",INDIRECT("R6.Voz!D"&amp;SUM(21,17*3,1))))</f>
        <v/>
      </c>
      <c r="L25" s="254" t="str">
        <f t="array" ref="L25">IF($B25="","",IF(ISBLANK(INDIRECT("R6.Voz!D"&amp;SUM(21,17*4,1))),"",INDIRECT("R6.Voz!D"&amp;SUM(21,17*4,1))))</f>
        <v/>
      </c>
      <c r="M25" s="254" t="str">
        <f t="array" ref="M25">IF($B25="","",IF(ISBLANK(INDIRECT("R6.Voz!D"&amp;SUM(21,17*5,1))),"",INDIRECT("R6.Voz!D"&amp;SUM(21,17*5,1))))</f>
        <v/>
      </c>
      <c r="N25" s="254" t="str">
        <f t="array" ref="N25">IF($B25="","",IF(ISBLANK(INDIRECT("R6.Voz!D"&amp;SUM(21,17*6,1))),"",INDIRECT("R6.Voz!D"&amp;SUM(21,17*6,1))))</f>
        <v/>
      </c>
      <c r="O25" s="254" t="str">
        <f t="array" ref="O25">IF($B25="","",IF(ISBLANK(INDIRECT("R6.Voz!D"&amp;SUM(21,17*7,1))),"",INDIRECT("R6.Voz!D"&amp;SUM(21,17*7,1))))</f>
        <v/>
      </c>
      <c r="P25" s="254" t="str">
        <f t="array" ref="P25">IF($B25="","",IF(ISBLANK(INDIRECT("R6.Voz!D"&amp;SUM(21,17*8,1))),"",INDIRECT("R6.Voz!D"&amp;SUM(21,17*8,1))))</f>
        <v/>
      </c>
      <c r="Q25" s="254" t="str">
        <f t="array" ref="Q25">IF($B25="","",IF(ISBLANK(INDIRECT("R6.Voz!D"&amp;SUM(21,17*9,1))),"",INDIRECT("R6.Voz!D"&amp;SUM(21,17*9,1))))</f>
        <v/>
      </c>
      <c r="R25" s="254" t="str">
        <f t="array" ref="R25">IF($B25="","",IF(ISBLANK(INDIRECT("R6.Voz!D"&amp;SUM(21,17*10,1))),"",INDIRECT("R6.Voz!D"&amp;SUM(21,17*10,1))))</f>
        <v/>
      </c>
      <c r="S25" s="254" t="str">
        <f t="array" ref="S25">IF($B25="","",IF(ISBLANK(INDIRECT("R6.Voz!D"&amp;SUM(21,17*11,1))),"",INDIRECT("R6.Voz!D"&amp;SUM(21,17*11,1))))</f>
        <v/>
      </c>
      <c r="T25" s="254" t="str">
        <f t="array" ref="T25">IF($B25="","",IF(ISBLANK(INDIRECT("R6.Voz!D"&amp;SUM(21,17*12,1))),"",INDIRECT("R6.Voz!D"&amp;SUM(21,17*12,1))))</f>
        <v/>
      </c>
      <c r="U25" s="254" t="str">
        <f t="array" ref="U25">IF($B25="","",IF(ISBLANK(INDIRECT("R6.Voz!D"&amp;SUM(21,17*13,1))),"",INDIRECT("R6.Voz!D"&amp;SUM(21,17*13,1))))</f>
        <v/>
      </c>
      <c r="V25" s="254" t="str">
        <f t="array" ref="V25">IF($B25="","",IF(ISBLANK(INDIRECT("R6.Voz!D"&amp;SUM(21,17*14,1))),"",INDIRECT("R6.Voz!D"&amp;SUM(21,17*14,1))))</f>
        <v/>
      </c>
      <c r="W25" s="254" t="str">
        <f t="array" ref="W25">IF($B25="","",IF(ISBLANK(INDIRECT("R6.Voz!D"&amp;SUM(21,17*15,1))),"",INDIRECT("R6.Voz!D"&amp;SUM(21,17*15,1))))</f>
        <v/>
      </c>
      <c r="X25" s="254" t="str">
        <f t="array" ref="X25">IF($B25="","",IF(ISBLANK(INDIRECT("R6.Voz!D"&amp;SUM(21,17*16,1))),"",INDIRECT("R6.Voz!D"&amp;SUM(21,17*16,1))))</f>
        <v/>
      </c>
      <c r="Y25" s="254" t="str">
        <f t="array" ref="Y25">IF($B25="","",IF(ISBLANK(INDIRECT("R6.Voz!D"&amp;SUM(21,17*17,1))),"",INDIRECT("R6.Voz!D"&amp;SUM(21,17*17,1))))</f>
        <v/>
      </c>
      <c r="Z25" s="254" t="str">
        <f t="array" ref="Z25">IF($B25="","",IF(ISBLANK(INDIRECT("R6.Voz!D"&amp;SUM(21,17*18,1))),"",INDIRECT("R6.Voz!D"&amp;SUM(21,17*18,1))))</f>
        <v/>
      </c>
      <c r="AA25" s="254" t="str">
        <f t="array" ref="AA25">IF($B25="","",IF(ISBLANK(INDIRECT("R7.Video!D"&amp;SUM(21,17*0,1))),"",INDIRECT("R7.Video!D"&amp;SUM(21,17*0,1))))</f>
        <v/>
      </c>
      <c r="AB25" s="254" t="str">
        <f t="array" ref="AB25">IF($B25="","",IF(ISBLANK(INDIRECT("R7.Video!D"&amp;SUM(21,17*1,1))),"",INDIRECT("R7.Video!D"&amp;SUM(21,17*1,1))))</f>
        <v/>
      </c>
      <c r="AC25" s="254" t="str">
        <f t="array" ref="AC25">IF($B25="","",IF(ISBLANK(INDIRECT("R7.Video!D"&amp;SUM(21,17*2,1))),"",INDIRECT("R7.Video!D"&amp;SUM(21,17*2,1))))</f>
        <v/>
      </c>
      <c r="AD25" s="254" t="str">
        <f t="array" ref="AD25">IF($B25="","",IF(ISBLANK(INDIRECT("R7.Video!D"&amp;SUM(21,17*3,1))),"",INDIRECT("R7.Video!D"&amp;SUM(21,17*3,1))))</f>
        <v/>
      </c>
      <c r="AE25" s="254" t="str">
        <f t="array" ref="AE25">IF($B25="","",IF(ISBLANK(INDIRECT("R7.Video!D"&amp;SUM(21,17*4,1))),"",INDIRECT("R7.Video!D"&amp;SUM(21,17*4,1))))</f>
        <v/>
      </c>
      <c r="AF25" s="254" t="str">
        <f t="array" ref="AF25">IF($B25="","",IF(ISBLANK(INDIRECT("R7.Video!D"&amp;SUM(21,17*5,1))),"",INDIRECT("R7.Video!D"&amp;SUM(21,17*5,1))))</f>
        <v/>
      </c>
      <c r="AG25" s="254" t="str">
        <f t="array" ref="AG25">IF($B25="","",IF(ISBLANK(INDIRECT("R7.Video!D"&amp;SUM(21,17*6,1))),"",INDIRECT("R7.Video!D"&amp;SUM(21,17*6,1))))</f>
        <v/>
      </c>
      <c r="AH25" s="254" t="str">
        <f t="array" ref="AH25">IF($B25="","",IF(ISBLANK(INDIRECT("R7.Video!D"&amp;SUM(21,17*7,1))),"",INDIRECT("R7.Video!D"&amp;SUM(21,17*7,1))))</f>
        <v/>
      </c>
      <c r="AI25" s="254" t="str">
        <f t="array" ref="AI25">IF($B25="","",IF(ISBLANK(INDIRECT("R7.Video!D"&amp;SUM(21,17*8,1))),"",INDIRECT("R7.Video!D"&amp;SUM(21,17*8,1))))</f>
        <v/>
      </c>
      <c r="AJ25" s="254" t="str">
        <f t="array" ref="AJ25">IF($B25="","",IF(ISBLANK(INDIRECT("R9.Web!D"&amp;SUM(21,17*0,1))),"",INDIRECT("R9.Web!D"&amp;SUM(21,17*0,1))))</f>
        <v/>
      </c>
      <c r="AK25" s="254" t="str">
        <f t="array" ref="AK25">IF($B25="","",IF(ISBLANK(INDIRECT("R9.Web!D"&amp;SUM(21,17*1,1))),"",INDIRECT("R9.Web!D"&amp;SUM(21,17*1,1))))</f>
        <v/>
      </c>
      <c r="AL25" s="254" t="str">
        <f t="array" ref="AL25">IF($B25="","",IF(ISBLANK(INDIRECT("R9.Web!D"&amp;SUM(21,17*2,1))),"",INDIRECT("R9.Web!D"&amp;SUM(21,17*2,1))))</f>
        <v/>
      </c>
      <c r="AM25" s="254" t="str">
        <f t="array" ref="AM25">IF($B25="","",IF(ISBLANK(INDIRECT("R9.Web!D"&amp;SUM(21,17*3,1))),"",INDIRECT("R9.Web!D"&amp;SUM(21,17*3,1))))</f>
        <v/>
      </c>
      <c r="AN25" s="254" t="str">
        <f t="array" ref="AN25">IF($B25="","",IF(ISBLANK(INDIRECT("R9.Web!D"&amp;SUM(21,17*4,1))),"",INDIRECT("R9.Web!D"&amp;SUM(21,17*4,1))))</f>
        <v/>
      </c>
      <c r="AO25" s="254" t="str">
        <f t="array" ref="AO25">IF($B25="","",IF(ISBLANK(INDIRECT("R9.Web!D"&amp;SUM(21,17*5,1))),"",INDIRECT("R9.Web!D"&amp;SUM(21,17*5,1))))</f>
        <v/>
      </c>
      <c r="AP25" s="254" t="str">
        <f t="array" ref="AP25">IF($B25="","",IF(ISBLANK(INDIRECT("R9.Web!D"&amp;SUM(21,17*6,1))),"",INDIRECT("R9.Web!D"&amp;SUM(21,17*6,1))))</f>
        <v/>
      </c>
      <c r="AQ25" s="254" t="str">
        <f t="array" ref="AQ25">IF($B25="","",IF(ISBLANK(INDIRECT("R9.Web!D"&amp;SUM(21,17*7,1))),"",INDIRECT("R9.Web!D"&amp;SUM(21,17*7,1))))</f>
        <v/>
      </c>
      <c r="AR25" s="254" t="str">
        <f t="array" ref="AR25">IF($B25="","",IF(ISBLANK(INDIRECT("R9.Web!D"&amp;SUM(21,17*8,1))),"",INDIRECT("R9.Web!D"&amp;SUM(21,17*8,1))))</f>
        <v/>
      </c>
      <c r="AS25" s="254" t="str">
        <f t="array" ref="AS25">IF($B25="","",IF(ISBLANK(INDIRECT("R9.Web!D"&amp;SUM(21,17*9,1))),"",INDIRECT("R9.Web!D"&amp;SUM(21,17*9,1))))</f>
        <v/>
      </c>
      <c r="AT25" s="254" t="str">
        <f t="array" ref="AT25">IF($B25="","",IF(ISBLANK(INDIRECT("R9.Web!D"&amp;SUM(21,17*10,1))),"",INDIRECT("R9.Web!D"&amp;SUM(21,17*10,1))))</f>
        <v/>
      </c>
      <c r="AU25" s="254" t="str">
        <f t="array" ref="AU25">IF($B25="","",IF(ISBLANK(INDIRECT("R9.Web!D"&amp;SUM(21,17*11,1))),"",INDIRECT("R9.Web!D"&amp;SUM(21,17*11,1))))</f>
        <v/>
      </c>
      <c r="AV25" s="254" t="str">
        <f t="array" ref="AV25">IF($B25="","",IF(ISBLANK(INDIRECT("R9.Web!D"&amp;SUM(21,17*12,1))),"",INDIRECT("R9.Web!D"&amp;SUM(21,17*12,1))))</f>
        <v/>
      </c>
      <c r="AW25" s="254" t="str">
        <f t="array" ref="AW25">IF($B25="","",IF(ISBLANK(INDIRECT("R9.Web!D"&amp;SUM(21,17*13,1))),"",INDIRECT("R9.Web!D"&amp;SUM(21,17*13,1))))</f>
        <v/>
      </c>
      <c r="AX25" s="254" t="str">
        <f t="array" ref="AX25">IF($B25="","",IF(ISBLANK(INDIRECT("R9.Web!D"&amp;SUM(21,17*14,1))),"",INDIRECT("R9.Web!D"&amp;SUM(21,17*14,1))))</f>
        <v/>
      </c>
      <c r="AY25" s="254" t="str">
        <f t="array" ref="AY25">IF($B25="","",IF(ISBLANK(INDIRECT("R9.Web!D"&amp;SUM(21,17*15,1))),"",INDIRECT("R9.Web!D"&amp;SUM(21,17*15,1))))</f>
        <v/>
      </c>
      <c r="AZ25" s="254" t="str">
        <f t="array" ref="AZ25">IF($B25="","",IF(ISBLANK(INDIRECT("R9.Web!D"&amp;SUM(21,17*16,1))),"",INDIRECT("R9.Web!D"&amp;SUM(21,17*16,1))))</f>
        <v/>
      </c>
      <c r="BA25" s="254" t="str">
        <f t="array" ref="BA25">IF($B25="","",IF(ISBLANK(INDIRECT("R9.Web!D"&amp;SUM(21,17*17,1))),"",INDIRECT("R9.Web!D"&amp;SUM(21,17*17,1))))</f>
        <v/>
      </c>
      <c r="BB25" s="254" t="str">
        <f t="array" ref="BB25">IF($B25="","",IF(ISBLANK(INDIRECT("R9.Web!D"&amp;SUM(21,17*18,1))),"",INDIRECT("R9.Web!D"&amp;SUM(21,17*18,1))))</f>
        <v/>
      </c>
      <c r="BC25" s="254" t="str">
        <f t="array" ref="BC25">IF($B25="","",IF(ISBLANK(INDIRECT("R9.Web!D"&amp;SUM(21,17*19,1))),"",INDIRECT("R9.Web!D"&amp;SUM(21,17*19,1))))</f>
        <v/>
      </c>
      <c r="BD25" s="254" t="str">
        <f t="array" ref="BD25">IF($B25="","",IF(ISBLANK(INDIRECT("R9.Web!D"&amp;SUM(21,17*20,1))),"",INDIRECT("R9.Web!D"&amp;SUM(21,17*20,1))))</f>
        <v/>
      </c>
      <c r="BE25" s="254" t="str">
        <f t="array" ref="BE25">IF($B25="","",IF(ISBLANK(INDIRECT("R9.Web!D"&amp;SUM(21,17*21,1))),"",INDIRECT("R9.Web!D"&amp;SUM(21,17*21,1))))</f>
        <v/>
      </c>
      <c r="BF25" s="254" t="str">
        <f t="array" ref="BF25">IF($B25="","",IF(ISBLANK(INDIRECT("R9.Web!D"&amp;SUM(21,17*22,1))),"",INDIRECT("R9.Web!D"&amp;SUM(21,17*22,1))))</f>
        <v/>
      </c>
      <c r="BG25" s="254" t="str">
        <f t="array" ref="BG25">IF($B25="","",IF(ISBLANK(INDIRECT("R9.Web!D"&amp;SUM(21,17*23,1))),"",INDIRECT("R9.Web!D"&amp;SUM(21,17*23,1))))</f>
        <v/>
      </c>
      <c r="BH25" s="254" t="str">
        <f t="array" ref="BH25">IF($B25="","",IF(ISBLANK(INDIRECT("R9.Web!D"&amp;SUM(21,17*24,1))),"",INDIRECT("R9.Web!D"&amp;SUM(21,17*24,1))))</f>
        <v/>
      </c>
      <c r="BI25" s="254" t="str">
        <f t="array" ref="BI25">IF($B25="","",IF(ISBLANK(INDIRECT("R9.Web!D"&amp;SUM(21,17*25,1))),"",INDIRECT("R9.Web!D"&amp;SUM(21,17*25,1))))</f>
        <v/>
      </c>
      <c r="BJ25" s="254" t="str">
        <f t="array" ref="BJ25">IF($B25="","",IF(ISBLANK(INDIRECT("R9.Web!D"&amp;SUM(21,17*26,1))),"",INDIRECT("R9.Web!D"&amp;SUM(21,17*26,1))))</f>
        <v/>
      </c>
      <c r="BK25" s="254" t="str">
        <f t="array" ref="BK25">IF($B25="","",IF(ISBLANK(INDIRECT("R9.Web!D"&amp;SUM(21,17*27,1))),"",INDIRECT("R9.Web!D"&amp;SUM(21,17*27,1))))</f>
        <v/>
      </c>
      <c r="BL25" s="254" t="str">
        <f t="array" ref="BL25">IF($B25="","",IF(ISBLANK(INDIRECT("R9.Web!D"&amp;SUM(21,17*28,1))),"",INDIRECT("R9.Web!D"&amp;SUM(21,17*28,1))))</f>
        <v/>
      </c>
      <c r="BM25" s="254" t="str">
        <f t="array" ref="BM25">IF($B25="","",IF(ISBLANK(INDIRECT("R9.Web!D"&amp;SUM(21,17*29,1))),"",INDIRECT("R9.Web!D"&amp;SUM(21,17*29,1))))</f>
        <v/>
      </c>
      <c r="BN25" s="254" t="str">
        <f t="array" ref="BN25">IF($B25="","",IF(ISBLANK(INDIRECT("R9.Web!D"&amp;SUM(21,17*30,1))),"",INDIRECT("R9.Web!D"&amp;SUM(21,17*30,1))))</f>
        <v/>
      </c>
      <c r="BO25" s="254" t="str">
        <f t="array" ref="BO25">IF($B25="","",IF(ISBLANK(INDIRECT("R9.Web!D"&amp;SUM(21,17*31,1))),"",INDIRECT("R9.Web!D"&amp;SUM(21,17*31,1))))</f>
        <v/>
      </c>
      <c r="BP25" s="254" t="str">
        <f t="array" ref="BP25">IF($B25="","",IF(ISBLANK(INDIRECT("R9.Web!D"&amp;SUM(21,17*32,1))),"",INDIRECT("R9.Web!D"&amp;SUM(21,17*32,1))))</f>
        <v/>
      </c>
      <c r="BQ25" s="254" t="str">
        <f t="array" ref="BQ25">IF($B25="","",IF(ISBLANK(INDIRECT("R9.Web!D"&amp;SUM(21,17*33,1))),"",INDIRECT("R9.Web!D"&amp;SUM(21,17*33,1))))</f>
        <v/>
      </c>
      <c r="BR25" s="254" t="str">
        <f t="array" ref="BR25">IF($B25="","",IF(ISBLANK(INDIRECT("R9.Web!D"&amp;SUM(21,17*34,1))),"",INDIRECT("R9.Web!D"&amp;SUM(21,17*34,1))))</f>
        <v/>
      </c>
      <c r="BS25" s="254" t="str">
        <f t="array" ref="BS25">IF($B25="","",IF(ISBLANK(INDIRECT("R9.Web!D"&amp;SUM(21,17*35,1))),"",INDIRECT("R9.Web!D"&amp;SUM(21,17*35,1))))</f>
        <v/>
      </c>
      <c r="BT25" s="254" t="str">
        <f t="array" ref="BT25">IF($B25="","",IF(ISBLANK(INDIRECT("R9.Web!D"&amp;SUM(21,17*36,1))),"",INDIRECT("R9.Web!D"&amp;SUM(21,17*36,1))))</f>
        <v/>
      </c>
      <c r="BU25" s="254" t="str">
        <f t="array" ref="BU25">IF($B25="","",IF(ISBLANK(INDIRECT("R9.Web!D"&amp;SUM(21,17*37,1))),"",INDIRECT("R9.Web!D"&amp;SUM(21,17*37,1))))</f>
        <v/>
      </c>
      <c r="BV25" s="254" t="str">
        <f t="array" ref="BV25">IF($B25="","",IF(ISBLANK(INDIRECT("R9.Web!D"&amp;SUM(21,17*38,1))),"",INDIRECT("R9.Web!D"&amp;SUM(21,17*38,1))))</f>
        <v/>
      </c>
      <c r="BW25" s="254" t="str">
        <f t="array" ref="BW25">IF($B25="","",IF(ISBLANK(INDIRECT("R9.Web!D"&amp;SUM(21,17*39,1))),"",INDIRECT("R9.Web!D"&amp;SUM(21,17*39,1))))</f>
        <v/>
      </c>
      <c r="BX25" s="254" t="str">
        <f t="array" ref="BX25">IF($B25="","",IF(ISBLANK(INDIRECT("R9.Web!D"&amp;SUM(21,17*40,1))),"",INDIRECT("R9.Web!D"&amp;SUM(21,17*40,1))))</f>
        <v/>
      </c>
      <c r="BY25" s="254" t="str">
        <f t="array" ref="BY25">IF($B25="","",IF(ISBLANK(INDIRECT("R9.Web!D"&amp;SUM(21,17*41,1))),"",INDIRECT("R9.Web!D"&amp;SUM(21,17*41,1))))</f>
        <v/>
      </c>
      <c r="BZ25" s="254" t="str">
        <f t="array" ref="BZ25">IF($B25="","",IF(ISBLANK(INDIRECT("R9.Web!D"&amp;SUM(21,17*42,1))),"",INDIRECT("R9.Web!D"&amp;SUM(21,17*42,1))))</f>
        <v/>
      </c>
      <c r="CA25" s="254" t="str">
        <f t="array" ref="CA25">IF($B25="","",IF(ISBLANK(INDIRECT("R9.Web!D"&amp;SUM(21,17*43,1))),"",INDIRECT("R9.Web!D"&amp;SUM(21,17*43,1))))</f>
        <v/>
      </c>
      <c r="CB25" s="254" t="str">
        <f t="array" ref="CB25">IF($B25="","",IF(ISBLANK(INDIRECT("R9.Web!D"&amp;SUM(21,17*44,1))),"",INDIRECT("R9.Web!D"&amp;SUM(21,17*44,1))))</f>
        <v/>
      </c>
      <c r="CC25" s="254" t="str">
        <f t="array" ref="CC25">IF($B25="","",IF(ISBLANK(INDIRECT("R9.Web!D"&amp;SUM(21,17*45,1))),"",INDIRECT("R9.Web!D"&amp;SUM(21,17*45,1))))</f>
        <v/>
      </c>
      <c r="CD25" s="254" t="str">
        <f t="array" ref="CD25">IF($B25="","",IF(ISBLANK(INDIRECT("R9.Web!D"&amp;SUM(21,17*46,1))),"",INDIRECT("R9.Web!D"&amp;SUM(21,17*46,1))))</f>
        <v/>
      </c>
      <c r="CE25" s="254" t="str">
        <f t="array" ref="CE25">IF($B25="","",IF(ISBLANK(INDIRECT("R9.Web!D"&amp;SUM(21,17*47,1))),"",INDIRECT("R9.Web!D"&amp;SUM(21,17*47,1))))</f>
        <v/>
      </c>
      <c r="CF25" s="254" t="str">
        <f t="array" ref="CF25">IF($B25="","",IF(ISBLANK(INDIRECT("R9.Web!D"&amp;SUM(21,17*48,1))),"",INDIRECT("R9.Web!D"&amp;SUM(21,17*48,1))))</f>
        <v/>
      </c>
      <c r="CG25" s="254" t="str">
        <f t="array" ref="CG25">IF($B25="","",IF(ISBLANK(INDIRECT("R9.Web!D"&amp;SUM(21,17*49,1))),"",INDIRECT("R9.Web!D"&amp;SUM(21,17*49,1))))</f>
        <v/>
      </c>
      <c r="CH25" s="254" t="str">
        <f t="array" ref="CH25">IF($B25="","",IF(ISBLANK(INDIRECT("R11.Software!D"&amp;SUM(21,17*0,1))),"",INDIRECT("R11.Software!D"&amp;SUM(21,17*0,1))))</f>
        <v/>
      </c>
      <c r="CI25" s="254" t="str">
        <f t="array" ref="CI25">IF($B25="","",IF(ISBLANK(INDIRECT("R11.Software!D"&amp;SUM(21,17*1,1))),"",INDIRECT("R11.Software!D"&amp;SUM(21,17*1,1))))</f>
        <v/>
      </c>
      <c r="CJ25" s="254" t="str">
        <f t="array" ref="CJ25">IF($B25="","",IF(ISBLANK(INDIRECT("R11.Software!D"&amp;SUM(21,17*2,1))),"",INDIRECT("R11.Software!D"&amp;SUM(21,17*2,1))))</f>
        <v/>
      </c>
      <c r="CK25" s="254" t="str">
        <f t="array" ref="CK25">IF($B25="","",IF(ISBLANK(INDIRECT("R11.Software!D"&amp;SUM(21,17*3,1))),"",INDIRECT("R11.Software!D"&amp;SUM(21,17*3,1))))</f>
        <v/>
      </c>
      <c r="CL25" s="254" t="str">
        <f t="array" ref="CL25">IF($B25="","",IF(ISBLANK(INDIRECT("R11.Software!D"&amp;SUM(21,17*4,1))),"",INDIRECT("R11.Software!D"&amp;SUM(21,17*4,1))))</f>
        <v/>
      </c>
      <c r="CM25" s="254" t="str">
        <f t="array" ref="CM25">IF($B25="","",IF(ISBLANK(INDIRECT("R11.Software!D"&amp;SUM(21,17*5,1))),"",INDIRECT("R11.Software!D"&amp;SUM(21,17*5,1))))</f>
        <v/>
      </c>
      <c r="CN25" s="254" t="str">
        <f t="array" ref="CN25">IF($B25="","",IF(ISBLANK(INDIRECT("R12.ServiciosApoyo!D"&amp;SUM(21,17*0,1))),"",INDIRECT("R12.ServiciosApoyo!D"&amp;SUM(21,17*0,1))))</f>
        <v/>
      </c>
      <c r="CO25" s="254" t="str">
        <f t="array" ref="CO25">IF($B25="","",IF(ISBLANK(INDIRECT("R12.ServiciosApoyo!D"&amp;SUM(21,17*1,1))),"",INDIRECT("R12.ServiciosApoyo!D"&amp;SUM(21,17*1,1))))</f>
        <v/>
      </c>
      <c r="CP25" s="254" t="str">
        <f t="array" ref="CP25">IF($B25="","",IF(ISBLANK(INDIRECT("R12.ServiciosApoyo!D"&amp;SUM(21,17*2,1))),"",INDIRECT("R12.ServiciosApoyo!D"&amp;SUM(21,17*2,1))))</f>
        <v/>
      </c>
      <c r="CQ25" s="254" t="str">
        <f t="array" ref="CQ25">IF($B25="","",IF(ISBLANK(INDIRECT("R12.ServiciosApoyo!D"&amp;SUM(21,17*3,1))),"",INDIRECT("R12.ServiciosApoyo!D"&amp;SUM(21,17*3,1))))</f>
        <v/>
      </c>
      <c r="CR25" s="254" t="str">
        <f t="array" ref="CR25">IF($B25="","",IF(ISBLANK(INDIRECT("R12.ServiciosApoyo!D"&amp;SUM(21,17*4,1))),"",INDIRECT("R12.ServiciosApoyo!D"&amp;SUM(21,17*4,1))))</f>
        <v/>
      </c>
      <c r="CS25" s="29"/>
      <c r="CT25" s="29"/>
      <c r="CU25" s="256"/>
    </row>
    <row r="26" ht="12.75" customHeight="1">
      <c r="A26" s="29"/>
      <c r="B26" s="133" t="str">
        <f t="array" ref="B26">IFERROR(INDEX('03.Muestra'!$B$8:$B$17,SMALL(IF("Página Web"='03.Muestra'!$D$8:$D$17,ROW('03.Muestra'!$B$8:$B$17)-MIN(ROW('03.Muestra'!$D$8:$D$17))+1,""),ROW()-19)),"")</f>
        <v/>
      </c>
      <c r="C26" s="253" t="str">
        <f t="array" ref="C26">IFERROR(INDEX('03.Muestra'!$C$8:$C$17,SMALL(IF("Página Web"='03.Muestra'!$D$8:$D$17,ROW('03.Muestra'!$C$8:$C$17)-MIN(ROW('03.Muestra'!$D$8:$D$17))+1,""),ROW()-19)),"")</f>
        <v/>
      </c>
      <c r="D26" s="169" t="str">
        <f t="array" ref="D26">IFERROR(INDEX('03.Muestra'!$F$8:$F$17,SMALL(IF("Página Web"='03.Muestra'!$D$8:$D$17,ROW('03.Muestra'!$F$8:$F$17)-MIN(ROW('03.Muestra'!$D$8:$D$17))+1,""),ROW()-19)),"")</f>
        <v/>
      </c>
      <c r="E26" s="254" t="str">
        <f t="array" ref="E26">IF($B26="","",IF(ISBLANK(INDIRECT("R5.Genéricos!D"&amp;SUM(21,17*0,1))),"",INDIRECT("R5.Genéricos!D"&amp;SUM(21,17*0,1))))</f>
        <v/>
      </c>
      <c r="F26" s="254" t="str">
        <f t="array" ref="F26">IF($B26="","",IF(ISBLANK(INDIRECT("R5.Genéricos!D"&amp;SUM(21,17*1,7))),"",INDIRECT("R5.Genéricos!D"&amp;SUM(21,17*1,7))))</f>
        <v/>
      </c>
      <c r="G26" s="254" t="str">
        <f t="array" ref="G26">IF($B26="","",IF(ISBLANK(INDIRECT("R5.Genéricos!D"&amp;SUM(21,17*2,1))),"",INDIRECT("R5.Genéricos!D"&amp;SUM(21,17*2,1))))</f>
        <v/>
      </c>
      <c r="H26" s="254" t="str">
        <f t="array" ref="H26">IF($B26="","",IF(ISBLANK(INDIRECT("R6.Voz!D"&amp;SUM(21,17*0,1))),"",INDIRECT("R6.Voz!D"&amp;SUM(21,17*0,1))))</f>
        <v/>
      </c>
      <c r="I26" s="254" t="str">
        <f t="array" ref="I26">IF($B26="","",IF(ISBLANK(INDIRECT("R6.Voz!D"&amp;SUM(21,17*1,1))),"",INDIRECT("R6.Voz!D"&amp;SUM(21,17*1,1))))</f>
        <v/>
      </c>
      <c r="J26" s="254" t="str">
        <f t="array" ref="J26">IF($B26="","",IF(ISBLANK(INDIRECT("R6.Voz!D"&amp;SUM(21,17*2,1))),"",INDIRECT("R6.Voz!D"&amp;SUM(21,17*2,1))))</f>
        <v/>
      </c>
      <c r="K26" s="254" t="str">
        <f t="array" ref="K26">IF($B26="","",IF(ISBLANK(INDIRECT("R6.Voz!D"&amp;SUM(21,17*3,1))),"",INDIRECT("R6.Voz!D"&amp;SUM(21,17*3,1))))</f>
        <v/>
      </c>
      <c r="L26" s="254" t="str">
        <f t="array" ref="L26">IF($B26="","",IF(ISBLANK(INDIRECT("R6.Voz!D"&amp;SUM(21,17*4,1))),"",INDIRECT("R6.Voz!D"&amp;SUM(21,17*4,1))))</f>
        <v/>
      </c>
      <c r="M26" s="254" t="str">
        <f t="array" ref="M26">IF($B26="","",IF(ISBLANK(INDIRECT("R6.Voz!D"&amp;SUM(21,17*5,1))),"",INDIRECT("R6.Voz!D"&amp;SUM(21,17*5,1))))</f>
        <v/>
      </c>
      <c r="N26" s="254" t="str">
        <f t="array" ref="N26">IF($B26="","",IF(ISBLANK(INDIRECT("R6.Voz!D"&amp;SUM(21,17*6,1))),"",INDIRECT("R6.Voz!D"&amp;SUM(21,17*6,1))))</f>
        <v/>
      </c>
      <c r="O26" s="254" t="str">
        <f t="array" ref="O26">IF($B26="","",IF(ISBLANK(INDIRECT("R6.Voz!D"&amp;SUM(21,17*7,1))),"",INDIRECT("R6.Voz!D"&amp;SUM(21,17*7,1))))</f>
        <v/>
      </c>
      <c r="P26" s="254" t="str">
        <f t="array" ref="P26">IF($B26="","",IF(ISBLANK(INDIRECT("R6.Voz!D"&amp;SUM(21,17*8,1))),"",INDIRECT("R6.Voz!D"&amp;SUM(21,17*8,1))))</f>
        <v/>
      </c>
      <c r="Q26" s="254" t="str">
        <f t="array" ref="Q26">IF($B26="","",IF(ISBLANK(INDIRECT("R6.Voz!D"&amp;SUM(21,17*9,1))),"",INDIRECT("R6.Voz!D"&amp;SUM(21,17*9,1))))</f>
        <v/>
      </c>
      <c r="R26" s="254" t="str">
        <f t="array" ref="R26">IF($B26="","",IF(ISBLANK(INDIRECT("R6.Voz!D"&amp;SUM(21,17*10,1))),"",INDIRECT("R6.Voz!D"&amp;SUM(21,17*10,1))))</f>
        <v/>
      </c>
      <c r="S26" s="254" t="str">
        <f t="array" ref="S26">IF($B26="","",IF(ISBLANK(INDIRECT("R6.Voz!D"&amp;SUM(21,17*11,1))),"",INDIRECT("R6.Voz!D"&amp;SUM(21,17*11,1))))</f>
        <v/>
      </c>
      <c r="T26" s="254" t="str">
        <f t="array" ref="T26">IF($B26="","",IF(ISBLANK(INDIRECT("R6.Voz!D"&amp;SUM(21,17*12,1))),"",INDIRECT("R6.Voz!D"&amp;SUM(21,17*12,1))))</f>
        <v/>
      </c>
      <c r="U26" s="254" t="str">
        <f t="array" ref="U26">IF($B26="","",IF(ISBLANK(INDIRECT("R6.Voz!D"&amp;SUM(21,17*13,1))),"",INDIRECT("R6.Voz!D"&amp;SUM(21,17*13,1))))</f>
        <v/>
      </c>
      <c r="V26" s="254" t="str">
        <f t="array" ref="V26">IF($B26="","",IF(ISBLANK(INDIRECT("R6.Voz!D"&amp;SUM(21,17*14,1))),"",INDIRECT("R6.Voz!D"&amp;SUM(21,17*14,1))))</f>
        <v/>
      </c>
      <c r="W26" s="254" t="str">
        <f t="array" ref="W26">IF($B26="","",IF(ISBLANK(INDIRECT("R6.Voz!D"&amp;SUM(21,17*15,1))),"",INDIRECT("R6.Voz!D"&amp;SUM(21,17*15,1))))</f>
        <v/>
      </c>
      <c r="X26" s="254" t="str">
        <f t="array" ref="X26">IF($B26="","",IF(ISBLANK(INDIRECT("R6.Voz!D"&amp;SUM(21,17*16,1))),"",INDIRECT("R6.Voz!D"&amp;SUM(21,17*16,1))))</f>
        <v/>
      </c>
      <c r="Y26" s="254" t="str">
        <f t="array" ref="Y26">IF($B26="","",IF(ISBLANK(INDIRECT("R6.Voz!D"&amp;SUM(21,17*17,1))),"",INDIRECT("R6.Voz!D"&amp;SUM(21,17*17,1))))</f>
        <v/>
      </c>
      <c r="Z26" s="254" t="str">
        <f t="array" ref="Z26">IF($B26="","",IF(ISBLANK(INDIRECT("R6.Voz!D"&amp;SUM(21,17*18,1))),"",INDIRECT("R6.Voz!D"&amp;SUM(21,17*18,1))))</f>
        <v/>
      </c>
      <c r="AA26" s="254" t="str">
        <f t="array" ref="AA26">IF($B26="","",IF(ISBLANK(INDIRECT("R7.Video!D"&amp;SUM(21,17*0,1))),"",INDIRECT("R7.Video!D"&amp;SUM(21,17*0,1))))</f>
        <v/>
      </c>
      <c r="AB26" s="254" t="str">
        <f t="array" ref="AB26">IF($B26="","",IF(ISBLANK(INDIRECT("R7.Video!D"&amp;SUM(21,17*1,1))),"",INDIRECT("R7.Video!D"&amp;SUM(21,17*1,1))))</f>
        <v/>
      </c>
      <c r="AC26" s="254" t="str">
        <f t="array" ref="AC26">IF($B26="","",IF(ISBLANK(INDIRECT("R7.Video!D"&amp;SUM(21,17*2,1))),"",INDIRECT("R7.Video!D"&amp;SUM(21,17*2,1))))</f>
        <v/>
      </c>
      <c r="AD26" s="254" t="str">
        <f t="array" ref="AD26">IF($B26="","",IF(ISBLANK(INDIRECT("R7.Video!D"&amp;SUM(21,17*3,1))),"",INDIRECT("R7.Video!D"&amp;SUM(21,17*3,1))))</f>
        <v/>
      </c>
      <c r="AE26" s="254" t="str">
        <f t="array" ref="AE26">IF($B26="","",IF(ISBLANK(INDIRECT("R7.Video!D"&amp;SUM(21,17*4,1))),"",INDIRECT("R7.Video!D"&amp;SUM(21,17*4,1))))</f>
        <v/>
      </c>
      <c r="AF26" s="254" t="str">
        <f t="array" ref="AF26">IF($B26="","",IF(ISBLANK(INDIRECT("R7.Video!D"&amp;SUM(21,17*5,1))),"",INDIRECT("R7.Video!D"&amp;SUM(21,17*5,1))))</f>
        <v/>
      </c>
      <c r="AG26" s="254" t="str">
        <f t="array" ref="AG26">IF($B26="","",IF(ISBLANK(INDIRECT("R7.Video!D"&amp;SUM(21,17*6,1))),"",INDIRECT("R7.Video!D"&amp;SUM(21,17*6,1))))</f>
        <v/>
      </c>
      <c r="AH26" s="254" t="str">
        <f t="array" ref="AH26">IF($B26="","",IF(ISBLANK(INDIRECT("R7.Video!D"&amp;SUM(21,17*7,1))),"",INDIRECT("R7.Video!D"&amp;SUM(21,17*7,1))))</f>
        <v/>
      </c>
      <c r="AI26" s="254" t="str">
        <f t="array" ref="AI26">IF($B26="","",IF(ISBLANK(INDIRECT("R7.Video!D"&amp;SUM(21,17*8,1))),"",INDIRECT("R7.Video!D"&amp;SUM(21,17*8,1))))</f>
        <v/>
      </c>
      <c r="AJ26" s="254" t="str">
        <f t="array" ref="AJ26">IF($B26="","",IF(ISBLANK(INDIRECT("R9.Web!D"&amp;SUM(21,17*0,1))),"",INDIRECT("R9.Web!D"&amp;SUM(21,17*0,1))))</f>
        <v/>
      </c>
      <c r="AK26" s="254" t="str">
        <f t="array" ref="AK26">IF($B26="","",IF(ISBLANK(INDIRECT("R9.Web!D"&amp;SUM(21,17*1,1))),"",INDIRECT("R9.Web!D"&amp;SUM(21,17*1,1))))</f>
        <v/>
      </c>
      <c r="AL26" s="254" t="str">
        <f t="array" ref="AL26">IF($B26="","",IF(ISBLANK(INDIRECT("R9.Web!D"&amp;SUM(21,17*2,1))),"",INDIRECT("R9.Web!D"&amp;SUM(21,17*2,1))))</f>
        <v/>
      </c>
      <c r="AM26" s="254" t="str">
        <f t="array" ref="AM26">IF($B26="","",IF(ISBLANK(INDIRECT("R9.Web!D"&amp;SUM(21,17*3,1))),"",INDIRECT("R9.Web!D"&amp;SUM(21,17*3,1))))</f>
        <v/>
      </c>
      <c r="AN26" s="254" t="str">
        <f t="array" ref="AN26">IF($B26="","",IF(ISBLANK(INDIRECT("R9.Web!D"&amp;SUM(21,17*4,1))),"",INDIRECT("R9.Web!D"&amp;SUM(21,17*4,1))))</f>
        <v/>
      </c>
      <c r="AO26" s="254" t="str">
        <f t="array" ref="AO26">IF($B26="","",IF(ISBLANK(INDIRECT("R9.Web!D"&amp;SUM(21,17*5,1))),"",INDIRECT("R9.Web!D"&amp;SUM(21,17*5,1))))</f>
        <v/>
      </c>
      <c r="AP26" s="254" t="str">
        <f t="array" ref="AP26">IF($B26="","",IF(ISBLANK(INDIRECT("R9.Web!D"&amp;SUM(21,17*6,1))),"",INDIRECT("R9.Web!D"&amp;SUM(21,17*6,1))))</f>
        <v/>
      </c>
      <c r="AQ26" s="254" t="str">
        <f t="array" ref="AQ26">IF($B26="","",IF(ISBLANK(INDIRECT("R9.Web!D"&amp;SUM(21,17*7,1))),"",INDIRECT("R9.Web!D"&amp;SUM(21,17*7,1))))</f>
        <v/>
      </c>
      <c r="AR26" s="254" t="str">
        <f t="array" ref="AR26">IF($B26="","",IF(ISBLANK(INDIRECT("R9.Web!D"&amp;SUM(21,17*8,1))),"",INDIRECT("R9.Web!D"&amp;SUM(21,17*8,1))))</f>
        <v/>
      </c>
      <c r="AS26" s="254" t="str">
        <f t="array" ref="AS26">IF($B26="","",IF(ISBLANK(INDIRECT("R9.Web!D"&amp;SUM(21,17*9,1))),"",INDIRECT("R9.Web!D"&amp;SUM(21,17*9,1))))</f>
        <v/>
      </c>
      <c r="AT26" s="254" t="str">
        <f t="array" ref="AT26">IF($B26="","",IF(ISBLANK(INDIRECT("R9.Web!D"&amp;SUM(21,17*10,1))),"",INDIRECT("R9.Web!D"&amp;SUM(21,17*10,1))))</f>
        <v/>
      </c>
      <c r="AU26" s="254" t="str">
        <f t="array" ref="AU26">IF($B26="","",IF(ISBLANK(INDIRECT("R9.Web!D"&amp;SUM(21,17*11,1))),"",INDIRECT("R9.Web!D"&amp;SUM(21,17*11,1))))</f>
        <v/>
      </c>
      <c r="AV26" s="254" t="str">
        <f t="array" ref="AV26">IF($B26="","",IF(ISBLANK(INDIRECT("R9.Web!D"&amp;SUM(21,17*12,1))),"",INDIRECT("R9.Web!D"&amp;SUM(21,17*12,1))))</f>
        <v/>
      </c>
      <c r="AW26" s="254" t="str">
        <f t="array" ref="AW26">IF($B26="","",IF(ISBLANK(INDIRECT("R9.Web!D"&amp;SUM(21,17*13,1))),"",INDIRECT("R9.Web!D"&amp;SUM(21,17*13,1))))</f>
        <v/>
      </c>
      <c r="AX26" s="254" t="str">
        <f t="array" ref="AX26">IF($B26="","",IF(ISBLANK(INDIRECT("R9.Web!D"&amp;SUM(21,17*14,1))),"",INDIRECT("R9.Web!D"&amp;SUM(21,17*14,1))))</f>
        <v/>
      </c>
      <c r="AY26" s="254" t="str">
        <f t="array" ref="AY26">IF($B26="","",IF(ISBLANK(INDIRECT("R9.Web!D"&amp;SUM(21,17*15,1))),"",INDIRECT("R9.Web!D"&amp;SUM(21,17*15,1))))</f>
        <v/>
      </c>
      <c r="AZ26" s="254" t="str">
        <f t="array" ref="AZ26">IF($B26="","",IF(ISBLANK(INDIRECT("R9.Web!D"&amp;SUM(21,17*16,1))),"",INDIRECT("R9.Web!D"&amp;SUM(21,17*16,1))))</f>
        <v/>
      </c>
      <c r="BA26" s="254" t="str">
        <f t="array" ref="BA26">IF($B26="","",IF(ISBLANK(INDIRECT("R9.Web!D"&amp;SUM(21,17*17,1))),"",INDIRECT("R9.Web!D"&amp;SUM(21,17*17,1))))</f>
        <v/>
      </c>
      <c r="BB26" s="254" t="str">
        <f t="array" ref="BB26">IF($B26="","",IF(ISBLANK(INDIRECT("R9.Web!D"&amp;SUM(21,17*18,1))),"",INDIRECT("R9.Web!D"&amp;SUM(21,17*18,1))))</f>
        <v/>
      </c>
      <c r="BC26" s="254" t="str">
        <f t="array" ref="BC26">IF($B26="","",IF(ISBLANK(INDIRECT("R9.Web!D"&amp;SUM(21,17*19,1))),"",INDIRECT("R9.Web!D"&amp;SUM(21,17*19,1))))</f>
        <v/>
      </c>
      <c r="BD26" s="254" t="str">
        <f t="array" ref="BD26">IF($B26="","",IF(ISBLANK(INDIRECT("R9.Web!D"&amp;SUM(21,17*20,1))),"",INDIRECT("R9.Web!D"&amp;SUM(21,17*20,1))))</f>
        <v/>
      </c>
      <c r="BE26" s="254" t="str">
        <f t="array" ref="BE26">IF($B26="","",IF(ISBLANK(INDIRECT("R9.Web!D"&amp;SUM(21,17*21,1))),"",INDIRECT("R9.Web!D"&amp;SUM(21,17*21,1))))</f>
        <v/>
      </c>
      <c r="BF26" s="254" t="str">
        <f t="array" ref="BF26">IF($B26="","",IF(ISBLANK(INDIRECT("R9.Web!D"&amp;SUM(21,17*22,1))),"",INDIRECT("R9.Web!D"&amp;SUM(21,17*22,1))))</f>
        <v/>
      </c>
      <c r="BG26" s="254" t="str">
        <f t="array" ref="BG26">IF($B26="","",IF(ISBLANK(INDIRECT("R9.Web!D"&amp;SUM(21,17*23,1))),"",INDIRECT("R9.Web!D"&amp;SUM(21,17*23,1))))</f>
        <v/>
      </c>
      <c r="BH26" s="254" t="str">
        <f t="array" ref="BH26">IF($B26="","",IF(ISBLANK(INDIRECT("R9.Web!D"&amp;SUM(21,17*24,1))),"",INDIRECT("R9.Web!D"&amp;SUM(21,17*24,1))))</f>
        <v/>
      </c>
      <c r="BI26" s="254" t="str">
        <f t="array" ref="BI26">IF($B26="","",IF(ISBLANK(INDIRECT("R9.Web!D"&amp;SUM(21,17*25,1))),"",INDIRECT("R9.Web!D"&amp;SUM(21,17*25,1))))</f>
        <v/>
      </c>
      <c r="BJ26" s="254" t="str">
        <f t="array" ref="BJ26">IF($B26="","",IF(ISBLANK(INDIRECT("R9.Web!D"&amp;SUM(21,17*26,1))),"",INDIRECT("R9.Web!D"&amp;SUM(21,17*26,1))))</f>
        <v/>
      </c>
      <c r="BK26" s="254" t="str">
        <f t="array" ref="BK26">IF($B26="","",IF(ISBLANK(INDIRECT("R9.Web!D"&amp;SUM(21,17*27,1))),"",INDIRECT("R9.Web!D"&amp;SUM(21,17*27,1))))</f>
        <v/>
      </c>
      <c r="BL26" s="254" t="str">
        <f t="array" ref="BL26">IF($B26="","",IF(ISBLANK(INDIRECT("R9.Web!D"&amp;SUM(21,17*28,1))),"",INDIRECT("R9.Web!D"&amp;SUM(21,17*28,1))))</f>
        <v/>
      </c>
      <c r="BM26" s="254" t="str">
        <f t="array" ref="BM26">IF($B26="","",IF(ISBLANK(INDIRECT("R9.Web!D"&amp;SUM(21,17*29,1))),"",INDIRECT("R9.Web!D"&amp;SUM(21,17*29,1))))</f>
        <v/>
      </c>
      <c r="BN26" s="254" t="str">
        <f t="array" ref="BN26">IF($B26="","",IF(ISBLANK(INDIRECT("R9.Web!D"&amp;SUM(21,17*30,1))),"",INDIRECT("R9.Web!D"&amp;SUM(21,17*30,1))))</f>
        <v/>
      </c>
      <c r="BO26" s="254" t="str">
        <f t="array" ref="BO26">IF($B26="","",IF(ISBLANK(INDIRECT("R9.Web!D"&amp;SUM(21,17*31,1))),"",INDIRECT("R9.Web!D"&amp;SUM(21,17*31,1))))</f>
        <v/>
      </c>
      <c r="BP26" s="254" t="str">
        <f t="array" ref="BP26">IF($B26="","",IF(ISBLANK(INDIRECT("R9.Web!D"&amp;SUM(21,17*32,1))),"",INDIRECT("R9.Web!D"&amp;SUM(21,17*32,1))))</f>
        <v/>
      </c>
      <c r="BQ26" s="254" t="str">
        <f t="array" ref="BQ26">IF($B26="","",IF(ISBLANK(INDIRECT("R9.Web!D"&amp;SUM(21,17*33,1))),"",INDIRECT("R9.Web!D"&amp;SUM(21,17*33,1))))</f>
        <v/>
      </c>
      <c r="BR26" s="254" t="str">
        <f t="array" ref="BR26">IF($B26="","",IF(ISBLANK(INDIRECT("R9.Web!D"&amp;SUM(21,17*34,1))),"",INDIRECT("R9.Web!D"&amp;SUM(21,17*34,1))))</f>
        <v/>
      </c>
      <c r="BS26" s="254" t="str">
        <f t="array" ref="BS26">IF($B26="","",IF(ISBLANK(INDIRECT("R9.Web!D"&amp;SUM(21,17*35,1))),"",INDIRECT("R9.Web!D"&amp;SUM(21,17*35,1))))</f>
        <v/>
      </c>
      <c r="BT26" s="254" t="str">
        <f t="array" ref="BT26">IF($B26="","",IF(ISBLANK(INDIRECT("R9.Web!D"&amp;SUM(21,17*36,1))),"",INDIRECT("R9.Web!D"&amp;SUM(21,17*36,1))))</f>
        <v/>
      </c>
      <c r="BU26" s="254" t="str">
        <f t="array" ref="BU26">IF($B26="","",IF(ISBLANK(INDIRECT("R9.Web!D"&amp;SUM(21,17*37,1))),"",INDIRECT("R9.Web!D"&amp;SUM(21,17*37,1))))</f>
        <v/>
      </c>
      <c r="BV26" s="254" t="str">
        <f t="array" ref="BV26">IF($B26="","",IF(ISBLANK(INDIRECT("R9.Web!D"&amp;SUM(21,17*38,1))),"",INDIRECT("R9.Web!D"&amp;SUM(21,17*38,1))))</f>
        <v/>
      </c>
      <c r="BW26" s="254" t="str">
        <f t="array" ref="BW26">IF($B26="","",IF(ISBLANK(INDIRECT("R9.Web!D"&amp;SUM(21,17*39,1))),"",INDIRECT("R9.Web!D"&amp;SUM(21,17*39,1))))</f>
        <v/>
      </c>
      <c r="BX26" s="254" t="str">
        <f t="array" ref="BX26">IF($B26="","",IF(ISBLANK(INDIRECT("R9.Web!D"&amp;SUM(21,17*40,1))),"",INDIRECT("R9.Web!D"&amp;SUM(21,17*40,1))))</f>
        <v/>
      </c>
      <c r="BY26" s="254" t="str">
        <f t="array" ref="BY26">IF($B26="","",IF(ISBLANK(INDIRECT("R9.Web!D"&amp;SUM(21,17*41,1))),"",INDIRECT("R9.Web!D"&amp;SUM(21,17*41,1))))</f>
        <v/>
      </c>
      <c r="BZ26" s="254" t="str">
        <f t="array" ref="BZ26">IF($B26="","",IF(ISBLANK(INDIRECT("R9.Web!D"&amp;SUM(21,17*42,1))),"",INDIRECT("R9.Web!D"&amp;SUM(21,17*42,1))))</f>
        <v/>
      </c>
      <c r="CA26" s="254" t="str">
        <f t="array" ref="CA26">IF($B26="","",IF(ISBLANK(INDIRECT("R9.Web!D"&amp;SUM(21,17*43,1))),"",INDIRECT("R9.Web!D"&amp;SUM(21,17*43,1))))</f>
        <v/>
      </c>
      <c r="CB26" s="254" t="str">
        <f t="array" ref="CB26">IF($B26="","",IF(ISBLANK(INDIRECT("R9.Web!D"&amp;SUM(21,17*44,1))),"",INDIRECT("R9.Web!D"&amp;SUM(21,17*44,1))))</f>
        <v/>
      </c>
      <c r="CC26" s="254" t="str">
        <f t="array" ref="CC26">IF($B26="","",IF(ISBLANK(INDIRECT("R9.Web!D"&amp;SUM(21,17*45,1))),"",INDIRECT("R9.Web!D"&amp;SUM(21,17*45,1))))</f>
        <v/>
      </c>
      <c r="CD26" s="254" t="str">
        <f t="array" ref="CD26">IF($B26="","",IF(ISBLANK(INDIRECT("R9.Web!D"&amp;SUM(21,17*46,1))),"",INDIRECT("R9.Web!D"&amp;SUM(21,17*46,1))))</f>
        <v/>
      </c>
      <c r="CE26" s="254" t="str">
        <f t="array" ref="CE26">IF($B26="","",IF(ISBLANK(INDIRECT("R9.Web!D"&amp;SUM(21,17*47,1))),"",INDIRECT("R9.Web!D"&amp;SUM(21,17*47,1))))</f>
        <v/>
      </c>
      <c r="CF26" s="254" t="str">
        <f t="array" ref="CF26">IF($B26="","",IF(ISBLANK(INDIRECT("R9.Web!D"&amp;SUM(21,17*48,1))),"",INDIRECT("R9.Web!D"&amp;SUM(21,17*48,1))))</f>
        <v/>
      </c>
      <c r="CG26" s="254" t="str">
        <f t="array" ref="CG26">IF($B26="","",IF(ISBLANK(INDIRECT("R9.Web!D"&amp;SUM(21,17*49,1))),"",INDIRECT("R9.Web!D"&amp;SUM(21,17*49,1))))</f>
        <v/>
      </c>
      <c r="CH26" s="254" t="str">
        <f t="array" ref="CH26">IF($B26="","",IF(ISBLANK(INDIRECT("R11.Software!D"&amp;SUM(21,17*0,1))),"",INDIRECT("R11.Software!D"&amp;SUM(21,17*0,1))))</f>
        <v/>
      </c>
      <c r="CI26" s="254" t="str">
        <f t="array" ref="CI26">IF($B26="","",IF(ISBLANK(INDIRECT("R11.Software!D"&amp;SUM(21,17*1,1))),"",INDIRECT("R11.Software!D"&amp;SUM(21,17*1,1))))</f>
        <v/>
      </c>
      <c r="CJ26" s="254" t="str">
        <f t="array" ref="CJ26">IF($B26="","",IF(ISBLANK(INDIRECT("R11.Software!D"&amp;SUM(21,17*2,1))),"",INDIRECT("R11.Software!D"&amp;SUM(21,17*2,1))))</f>
        <v/>
      </c>
      <c r="CK26" s="254" t="str">
        <f t="array" ref="CK26">IF($B26="","",IF(ISBLANK(INDIRECT("R11.Software!D"&amp;SUM(21,17*3,1))),"",INDIRECT("R11.Software!D"&amp;SUM(21,17*3,1))))</f>
        <v/>
      </c>
      <c r="CL26" s="254" t="str">
        <f t="array" ref="CL26">IF($B26="","",IF(ISBLANK(INDIRECT("R11.Software!D"&amp;SUM(21,17*4,1))),"",INDIRECT("R11.Software!D"&amp;SUM(21,17*4,1))))</f>
        <v/>
      </c>
      <c r="CM26" s="254" t="str">
        <f t="array" ref="CM26">IF($B26="","",IF(ISBLANK(INDIRECT("R11.Software!D"&amp;SUM(21,17*5,1))),"",INDIRECT("R11.Software!D"&amp;SUM(21,17*5,1))))</f>
        <v/>
      </c>
      <c r="CN26" s="254" t="str">
        <f t="array" ref="CN26">IF($B26="","",IF(ISBLANK(INDIRECT("R12.ServiciosApoyo!D"&amp;SUM(21,17*0,1))),"",INDIRECT("R12.ServiciosApoyo!D"&amp;SUM(21,17*0,1))))</f>
        <v/>
      </c>
      <c r="CO26" s="254" t="str">
        <f t="array" ref="CO26">IF($B26="","",IF(ISBLANK(INDIRECT("R12.ServiciosApoyo!D"&amp;SUM(21,17*1,1))),"",INDIRECT("R12.ServiciosApoyo!D"&amp;SUM(21,17*1,1))))</f>
        <v/>
      </c>
      <c r="CP26" s="254" t="str">
        <f t="array" ref="CP26">IF($B26="","",IF(ISBLANK(INDIRECT("R12.ServiciosApoyo!D"&amp;SUM(21,17*2,1))),"",INDIRECT("R12.ServiciosApoyo!D"&amp;SUM(21,17*2,1))))</f>
        <v/>
      </c>
      <c r="CQ26" s="254" t="str">
        <f t="array" ref="CQ26">IF($B26="","",IF(ISBLANK(INDIRECT("R12.ServiciosApoyo!D"&amp;SUM(21,17*3,1))),"",INDIRECT("R12.ServiciosApoyo!D"&amp;SUM(21,17*3,1))))</f>
        <v/>
      </c>
      <c r="CR26" s="254" t="str">
        <f t="array" ref="CR26">IF($B26="","",IF(ISBLANK(INDIRECT("R12.ServiciosApoyo!D"&amp;SUM(21,17*4,1))),"",INDIRECT("R12.ServiciosApoyo!D"&amp;SUM(21,17*4,1))))</f>
        <v/>
      </c>
      <c r="CS26" s="29"/>
      <c r="CT26" s="29"/>
      <c r="CU26" s="256"/>
    </row>
    <row r="27" ht="12.75" customHeight="1">
      <c r="A27" s="29"/>
      <c r="B27" s="133" t="str">
        <f t="array" ref="B27">IFERROR(INDEX('03.Muestra'!$B$8:$B$17,SMALL(IF("Página Web"='03.Muestra'!$D$8:$D$17,ROW('03.Muestra'!$B$8:$B$17)-MIN(ROW('03.Muestra'!$D$8:$D$17))+1,""),ROW()-19)),"")</f>
        <v/>
      </c>
      <c r="C27" s="253" t="str">
        <f t="array" ref="C27">IFERROR(INDEX('03.Muestra'!$C$8:$C$17,SMALL(IF("Página Web"='03.Muestra'!$D$8:$D$17,ROW('03.Muestra'!$C$8:$C$17)-MIN(ROW('03.Muestra'!$D$8:$D$17))+1,""),ROW()-19)),"")</f>
        <v/>
      </c>
      <c r="D27" s="169" t="str">
        <f t="array" ref="D27">IFERROR(INDEX('03.Muestra'!$F$8:$F$17,SMALL(IF("Página Web"='03.Muestra'!$D$8:$D$17,ROW('03.Muestra'!$F$8:$F$17)-MIN(ROW('03.Muestra'!$D$8:$D$17))+1,""),ROW()-19)),"")</f>
        <v/>
      </c>
      <c r="E27" s="254" t="str">
        <f t="array" ref="E27">IF($B27="","",IF(ISBLANK(INDIRECT("R5.Genéricos!D"&amp;SUM(21,17*0,1))),"",INDIRECT("R5.Genéricos!D"&amp;SUM(21,17*0,1))))</f>
        <v/>
      </c>
      <c r="F27" s="254" t="str">
        <f t="array" ref="F27">IF($B27="","",IF(ISBLANK(INDIRECT("R5.Genéricos!D"&amp;SUM(21,17*1,8))),"",INDIRECT("R5.Genéricos!D"&amp;SUM(21,17*1,8))))</f>
        <v/>
      </c>
      <c r="G27" s="254" t="str">
        <f t="array" ref="G27">IF($B27="","",IF(ISBLANK(INDIRECT("R5.Genéricos!D"&amp;SUM(21,17*2,1))),"",INDIRECT("R5.Genéricos!D"&amp;SUM(21,17*2,1))))</f>
        <v/>
      </c>
      <c r="H27" s="254" t="str">
        <f t="array" ref="H27">IF($B27="","",IF(ISBLANK(INDIRECT("R6.Voz!D"&amp;SUM(21,17*0,1))),"",INDIRECT("R6.Voz!D"&amp;SUM(21,17*0,1))))</f>
        <v/>
      </c>
      <c r="I27" s="254" t="str">
        <f t="array" ref="I27">IF($B27="","",IF(ISBLANK(INDIRECT("R6.Voz!D"&amp;SUM(21,17*1,1))),"",INDIRECT("R6.Voz!D"&amp;SUM(21,17*1,1))))</f>
        <v/>
      </c>
      <c r="J27" s="254" t="str">
        <f t="array" ref="J27">IF($B27="","",IF(ISBLANK(INDIRECT("R6.Voz!D"&amp;SUM(21,17*2,1))),"",INDIRECT("R6.Voz!D"&amp;SUM(21,17*2,1))))</f>
        <v/>
      </c>
      <c r="K27" s="254" t="str">
        <f t="array" ref="K27">IF($B27="","",IF(ISBLANK(INDIRECT("R6.Voz!D"&amp;SUM(21,17*3,1))),"",INDIRECT("R6.Voz!D"&amp;SUM(21,17*3,1))))</f>
        <v/>
      </c>
      <c r="L27" s="254" t="str">
        <f t="array" ref="L27">IF($B27="","",IF(ISBLANK(INDIRECT("R6.Voz!D"&amp;SUM(21,17*4,1))),"",INDIRECT("R6.Voz!D"&amp;SUM(21,17*4,1))))</f>
        <v/>
      </c>
      <c r="M27" s="254" t="str">
        <f t="array" ref="M27">IF($B27="","",IF(ISBLANK(INDIRECT("R6.Voz!D"&amp;SUM(21,17*5,1))),"",INDIRECT("R6.Voz!D"&amp;SUM(21,17*5,1))))</f>
        <v/>
      </c>
      <c r="N27" s="254" t="str">
        <f t="array" ref="N27">IF($B27="","",IF(ISBLANK(INDIRECT("R6.Voz!D"&amp;SUM(21,17*6,1))),"",INDIRECT("R6.Voz!D"&amp;SUM(21,17*6,1))))</f>
        <v/>
      </c>
      <c r="O27" s="254" t="str">
        <f t="array" ref="O27">IF($B27="","",IF(ISBLANK(INDIRECT("R6.Voz!D"&amp;SUM(21,17*7,1))),"",INDIRECT("R6.Voz!D"&amp;SUM(21,17*7,1))))</f>
        <v/>
      </c>
      <c r="P27" s="254" t="str">
        <f t="array" ref="P27">IF($B27="","",IF(ISBLANK(INDIRECT("R6.Voz!D"&amp;SUM(21,17*8,1))),"",INDIRECT("R6.Voz!D"&amp;SUM(21,17*8,1))))</f>
        <v/>
      </c>
      <c r="Q27" s="254" t="str">
        <f t="array" ref="Q27">IF($B27="","",IF(ISBLANK(INDIRECT("R6.Voz!D"&amp;SUM(21,17*9,1))),"",INDIRECT("R6.Voz!D"&amp;SUM(21,17*9,1))))</f>
        <v/>
      </c>
      <c r="R27" s="254" t="str">
        <f t="array" ref="R27">IF($B27="","",IF(ISBLANK(INDIRECT("R6.Voz!D"&amp;SUM(21,17*10,1))),"",INDIRECT("R6.Voz!D"&amp;SUM(21,17*10,1))))</f>
        <v/>
      </c>
      <c r="S27" s="254" t="str">
        <f t="array" ref="S27">IF($B27="","",IF(ISBLANK(INDIRECT("R6.Voz!D"&amp;SUM(21,17*11,1))),"",INDIRECT("R6.Voz!D"&amp;SUM(21,17*11,1))))</f>
        <v/>
      </c>
      <c r="T27" s="254" t="str">
        <f t="array" ref="T27">IF($B27="","",IF(ISBLANK(INDIRECT("R6.Voz!D"&amp;SUM(21,17*12,1))),"",INDIRECT("R6.Voz!D"&amp;SUM(21,17*12,1))))</f>
        <v/>
      </c>
      <c r="U27" s="254" t="str">
        <f t="array" ref="U27">IF($B27="","",IF(ISBLANK(INDIRECT("R6.Voz!D"&amp;SUM(21,17*13,1))),"",INDIRECT("R6.Voz!D"&amp;SUM(21,17*13,1))))</f>
        <v/>
      </c>
      <c r="V27" s="254" t="str">
        <f t="array" ref="V27">IF($B27="","",IF(ISBLANK(INDIRECT("R6.Voz!D"&amp;SUM(21,17*14,1))),"",INDIRECT("R6.Voz!D"&amp;SUM(21,17*14,1))))</f>
        <v/>
      </c>
      <c r="W27" s="254" t="str">
        <f t="array" ref="W27">IF($B27="","",IF(ISBLANK(INDIRECT("R6.Voz!D"&amp;SUM(21,17*15,1))),"",INDIRECT("R6.Voz!D"&amp;SUM(21,17*15,1))))</f>
        <v/>
      </c>
      <c r="X27" s="254" t="str">
        <f t="array" ref="X27">IF($B27="","",IF(ISBLANK(INDIRECT("R6.Voz!D"&amp;SUM(21,17*16,1))),"",INDIRECT("R6.Voz!D"&amp;SUM(21,17*16,1))))</f>
        <v/>
      </c>
      <c r="Y27" s="254" t="str">
        <f t="array" ref="Y27">IF($B27="","",IF(ISBLANK(INDIRECT("R6.Voz!D"&amp;SUM(21,17*17,1))),"",INDIRECT("R6.Voz!D"&amp;SUM(21,17*17,1))))</f>
        <v/>
      </c>
      <c r="Z27" s="254" t="str">
        <f t="array" ref="Z27">IF($B27="","",IF(ISBLANK(INDIRECT("R6.Voz!D"&amp;SUM(21,17*18,1))),"",INDIRECT("R6.Voz!D"&amp;SUM(21,17*18,1))))</f>
        <v/>
      </c>
      <c r="AA27" s="254" t="str">
        <f t="array" ref="AA27">IF($B27="","",IF(ISBLANK(INDIRECT("R7.Video!D"&amp;SUM(21,17*0,1))),"",INDIRECT("R7.Video!D"&amp;SUM(21,17*0,1))))</f>
        <v/>
      </c>
      <c r="AB27" s="254" t="str">
        <f t="array" ref="AB27">IF($B27="","",IF(ISBLANK(INDIRECT("R7.Video!D"&amp;SUM(21,17*1,1))),"",INDIRECT("R7.Video!D"&amp;SUM(21,17*1,1))))</f>
        <v/>
      </c>
      <c r="AC27" s="254" t="str">
        <f t="array" ref="AC27">IF($B27="","",IF(ISBLANK(INDIRECT("R7.Video!D"&amp;SUM(21,17*2,1))),"",INDIRECT("R7.Video!D"&amp;SUM(21,17*2,1))))</f>
        <v/>
      </c>
      <c r="AD27" s="254" t="str">
        <f t="array" ref="AD27">IF($B27="","",IF(ISBLANK(INDIRECT("R7.Video!D"&amp;SUM(21,17*3,1))),"",INDIRECT("R7.Video!D"&amp;SUM(21,17*3,1))))</f>
        <v/>
      </c>
      <c r="AE27" s="254" t="str">
        <f t="array" ref="AE27">IF($B27="","",IF(ISBLANK(INDIRECT("R7.Video!D"&amp;SUM(21,17*4,1))),"",INDIRECT("R7.Video!D"&amp;SUM(21,17*4,1))))</f>
        <v/>
      </c>
      <c r="AF27" s="254" t="str">
        <f t="array" ref="AF27">IF($B27="","",IF(ISBLANK(INDIRECT("R7.Video!D"&amp;SUM(21,17*5,1))),"",INDIRECT("R7.Video!D"&amp;SUM(21,17*5,1))))</f>
        <v/>
      </c>
      <c r="AG27" s="254" t="str">
        <f t="array" ref="AG27">IF($B27="","",IF(ISBLANK(INDIRECT("R7.Video!D"&amp;SUM(21,17*6,1))),"",INDIRECT("R7.Video!D"&amp;SUM(21,17*6,1))))</f>
        <v/>
      </c>
      <c r="AH27" s="254" t="str">
        <f t="array" ref="AH27">IF($B27="","",IF(ISBLANK(INDIRECT("R7.Video!D"&amp;SUM(21,17*7,1))),"",INDIRECT("R7.Video!D"&amp;SUM(21,17*7,1))))</f>
        <v/>
      </c>
      <c r="AI27" s="254" t="str">
        <f t="array" ref="AI27">IF($B27="","",IF(ISBLANK(INDIRECT("R7.Video!D"&amp;SUM(21,17*8,1))),"",INDIRECT("R7.Video!D"&amp;SUM(21,17*8,1))))</f>
        <v/>
      </c>
      <c r="AJ27" s="254" t="str">
        <f t="array" ref="AJ27">IF($B27="","",IF(ISBLANK(INDIRECT("R9.Web!D"&amp;SUM(21,17*0,1))),"",INDIRECT("R9.Web!D"&amp;SUM(21,17*0,1))))</f>
        <v/>
      </c>
      <c r="AK27" s="254" t="str">
        <f t="array" ref="AK27">IF($B27="","",IF(ISBLANK(INDIRECT("R9.Web!D"&amp;SUM(21,17*1,1))),"",INDIRECT("R9.Web!D"&amp;SUM(21,17*1,1))))</f>
        <v/>
      </c>
      <c r="AL27" s="254" t="str">
        <f t="array" ref="AL27">IF($B27="","",IF(ISBLANK(INDIRECT("R9.Web!D"&amp;SUM(21,17*2,1))),"",INDIRECT("R9.Web!D"&amp;SUM(21,17*2,1))))</f>
        <v/>
      </c>
      <c r="AM27" s="254" t="str">
        <f t="array" ref="AM27">IF($B27="","",IF(ISBLANK(INDIRECT("R9.Web!D"&amp;SUM(21,17*3,1))),"",INDIRECT("R9.Web!D"&amp;SUM(21,17*3,1))))</f>
        <v/>
      </c>
      <c r="AN27" s="254" t="str">
        <f t="array" ref="AN27">IF($B27="","",IF(ISBLANK(INDIRECT("R9.Web!D"&amp;SUM(21,17*4,1))),"",INDIRECT("R9.Web!D"&amp;SUM(21,17*4,1))))</f>
        <v/>
      </c>
      <c r="AO27" s="254" t="str">
        <f t="array" ref="AO27">IF($B27="","",IF(ISBLANK(INDIRECT("R9.Web!D"&amp;SUM(21,17*5,1))),"",INDIRECT("R9.Web!D"&amp;SUM(21,17*5,1))))</f>
        <v/>
      </c>
      <c r="AP27" s="254" t="str">
        <f t="array" ref="AP27">IF($B27="","",IF(ISBLANK(INDIRECT("R9.Web!D"&amp;SUM(21,17*6,1))),"",INDIRECT("R9.Web!D"&amp;SUM(21,17*6,1))))</f>
        <v/>
      </c>
      <c r="AQ27" s="254" t="str">
        <f t="array" ref="AQ27">IF($B27="","",IF(ISBLANK(INDIRECT("R9.Web!D"&amp;SUM(21,17*7,1))),"",INDIRECT("R9.Web!D"&amp;SUM(21,17*7,1))))</f>
        <v/>
      </c>
      <c r="AR27" s="254" t="str">
        <f t="array" ref="AR27">IF($B27="","",IF(ISBLANK(INDIRECT("R9.Web!D"&amp;SUM(21,17*8,1))),"",INDIRECT("R9.Web!D"&amp;SUM(21,17*8,1))))</f>
        <v/>
      </c>
      <c r="AS27" s="254" t="str">
        <f t="array" ref="AS27">IF($B27="","",IF(ISBLANK(INDIRECT("R9.Web!D"&amp;SUM(21,17*9,1))),"",INDIRECT("R9.Web!D"&amp;SUM(21,17*9,1))))</f>
        <v/>
      </c>
      <c r="AT27" s="254" t="str">
        <f t="array" ref="AT27">IF($B27="","",IF(ISBLANK(INDIRECT("R9.Web!D"&amp;SUM(21,17*10,1))),"",INDIRECT("R9.Web!D"&amp;SUM(21,17*10,1))))</f>
        <v/>
      </c>
      <c r="AU27" s="254" t="str">
        <f t="array" ref="AU27">IF($B27="","",IF(ISBLANK(INDIRECT("R9.Web!D"&amp;SUM(21,17*11,1))),"",INDIRECT("R9.Web!D"&amp;SUM(21,17*11,1))))</f>
        <v/>
      </c>
      <c r="AV27" s="254" t="str">
        <f t="array" ref="AV27">IF($B27="","",IF(ISBLANK(INDIRECT("R9.Web!D"&amp;SUM(21,17*12,1))),"",INDIRECT("R9.Web!D"&amp;SUM(21,17*12,1))))</f>
        <v/>
      </c>
      <c r="AW27" s="254" t="str">
        <f t="array" ref="AW27">IF($B27="","",IF(ISBLANK(INDIRECT("R9.Web!D"&amp;SUM(21,17*13,1))),"",INDIRECT("R9.Web!D"&amp;SUM(21,17*13,1))))</f>
        <v/>
      </c>
      <c r="AX27" s="254" t="str">
        <f t="array" ref="AX27">IF($B27="","",IF(ISBLANK(INDIRECT("R9.Web!D"&amp;SUM(21,17*14,1))),"",INDIRECT("R9.Web!D"&amp;SUM(21,17*14,1))))</f>
        <v/>
      </c>
      <c r="AY27" s="254" t="str">
        <f t="array" ref="AY27">IF($B27="","",IF(ISBLANK(INDIRECT("R9.Web!D"&amp;SUM(21,17*15,1))),"",INDIRECT("R9.Web!D"&amp;SUM(21,17*15,1))))</f>
        <v/>
      </c>
      <c r="AZ27" s="254" t="str">
        <f t="array" ref="AZ27">IF($B27="","",IF(ISBLANK(INDIRECT("R9.Web!D"&amp;SUM(21,17*16,1))),"",INDIRECT("R9.Web!D"&amp;SUM(21,17*16,1))))</f>
        <v/>
      </c>
      <c r="BA27" s="254" t="str">
        <f t="array" ref="BA27">IF($B27="","",IF(ISBLANK(INDIRECT("R9.Web!D"&amp;SUM(21,17*17,1))),"",INDIRECT("R9.Web!D"&amp;SUM(21,17*17,1))))</f>
        <v/>
      </c>
      <c r="BB27" s="254" t="str">
        <f t="array" ref="BB27">IF($B27="","",IF(ISBLANK(INDIRECT("R9.Web!D"&amp;SUM(21,17*18,1))),"",INDIRECT("R9.Web!D"&amp;SUM(21,17*18,1))))</f>
        <v/>
      </c>
      <c r="BC27" s="254" t="str">
        <f t="array" ref="BC27">IF($B27="","",IF(ISBLANK(INDIRECT("R9.Web!D"&amp;SUM(21,17*19,1))),"",INDIRECT("R9.Web!D"&amp;SUM(21,17*19,1))))</f>
        <v/>
      </c>
      <c r="BD27" s="254" t="str">
        <f t="array" ref="BD27">IF($B27="","",IF(ISBLANK(INDIRECT("R9.Web!D"&amp;SUM(21,17*20,1))),"",INDIRECT("R9.Web!D"&amp;SUM(21,17*20,1))))</f>
        <v/>
      </c>
      <c r="BE27" s="254" t="str">
        <f t="array" ref="BE27">IF($B27="","",IF(ISBLANK(INDIRECT("R9.Web!D"&amp;SUM(21,17*21,1))),"",INDIRECT("R9.Web!D"&amp;SUM(21,17*21,1))))</f>
        <v/>
      </c>
      <c r="BF27" s="254" t="str">
        <f t="array" ref="BF27">IF($B27="","",IF(ISBLANK(INDIRECT("R9.Web!D"&amp;SUM(21,17*22,1))),"",INDIRECT("R9.Web!D"&amp;SUM(21,17*22,1))))</f>
        <v/>
      </c>
      <c r="BG27" s="254" t="str">
        <f t="array" ref="BG27">IF($B27="","",IF(ISBLANK(INDIRECT("R9.Web!D"&amp;SUM(21,17*23,1))),"",INDIRECT("R9.Web!D"&amp;SUM(21,17*23,1))))</f>
        <v/>
      </c>
      <c r="BH27" s="254" t="str">
        <f t="array" ref="BH27">IF($B27="","",IF(ISBLANK(INDIRECT("R9.Web!D"&amp;SUM(21,17*24,1))),"",INDIRECT("R9.Web!D"&amp;SUM(21,17*24,1))))</f>
        <v/>
      </c>
      <c r="BI27" s="254" t="str">
        <f t="array" ref="BI27">IF($B27="","",IF(ISBLANK(INDIRECT("R9.Web!D"&amp;SUM(21,17*25,1))),"",INDIRECT("R9.Web!D"&amp;SUM(21,17*25,1))))</f>
        <v/>
      </c>
      <c r="BJ27" s="254" t="str">
        <f t="array" ref="BJ27">IF($B27="","",IF(ISBLANK(INDIRECT("R9.Web!D"&amp;SUM(21,17*26,1))),"",INDIRECT("R9.Web!D"&amp;SUM(21,17*26,1))))</f>
        <v/>
      </c>
      <c r="BK27" s="254" t="str">
        <f t="array" ref="BK27">IF($B27="","",IF(ISBLANK(INDIRECT("R9.Web!D"&amp;SUM(21,17*27,1))),"",INDIRECT("R9.Web!D"&amp;SUM(21,17*27,1))))</f>
        <v/>
      </c>
      <c r="BL27" s="254" t="str">
        <f t="array" ref="BL27">IF($B27="","",IF(ISBLANK(INDIRECT("R9.Web!D"&amp;SUM(21,17*28,1))),"",INDIRECT("R9.Web!D"&amp;SUM(21,17*28,1))))</f>
        <v/>
      </c>
      <c r="BM27" s="254" t="str">
        <f t="array" ref="BM27">IF($B27="","",IF(ISBLANK(INDIRECT("R9.Web!D"&amp;SUM(21,17*29,1))),"",INDIRECT("R9.Web!D"&amp;SUM(21,17*29,1))))</f>
        <v/>
      </c>
      <c r="BN27" s="254" t="str">
        <f t="array" ref="BN27">IF($B27="","",IF(ISBLANK(INDIRECT("R9.Web!D"&amp;SUM(21,17*30,1))),"",INDIRECT("R9.Web!D"&amp;SUM(21,17*30,1))))</f>
        <v/>
      </c>
      <c r="BO27" s="254" t="str">
        <f t="array" ref="BO27">IF($B27="","",IF(ISBLANK(INDIRECT("R9.Web!D"&amp;SUM(21,17*31,1))),"",INDIRECT("R9.Web!D"&amp;SUM(21,17*31,1))))</f>
        <v/>
      </c>
      <c r="BP27" s="254" t="str">
        <f t="array" ref="BP27">IF($B27="","",IF(ISBLANK(INDIRECT("R9.Web!D"&amp;SUM(21,17*32,1))),"",INDIRECT("R9.Web!D"&amp;SUM(21,17*32,1))))</f>
        <v/>
      </c>
      <c r="BQ27" s="254" t="str">
        <f t="array" ref="BQ27">IF($B27="","",IF(ISBLANK(INDIRECT("R9.Web!D"&amp;SUM(21,17*33,1))),"",INDIRECT("R9.Web!D"&amp;SUM(21,17*33,1))))</f>
        <v/>
      </c>
      <c r="BR27" s="254" t="str">
        <f t="array" ref="BR27">IF($B27="","",IF(ISBLANK(INDIRECT("R9.Web!D"&amp;SUM(21,17*34,1))),"",INDIRECT("R9.Web!D"&amp;SUM(21,17*34,1))))</f>
        <v/>
      </c>
      <c r="BS27" s="254" t="str">
        <f t="array" ref="BS27">IF($B27="","",IF(ISBLANK(INDIRECT("R9.Web!D"&amp;SUM(21,17*35,1))),"",INDIRECT("R9.Web!D"&amp;SUM(21,17*35,1))))</f>
        <v/>
      </c>
      <c r="BT27" s="254" t="str">
        <f t="array" ref="BT27">IF($B27="","",IF(ISBLANK(INDIRECT("R9.Web!D"&amp;SUM(21,17*36,1))),"",INDIRECT("R9.Web!D"&amp;SUM(21,17*36,1))))</f>
        <v/>
      </c>
      <c r="BU27" s="254" t="str">
        <f t="array" ref="BU27">IF($B27="","",IF(ISBLANK(INDIRECT("R9.Web!D"&amp;SUM(21,17*37,1))),"",INDIRECT("R9.Web!D"&amp;SUM(21,17*37,1))))</f>
        <v/>
      </c>
      <c r="BV27" s="254" t="str">
        <f t="array" ref="BV27">IF($B27="","",IF(ISBLANK(INDIRECT("R9.Web!D"&amp;SUM(21,17*38,1))),"",INDIRECT("R9.Web!D"&amp;SUM(21,17*38,1))))</f>
        <v/>
      </c>
      <c r="BW27" s="254" t="str">
        <f t="array" ref="BW27">IF($B27="","",IF(ISBLANK(INDIRECT("R9.Web!D"&amp;SUM(21,17*39,1))),"",INDIRECT("R9.Web!D"&amp;SUM(21,17*39,1))))</f>
        <v/>
      </c>
      <c r="BX27" s="254" t="str">
        <f t="array" ref="BX27">IF($B27="","",IF(ISBLANK(INDIRECT("R9.Web!D"&amp;SUM(21,17*40,1))),"",INDIRECT("R9.Web!D"&amp;SUM(21,17*40,1))))</f>
        <v/>
      </c>
      <c r="BY27" s="254" t="str">
        <f t="array" ref="BY27">IF($B27="","",IF(ISBLANK(INDIRECT("R9.Web!D"&amp;SUM(21,17*41,1))),"",INDIRECT("R9.Web!D"&amp;SUM(21,17*41,1))))</f>
        <v/>
      </c>
      <c r="BZ27" s="254" t="str">
        <f t="array" ref="BZ27">IF($B27="","",IF(ISBLANK(INDIRECT("R9.Web!D"&amp;SUM(21,17*42,1))),"",INDIRECT("R9.Web!D"&amp;SUM(21,17*42,1))))</f>
        <v/>
      </c>
      <c r="CA27" s="254" t="str">
        <f t="array" ref="CA27">IF($B27="","",IF(ISBLANK(INDIRECT("R9.Web!D"&amp;SUM(21,17*43,1))),"",INDIRECT("R9.Web!D"&amp;SUM(21,17*43,1))))</f>
        <v/>
      </c>
      <c r="CB27" s="254" t="str">
        <f t="array" ref="CB27">IF($B27="","",IF(ISBLANK(INDIRECT("R9.Web!D"&amp;SUM(21,17*44,1))),"",INDIRECT("R9.Web!D"&amp;SUM(21,17*44,1))))</f>
        <v/>
      </c>
      <c r="CC27" s="254" t="str">
        <f t="array" ref="CC27">IF($B27="","",IF(ISBLANK(INDIRECT("R9.Web!D"&amp;SUM(21,17*45,1))),"",INDIRECT("R9.Web!D"&amp;SUM(21,17*45,1))))</f>
        <v/>
      </c>
      <c r="CD27" s="254" t="str">
        <f t="array" ref="CD27">IF($B27="","",IF(ISBLANK(INDIRECT("R9.Web!D"&amp;SUM(21,17*46,1))),"",INDIRECT("R9.Web!D"&amp;SUM(21,17*46,1))))</f>
        <v/>
      </c>
      <c r="CE27" s="254" t="str">
        <f t="array" ref="CE27">IF($B27="","",IF(ISBLANK(INDIRECT("R9.Web!D"&amp;SUM(21,17*47,1))),"",INDIRECT("R9.Web!D"&amp;SUM(21,17*47,1))))</f>
        <v/>
      </c>
      <c r="CF27" s="254" t="str">
        <f t="array" ref="CF27">IF($B27="","",IF(ISBLANK(INDIRECT("R9.Web!D"&amp;SUM(21,17*48,1))),"",INDIRECT("R9.Web!D"&amp;SUM(21,17*48,1))))</f>
        <v/>
      </c>
      <c r="CG27" s="254" t="str">
        <f t="array" ref="CG27">IF($B27="","",IF(ISBLANK(INDIRECT("R9.Web!D"&amp;SUM(21,17*49,1))),"",INDIRECT("R9.Web!D"&amp;SUM(21,17*49,1))))</f>
        <v/>
      </c>
      <c r="CH27" s="254" t="str">
        <f t="array" ref="CH27">IF($B27="","",IF(ISBLANK(INDIRECT("R11.Software!D"&amp;SUM(21,17*0,1))),"",INDIRECT("R11.Software!D"&amp;SUM(21,17*0,1))))</f>
        <v/>
      </c>
      <c r="CI27" s="254" t="str">
        <f t="array" ref="CI27">IF($B27="","",IF(ISBLANK(INDIRECT("R11.Software!D"&amp;SUM(21,17*1,1))),"",INDIRECT("R11.Software!D"&amp;SUM(21,17*1,1))))</f>
        <v/>
      </c>
      <c r="CJ27" s="254" t="str">
        <f t="array" ref="CJ27">IF($B27="","",IF(ISBLANK(INDIRECT("R11.Software!D"&amp;SUM(21,17*2,1))),"",INDIRECT("R11.Software!D"&amp;SUM(21,17*2,1))))</f>
        <v/>
      </c>
      <c r="CK27" s="254" t="str">
        <f t="array" ref="CK27">IF($B27="","",IF(ISBLANK(INDIRECT("R11.Software!D"&amp;SUM(21,17*3,1))),"",INDIRECT("R11.Software!D"&amp;SUM(21,17*3,1))))</f>
        <v/>
      </c>
      <c r="CL27" s="254" t="str">
        <f t="array" ref="CL27">IF($B27="","",IF(ISBLANK(INDIRECT("R11.Software!D"&amp;SUM(21,17*4,1))),"",INDIRECT("R11.Software!D"&amp;SUM(21,17*4,1))))</f>
        <v/>
      </c>
      <c r="CM27" s="254" t="str">
        <f t="array" ref="CM27">IF($B27="","",IF(ISBLANK(INDIRECT("R11.Software!D"&amp;SUM(21,17*5,1))),"",INDIRECT("R11.Software!D"&amp;SUM(21,17*5,1))))</f>
        <v/>
      </c>
      <c r="CN27" s="254" t="str">
        <f t="array" ref="CN27">IF($B27="","",IF(ISBLANK(INDIRECT("R12.ServiciosApoyo!D"&amp;SUM(21,17*0,1))),"",INDIRECT("R12.ServiciosApoyo!D"&amp;SUM(21,17*0,1))))</f>
        <v/>
      </c>
      <c r="CO27" s="254" t="str">
        <f t="array" ref="CO27">IF($B27="","",IF(ISBLANK(INDIRECT("R12.ServiciosApoyo!D"&amp;SUM(21,17*1,1))),"",INDIRECT("R12.ServiciosApoyo!D"&amp;SUM(21,17*1,1))))</f>
        <v/>
      </c>
      <c r="CP27" s="254" t="str">
        <f t="array" ref="CP27">IF($B27="","",IF(ISBLANK(INDIRECT("R12.ServiciosApoyo!D"&amp;SUM(21,17*2,1))),"",INDIRECT("R12.ServiciosApoyo!D"&amp;SUM(21,17*2,1))))</f>
        <v/>
      </c>
      <c r="CQ27" s="254" t="str">
        <f t="array" ref="CQ27">IF($B27="","",IF(ISBLANK(INDIRECT("R12.ServiciosApoyo!D"&amp;SUM(21,17*3,1))),"",INDIRECT("R12.ServiciosApoyo!D"&amp;SUM(21,17*3,1))))</f>
        <v/>
      </c>
      <c r="CR27" s="254" t="str">
        <f t="array" ref="CR27">IF($B27="","",IF(ISBLANK(INDIRECT("R12.ServiciosApoyo!D"&amp;SUM(21,17*4,1))),"",INDIRECT("R12.ServiciosApoyo!D"&amp;SUM(21,17*4,1))))</f>
        <v/>
      </c>
      <c r="CS27" s="29"/>
      <c r="CT27" s="29"/>
      <c r="CU27" s="256"/>
    </row>
    <row r="28" ht="12.75" customHeight="1">
      <c r="A28" s="29"/>
      <c r="B28" s="133" t="str">
        <f t="array" ref="B28">IFERROR(INDEX('03.Muestra'!$B$8:$B$17,SMALL(IF("Página Web"='03.Muestra'!$D$8:$D$17,ROW('03.Muestra'!$B$8:$B$17)-MIN(ROW('03.Muestra'!$D$8:$D$17))+1,""),ROW()-19)),"")</f>
        <v/>
      </c>
      <c r="C28" s="253" t="str">
        <f t="array" ref="C28">IFERROR(INDEX('03.Muestra'!$C$8:$C$17,SMALL(IF("Página Web"='03.Muestra'!$D$8:$D$17,ROW('03.Muestra'!$C$8:$C$17)-MIN(ROW('03.Muestra'!$D$8:$D$17))+1,""),ROW()-19)),"")</f>
        <v/>
      </c>
      <c r="D28" s="169" t="str">
        <f t="array" ref="D28">IFERROR(INDEX('03.Muestra'!$F$8:$F$17,SMALL(IF("Página Web"='03.Muestra'!$D$8:$D$17,ROW('03.Muestra'!$F$8:$F$17)-MIN(ROW('03.Muestra'!$D$8:$D$17))+1,""),ROW()-19)),"")</f>
        <v/>
      </c>
      <c r="E28" s="254" t="str">
        <f t="array" ref="E28">IF($B28="","",IF(ISBLANK(INDIRECT("R5.Genéricos!D"&amp;SUM(21,17*0,1))),"",INDIRECT("R5.Genéricos!D"&amp;SUM(21,17*0,1))))</f>
        <v/>
      </c>
      <c r="F28" s="254" t="str">
        <f t="array" ref="F28">IF($B28="","",IF(ISBLANK(INDIRECT("R5.Genéricos!D"&amp;SUM(21,17*1,9))),"",INDIRECT("R5.Genéricos!D"&amp;SUM(21,17*1,9))))</f>
        <v/>
      </c>
      <c r="G28" s="254" t="str">
        <f t="array" ref="G28">IF($B28="","",IF(ISBLANK(INDIRECT("R5.Genéricos!D"&amp;SUM(21,17*2,1))),"",INDIRECT("R5.Genéricos!D"&amp;SUM(21,17*2,1))))</f>
        <v/>
      </c>
      <c r="H28" s="254" t="str">
        <f t="array" ref="H28">IF($B28="","",IF(ISBLANK(INDIRECT("R6.Voz!D"&amp;SUM(21,17*0,1))),"",INDIRECT("R6.Voz!D"&amp;SUM(21,17*0,1))))</f>
        <v/>
      </c>
      <c r="I28" s="254" t="str">
        <f t="array" ref="I28">IF($B28="","",IF(ISBLANK(INDIRECT("R6.Voz!D"&amp;SUM(21,17*1,1))),"",INDIRECT("R6.Voz!D"&amp;SUM(21,17*1,1))))</f>
        <v/>
      </c>
      <c r="J28" s="254" t="str">
        <f t="array" ref="J28">IF($B28="","",IF(ISBLANK(INDIRECT("R6.Voz!D"&amp;SUM(21,17*2,1))),"",INDIRECT("R6.Voz!D"&amp;SUM(21,17*2,1))))</f>
        <v/>
      </c>
      <c r="K28" s="254" t="str">
        <f t="array" ref="K28">IF($B28="","",IF(ISBLANK(INDIRECT("R6.Voz!D"&amp;SUM(21,17*3,1))),"",INDIRECT("R6.Voz!D"&amp;SUM(21,17*3,1))))</f>
        <v/>
      </c>
      <c r="L28" s="254" t="str">
        <f t="array" ref="L28">IF($B28="","",IF(ISBLANK(INDIRECT("R6.Voz!D"&amp;SUM(21,17*4,1))),"",INDIRECT("R6.Voz!D"&amp;SUM(21,17*4,1))))</f>
        <v/>
      </c>
      <c r="M28" s="254" t="str">
        <f t="array" ref="M28">IF($B28="","",IF(ISBLANK(INDIRECT("R6.Voz!D"&amp;SUM(21,17*5,1))),"",INDIRECT("R6.Voz!D"&amp;SUM(21,17*5,1))))</f>
        <v/>
      </c>
      <c r="N28" s="254" t="str">
        <f t="array" ref="N28">IF($B28="","",IF(ISBLANK(INDIRECT("R6.Voz!D"&amp;SUM(21,17*6,1))),"",INDIRECT("R6.Voz!D"&amp;SUM(21,17*6,1))))</f>
        <v/>
      </c>
      <c r="O28" s="254" t="str">
        <f t="array" ref="O28">IF($B28="","",IF(ISBLANK(INDIRECT("R6.Voz!D"&amp;SUM(21,17*7,1))),"",INDIRECT("R6.Voz!D"&amp;SUM(21,17*7,1))))</f>
        <v/>
      </c>
      <c r="P28" s="254" t="str">
        <f t="array" ref="P28">IF($B28="","",IF(ISBLANK(INDIRECT("R6.Voz!D"&amp;SUM(21,17*8,1))),"",INDIRECT("R6.Voz!D"&amp;SUM(21,17*8,1))))</f>
        <v/>
      </c>
      <c r="Q28" s="254" t="str">
        <f t="array" ref="Q28">IF($B28="","",IF(ISBLANK(INDIRECT("R6.Voz!D"&amp;SUM(21,17*9,1))),"",INDIRECT("R6.Voz!D"&amp;SUM(21,17*9,1))))</f>
        <v/>
      </c>
      <c r="R28" s="254" t="str">
        <f t="array" ref="R28">IF($B28="","",IF(ISBLANK(INDIRECT("R6.Voz!D"&amp;SUM(21,17*10,1))),"",INDIRECT("R6.Voz!D"&amp;SUM(21,17*10,1))))</f>
        <v/>
      </c>
      <c r="S28" s="254" t="str">
        <f t="array" ref="S28">IF($B28="","",IF(ISBLANK(INDIRECT("R6.Voz!D"&amp;SUM(21,17*11,1))),"",INDIRECT("R6.Voz!D"&amp;SUM(21,17*11,1))))</f>
        <v/>
      </c>
      <c r="T28" s="254" t="str">
        <f t="array" ref="T28">IF($B28="","",IF(ISBLANK(INDIRECT("R6.Voz!D"&amp;SUM(21,17*12,1))),"",INDIRECT("R6.Voz!D"&amp;SUM(21,17*12,1))))</f>
        <v/>
      </c>
      <c r="U28" s="254" t="str">
        <f t="array" ref="U28">IF($B28="","",IF(ISBLANK(INDIRECT("R6.Voz!D"&amp;SUM(21,17*13,1))),"",INDIRECT("R6.Voz!D"&amp;SUM(21,17*13,1))))</f>
        <v/>
      </c>
      <c r="V28" s="254" t="str">
        <f t="array" ref="V28">IF($B28="","",IF(ISBLANK(INDIRECT("R6.Voz!D"&amp;SUM(21,17*14,1))),"",INDIRECT("R6.Voz!D"&amp;SUM(21,17*14,1))))</f>
        <v/>
      </c>
      <c r="W28" s="254" t="str">
        <f t="array" ref="W28">IF($B28="","",IF(ISBLANK(INDIRECT("R6.Voz!D"&amp;SUM(21,17*15,1))),"",INDIRECT("R6.Voz!D"&amp;SUM(21,17*15,1))))</f>
        <v/>
      </c>
      <c r="X28" s="254" t="str">
        <f t="array" ref="X28">IF($B28="","",IF(ISBLANK(INDIRECT("R6.Voz!D"&amp;SUM(21,17*16,1))),"",INDIRECT("R6.Voz!D"&amp;SUM(21,17*16,1))))</f>
        <v/>
      </c>
      <c r="Y28" s="254" t="str">
        <f t="array" ref="Y28">IF($B28="","",IF(ISBLANK(INDIRECT("R6.Voz!D"&amp;SUM(21,17*17,1))),"",INDIRECT("R6.Voz!D"&amp;SUM(21,17*17,1))))</f>
        <v/>
      </c>
      <c r="Z28" s="254" t="str">
        <f t="array" ref="Z28">IF($B28="","",IF(ISBLANK(INDIRECT("R6.Voz!D"&amp;SUM(21,17*18,1))),"",INDIRECT("R6.Voz!D"&amp;SUM(21,17*18,1))))</f>
        <v/>
      </c>
      <c r="AA28" s="254" t="str">
        <f t="array" ref="AA28">IF($B28="","",IF(ISBLANK(INDIRECT("R7.Video!D"&amp;SUM(21,17*0,1))),"",INDIRECT("R7.Video!D"&amp;SUM(21,17*0,1))))</f>
        <v/>
      </c>
      <c r="AB28" s="254" t="str">
        <f t="array" ref="AB28">IF($B28="","",IF(ISBLANK(INDIRECT("R7.Video!D"&amp;SUM(21,17*1,1))),"",INDIRECT("R7.Video!D"&amp;SUM(21,17*1,1))))</f>
        <v/>
      </c>
      <c r="AC28" s="254" t="str">
        <f t="array" ref="AC28">IF($B28="","",IF(ISBLANK(INDIRECT("R7.Video!D"&amp;SUM(21,17*2,1))),"",INDIRECT("R7.Video!D"&amp;SUM(21,17*2,1))))</f>
        <v/>
      </c>
      <c r="AD28" s="254" t="str">
        <f t="array" ref="AD28">IF($B28="","",IF(ISBLANK(INDIRECT("R7.Video!D"&amp;SUM(21,17*3,1))),"",INDIRECT("R7.Video!D"&amp;SUM(21,17*3,1))))</f>
        <v/>
      </c>
      <c r="AE28" s="254" t="str">
        <f t="array" ref="AE28">IF($B28="","",IF(ISBLANK(INDIRECT("R7.Video!D"&amp;SUM(21,17*4,1))),"",INDIRECT("R7.Video!D"&amp;SUM(21,17*4,1))))</f>
        <v/>
      </c>
      <c r="AF28" s="254" t="str">
        <f t="array" ref="AF28">IF($B28="","",IF(ISBLANK(INDIRECT("R7.Video!D"&amp;SUM(21,17*5,1))),"",INDIRECT("R7.Video!D"&amp;SUM(21,17*5,1))))</f>
        <v/>
      </c>
      <c r="AG28" s="254" t="str">
        <f t="array" ref="AG28">IF($B28="","",IF(ISBLANK(INDIRECT("R7.Video!D"&amp;SUM(21,17*6,1))),"",INDIRECT("R7.Video!D"&amp;SUM(21,17*6,1))))</f>
        <v/>
      </c>
      <c r="AH28" s="254" t="str">
        <f t="array" ref="AH28">IF($B28="","",IF(ISBLANK(INDIRECT("R7.Video!D"&amp;SUM(21,17*7,1))),"",INDIRECT("R7.Video!D"&amp;SUM(21,17*7,1))))</f>
        <v/>
      </c>
      <c r="AI28" s="254" t="str">
        <f t="array" ref="AI28">IF($B28="","",IF(ISBLANK(INDIRECT("R7.Video!D"&amp;SUM(21,17*8,1))),"",INDIRECT("R7.Video!D"&amp;SUM(21,17*8,1))))</f>
        <v/>
      </c>
      <c r="AJ28" s="254" t="str">
        <f t="array" ref="AJ28">IF($B28="","",IF(ISBLANK(INDIRECT("R9.Web!D"&amp;SUM(21,17*0,1))),"",INDIRECT("R9.Web!D"&amp;SUM(21,17*0,1))))</f>
        <v/>
      </c>
      <c r="AK28" s="254" t="str">
        <f t="array" ref="AK28">IF($B28="","",IF(ISBLANK(INDIRECT("R9.Web!D"&amp;SUM(21,17*1,1))),"",INDIRECT("R9.Web!D"&amp;SUM(21,17*1,1))))</f>
        <v/>
      </c>
      <c r="AL28" s="254" t="str">
        <f t="array" ref="AL28">IF($B28="","",IF(ISBLANK(INDIRECT("R9.Web!D"&amp;SUM(21,17*2,1))),"",INDIRECT("R9.Web!D"&amp;SUM(21,17*2,1))))</f>
        <v/>
      </c>
      <c r="AM28" s="254" t="str">
        <f t="array" ref="AM28">IF($B28="","",IF(ISBLANK(INDIRECT("R9.Web!D"&amp;SUM(21,17*3,1))),"",INDIRECT("R9.Web!D"&amp;SUM(21,17*3,1))))</f>
        <v/>
      </c>
      <c r="AN28" s="254" t="str">
        <f t="array" ref="AN28">IF($B28="","",IF(ISBLANK(INDIRECT("R9.Web!D"&amp;SUM(21,17*4,1))),"",INDIRECT("R9.Web!D"&amp;SUM(21,17*4,1))))</f>
        <v/>
      </c>
      <c r="AO28" s="254" t="str">
        <f t="array" ref="AO28">IF($B28="","",IF(ISBLANK(INDIRECT("R9.Web!D"&amp;SUM(21,17*5,1))),"",INDIRECT("R9.Web!D"&amp;SUM(21,17*5,1))))</f>
        <v/>
      </c>
      <c r="AP28" s="254" t="str">
        <f t="array" ref="AP28">IF($B28="","",IF(ISBLANK(INDIRECT("R9.Web!D"&amp;SUM(21,17*6,1))),"",INDIRECT("R9.Web!D"&amp;SUM(21,17*6,1))))</f>
        <v/>
      </c>
      <c r="AQ28" s="254" t="str">
        <f t="array" ref="AQ28">IF($B28="","",IF(ISBLANK(INDIRECT("R9.Web!D"&amp;SUM(21,17*7,1))),"",INDIRECT("R9.Web!D"&amp;SUM(21,17*7,1))))</f>
        <v/>
      </c>
      <c r="AR28" s="254" t="str">
        <f t="array" ref="AR28">IF($B28="","",IF(ISBLANK(INDIRECT("R9.Web!D"&amp;SUM(21,17*8,1))),"",INDIRECT("R9.Web!D"&amp;SUM(21,17*8,1))))</f>
        <v/>
      </c>
      <c r="AS28" s="254" t="str">
        <f t="array" ref="AS28">IF($B28="","",IF(ISBLANK(INDIRECT("R9.Web!D"&amp;SUM(21,17*9,1))),"",INDIRECT("R9.Web!D"&amp;SUM(21,17*9,1))))</f>
        <v/>
      </c>
      <c r="AT28" s="254" t="str">
        <f t="array" ref="AT28">IF($B28="","",IF(ISBLANK(INDIRECT("R9.Web!D"&amp;SUM(21,17*10,1))),"",INDIRECT("R9.Web!D"&amp;SUM(21,17*10,1))))</f>
        <v/>
      </c>
      <c r="AU28" s="254" t="str">
        <f t="array" ref="AU28">IF($B28="","",IF(ISBLANK(INDIRECT("R9.Web!D"&amp;SUM(21,17*11,1))),"",INDIRECT("R9.Web!D"&amp;SUM(21,17*11,1))))</f>
        <v/>
      </c>
      <c r="AV28" s="254" t="str">
        <f t="array" ref="AV28">IF($B28="","",IF(ISBLANK(INDIRECT("R9.Web!D"&amp;SUM(21,17*12,1))),"",INDIRECT("R9.Web!D"&amp;SUM(21,17*12,1))))</f>
        <v/>
      </c>
      <c r="AW28" s="254" t="str">
        <f t="array" ref="AW28">IF($B28="","",IF(ISBLANK(INDIRECT("R9.Web!D"&amp;SUM(21,17*13,1))),"",INDIRECT("R9.Web!D"&amp;SUM(21,17*13,1))))</f>
        <v/>
      </c>
      <c r="AX28" s="254" t="str">
        <f t="array" ref="AX28">IF($B28="","",IF(ISBLANK(INDIRECT("R9.Web!D"&amp;SUM(21,17*14,1))),"",INDIRECT("R9.Web!D"&amp;SUM(21,17*14,1))))</f>
        <v/>
      </c>
      <c r="AY28" s="254" t="str">
        <f t="array" ref="AY28">IF($B28="","",IF(ISBLANK(INDIRECT("R9.Web!D"&amp;SUM(21,17*15,1))),"",INDIRECT("R9.Web!D"&amp;SUM(21,17*15,1))))</f>
        <v/>
      </c>
      <c r="AZ28" s="254" t="str">
        <f t="array" ref="AZ28">IF($B28="","",IF(ISBLANK(INDIRECT("R9.Web!D"&amp;SUM(21,17*16,1))),"",INDIRECT("R9.Web!D"&amp;SUM(21,17*16,1))))</f>
        <v/>
      </c>
      <c r="BA28" s="254" t="str">
        <f t="array" ref="BA28">IF($B28="","",IF(ISBLANK(INDIRECT("R9.Web!D"&amp;SUM(21,17*17,1))),"",INDIRECT("R9.Web!D"&amp;SUM(21,17*17,1))))</f>
        <v/>
      </c>
      <c r="BB28" s="254" t="str">
        <f t="array" ref="BB28">IF($B28="","",IF(ISBLANK(INDIRECT("R9.Web!D"&amp;SUM(21,17*18,1))),"",INDIRECT("R9.Web!D"&amp;SUM(21,17*18,1))))</f>
        <v/>
      </c>
      <c r="BC28" s="254" t="str">
        <f t="array" ref="BC28">IF($B28="","",IF(ISBLANK(INDIRECT("R9.Web!D"&amp;SUM(21,17*19,1))),"",INDIRECT("R9.Web!D"&amp;SUM(21,17*19,1))))</f>
        <v/>
      </c>
      <c r="BD28" s="254" t="str">
        <f t="array" ref="BD28">IF($B28="","",IF(ISBLANK(INDIRECT("R9.Web!D"&amp;SUM(21,17*20,1))),"",INDIRECT("R9.Web!D"&amp;SUM(21,17*20,1))))</f>
        <v/>
      </c>
      <c r="BE28" s="254" t="str">
        <f t="array" ref="BE28">IF($B28="","",IF(ISBLANK(INDIRECT("R9.Web!D"&amp;SUM(21,17*21,1))),"",INDIRECT("R9.Web!D"&amp;SUM(21,17*21,1))))</f>
        <v/>
      </c>
      <c r="BF28" s="254" t="str">
        <f t="array" ref="BF28">IF($B28="","",IF(ISBLANK(INDIRECT("R9.Web!D"&amp;SUM(21,17*22,1))),"",INDIRECT("R9.Web!D"&amp;SUM(21,17*22,1))))</f>
        <v/>
      </c>
      <c r="BG28" s="254" t="str">
        <f t="array" ref="BG28">IF($B28="","",IF(ISBLANK(INDIRECT("R9.Web!D"&amp;SUM(21,17*23,1))),"",INDIRECT("R9.Web!D"&amp;SUM(21,17*23,1))))</f>
        <v/>
      </c>
      <c r="BH28" s="254" t="str">
        <f t="array" ref="BH28">IF($B28="","",IF(ISBLANK(INDIRECT("R9.Web!D"&amp;SUM(21,17*24,1))),"",INDIRECT("R9.Web!D"&amp;SUM(21,17*24,1))))</f>
        <v/>
      </c>
      <c r="BI28" s="254" t="str">
        <f t="array" ref="BI28">IF($B28="","",IF(ISBLANK(INDIRECT("R9.Web!D"&amp;SUM(21,17*25,1))),"",INDIRECT("R9.Web!D"&amp;SUM(21,17*25,1))))</f>
        <v/>
      </c>
      <c r="BJ28" s="254" t="str">
        <f t="array" ref="BJ28">IF($B28="","",IF(ISBLANK(INDIRECT("R9.Web!D"&amp;SUM(21,17*26,1))),"",INDIRECT("R9.Web!D"&amp;SUM(21,17*26,1))))</f>
        <v/>
      </c>
      <c r="BK28" s="254" t="str">
        <f t="array" ref="BK28">IF($B28="","",IF(ISBLANK(INDIRECT("R9.Web!D"&amp;SUM(21,17*27,1))),"",INDIRECT("R9.Web!D"&amp;SUM(21,17*27,1))))</f>
        <v/>
      </c>
      <c r="BL28" s="254" t="str">
        <f t="array" ref="BL28">IF($B28="","",IF(ISBLANK(INDIRECT("R9.Web!D"&amp;SUM(21,17*28,1))),"",INDIRECT("R9.Web!D"&amp;SUM(21,17*28,1))))</f>
        <v/>
      </c>
      <c r="BM28" s="254" t="str">
        <f t="array" ref="BM28">IF($B28="","",IF(ISBLANK(INDIRECT("R9.Web!D"&amp;SUM(21,17*29,1))),"",INDIRECT("R9.Web!D"&amp;SUM(21,17*29,1))))</f>
        <v/>
      </c>
      <c r="BN28" s="254" t="str">
        <f t="array" ref="BN28">IF($B28="","",IF(ISBLANK(INDIRECT("R9.Web!D"&amp;SUM(21,17*30,1))),"",INDIRECT("R9.Web!D"&amp;SUM(21,17*30,1))))</f>
        <v/>
      </c>
      <c r="BO28" s="254" t="str">
        <f t="array" ref="BO28">IF($B28="","",IF(ISBLANK(INDIRECT("R9.Web!D"&amp;SUM(21,17*31,1))),"",INDIRECT("R9.Web!D"&amp;SUM(21,17*31,1))))</f>
        <v/>
      </c>
      <c r="BP28" s="254" t="str">
        <f t="array" ref="BP28">IF($B28="","",IF(ISBLANK(INDIRECT("R9.Web!D"&amp;SUM(21,17*32,1))),"",INDIRECT("R9.Web!D"&amp;SUM(21,17*32,1))))</f>
        <v/>
      </c>
      <c r="BQ28" s="254" t="str">
        <f t="array" ref="BQ28">IF($B28="","",IF(ISBLANK(INDIRECT("R9.Web!D"&amp;SUM(21,17*33,1))),"",INDIRECT("R9.Web!D"&amp;SUM(21,17*33,1))))</f>
        <v/>
      </c>
      <c r="BR28" s="254" t="str">
        <f t="array" ref="BR28">IF($B28="","",IF(ISBLANK(INDIRECT("R9.Web!D"&amp;SUM(21,17*34,1))),"",INDIRECT("R9.Web!D"&amp;SUM(21,17*34,1))))</f>
        <v/>
      </c>
      <c r="BS28" s="254" t="str">
        <f t="array" ref="BS28">IF($B28="","",IF(ISBLANK(INDIRECT("R9.Web!D"&amp;SUM(21,17*35,1))),"",INDIRECT("R9.Web!D"&amp;SUM(21,17*35,1))))</f>
        <v/>
      </c>
      <c r="BT28" s="254" t="str">
        <f t="array" ref="BT28">IF($B28="","",IF(ISBLANK(INDIRECT("R9.Web!D"&amp;SUM(21,17*36,1))),"",INDIRECT("R9.Web!D"&amp;SUM(21,17*36,1))))</f>
        <v/>
      </c>
      <c r="BU28" s="254" t="str">
        <f t="array" ref="BU28">IF($B28="","",IF(ISBLANK(INDIRECT("R9.Web!D"&amp;SUM(21,17*37,1))),"",INDIRECT("R9.Web!D"&amp;SUM(21,17*37,1))))</f>
        <v/>
      </c>
      <c r="BV28" s="254" t="str">
        <f t="array" ref="BV28">IF($B28="","",IF(ISBLANK(INDIRECT("R9.Web!D"&amp;SUM(21,17*38,1))),"",INDIRECT("R9.Web!D"&amp;SUM(21,17*38,1))))</f>
        <v/>
      </c>
      <c r="BW28" s="254" t="str">
        <f t="array" ref="BW28">IF($B28="","",IF(ISBLANK(INDIRECT("R9.Web!D"&amp;SUM(21,17*39,1))),"",INDIRECT("R9.Web!D"&amp;SUM(21,17*39,1))))</f>
        <v/>
      </c>
      <c r="BX28" s="254" t="str">
        <f t="array" ref="BX28">IF($B28="","",IF(ISBLANK(INDIRECT("R9.Web!D"&amp;SUM(21,17*40,1))),"",INDIRECT("R9.Web!D"&amp;SUM(21,17*40,1))))</f>
        <v/>
      </c>
      <c r="BY28" s="254" t="str">
        <f t="array" ref="BY28">IF($B28="","",IF(ISBLANK(INDIRECT("R9.Web!D"&amp;SUM(21,17*41,1))),"",INDIRECT("R9.Web!D"&amp;SUM(21,17*41,1))))</f>
        <v/>
      </c>
      <c r="BZ28" s="254" t="str">
        <f t="array" ref="BZ28">IF($B28="","",IF(ISBLANK(INDIRECT("R9.Web!D"&amp;SUM(21,17*42,1))),"",INDIRECT("R9.Web!D"&amp;SUM(21,17*42,1))))</f>
        <v/>
      </c>
      <c r="CA28" s="254" t="str">
        <f t="array" ref="CA28">IF($B28="","",IF(ISBLANK(INDIRECT("R9.Web!D"&amp;SUM(21,17*43,1))),"",INDIRECT("R9.Web!D"&amp;SUM(21,17*43,1))))</f>
        <v/>
      </c>
      <c r="CB28" s="254" t="str">
        <f t="array" ref="CB28">IF($B28="","",IF(ISBLANK(INDIRECT("R9.Web!D"&amp;SUM(21,17*44,1))),"",INDIRECT("R9.Web!D"&amp;SUM(21,17*44,1))))</f>
        <v/>
      </c>
      <c r="CC28" s="254" t="str">
        <f t="array" ref="CC28">IF($B28="","",IF(ISBLANK(INDIRECT("R9.Web!D"&amp;SUM(21,17*45,1))),"",INDIRECT("R9.Web!D"&amp;SUM(21,17*45,1))))</f>
        <v/>
      </c>
      <c r="CD28" s="254" t="str">
        <f t="array" ref="CD28">IF($B28="","",IF(ISBLANK(INDIRECT("R9.Web!D"&amp;SUM(21,17*46,1))),"",INDIRECT("R9.Web!D"&amp;SUM(21,17*46,1))))</f>
        <v/>
      </c>
      <c r="CE28" s="254" t="str">
        <f t="array" ref="CE28">IF($B28="","",IF(ISBLANK(INDIRECT("R9.Web!D"&amp;SUM(21,17*47,1))),"",INDIRECT("R9.Web!D"&amp;SUM(21,17*47,1))))</f>
        <v/>
      </c>
      <c r="CF28" s="254" t="str">
        <f t="array" ref="CF28">IF($B28="","",IF(ISBLANK(INDIRECT("R9.Web!D"&amp;SUM(21,17*48,1))),"",INDIRECT("R9.Web!D"&amp;SUM(21,17*48,1))))</f>
        <v/>
      </c>
      <c r="CG28" s="254" t="str">
        <f t="array" ref="CG28">IF($B28="","",IF(ISBLANK(INDIRECT("R9.Web!D"&amp;SUM(21,17*49,1))),"",INDIRECT("R9.Web!D"&amp;SUM(21,17*49,1))))</f>
        <v/>
      </c>
      <c r="CH28" s="254" t="str">
        <f t="array" ref="CH28">IF($B28="","",IF(ISBLANK(INDIRECT("R11.Software!D"&amp;SUM(21,17*0,1))),"",INDIRECT("R11.Software!D"&amp;SUM(21,17*0,1))))</f>
        <v/>
      </c>
      <c r="CI28" s="254" t="str">
        <f t="array" ref="CI28">IF($B28="","",IF(ISBLANK(INDIRECT("R11.Software!D"&amp;SUM(21,17*1,1))),"",INDIRECT("R11.Software!D"&amp;SUM(21,17*1,1))))</f>
        <v/>
      </c>
      <c r="CJ28" s="254" t="str">
        <f t="array" ref="CJ28">IF($B28="","",IF(ISBLANK(INDIRECT("R11.Software!D"&amp;SUM(21,17*2,1))),"",INDIRECT("R11.Software!D"&amp;SUM(21,17*2,1))))</f>
        <v/>
      </c>
      <c r="CK28" s="254" t="str">
        <f t="array" ref="CK28">IF($B28="","",IF(ISBLANK(INDIRECT("R11.Software!D"&amp;SUM(21,17*3,1))),"",INDIRECT("R11.Software!D"&amp;SUM(21,17*3,1))))</f>
        <v/>
      </c>
      <c r="CL28" s="254" t="str">
        <f t="array" ref="CL28">IF($B28="","",IF(ISBLANK(INDIRECT("R11.Software!D"&amp;SUM(21,17*4,1))),"",INDIRECT("R11.Software!D"&amp;SUM(21,17*4,1))))</f>
        <v/>
      </c>
      <c r="CM28" s="254" t="str">
        <f t="array" ref="CM28">IF($B28="","",IF(ISBLANK(INDIRECT("R11.Software!D"&amp;SUM(21,17*5,1))),"",INDIRECT("R11.Software!D"&amp;SUM(21,17*5,1))))</f>
        <v/>
      </c>
      <c r="CN28" s="254" t="str">
        <f t="array" ref="CN28">IF($B28="","",IF(ISBLANK(INDIRECT("R12.ServiciosApoyo!D"&amp;SUM(21,17*0,1))),"",INDIRECT("R12.ServiciosApoyo!D"&amp;SUM(21,17*0,1))))</f>
        <v/>
      </c>
      <c r="CO28" s="254" t="str">
        <f t="array" ref="CO28">IF($B28="","",IF(ISBLANK(INDIRECT("R12.ServiciosApoyo!D"&amp;SUM(21,17*1,1))),"",INDIRECT("R12.ServiciosApoyo!D"&amp;SUM(21,17*1,1))))</f>
        <v/>
      </c>
      <c r="CP28" s="254" t="str">
        <f t="array" ref="CP28">IF($B28="","",IF(ISBLANK(INDIRECT("R12.ServiciosApoyo!D"&amp;SUM(21,17*2,1))),"",INDIRECT("R12.ServiciosApoyo!D"&amp;SUM(21,17*2,1))))</f>
        <v/>
      </c>
      <c r="CQ28" s="254" t="str">
        <f t="array" ref="CQ28">IF($B28="","",IF(ISBLANK(INDIRECT("R12.ServiciosApoyo!D"&amp;SUM(21,17*3,1))),"",INDIRECT("R12.ServiciosApoyo!D"&amp;SUM(21,17*3,1))))</f>
        <v/>
      </c>
      <c r="CR28" s="254" t="str">
        <f t="array" ref="CR28">IF($B28="","",IF(ISBLANK(INDIRECT("R12.ServiciosApoyo!D"&amp;SUM(21,17*4,1))),"",INDIRECT("R12.ServiciosApoyo!D"&amp;SUM(21,17*4,1))))</f>
        <v/>
      </c>
      <c r="CS28" s="29"/>
      <c r="CT28" s="29"/>
      <c r="CU28" s="256"/>
    </row>
    <row r="29" ht="12.75" customHeight="1">
      <c r="A29" s="29"/>
      <c r="B29" s="133" t="str">
        <f t="array" ref="B29">IFERROR(INDEX('03.Muestra'!$B$8:$B$17,SMALL(IF("Página Web"='03.Muestra'!$D$8:$D$17,ROW('03.Muestra'!$B$8:$B$17)-MIN(ROW('03.Muestra'!$D$8:$D$17))+1,""),ROW()-19)),"")</f>
        <v/>
      </c>
      <c r="C29" s="253" t="str">
        <f t="array" ref="C29">IFERROR(INDEX('03.Muestra'!$C$8:$C$17,SMALL(IF("Página Web"='03.Muestra'!$D$8:$D$17,ROW('03.Muestra'!$C$8:$C$17)-MIN(ROW('03.Muestra'!$D$8:$D$17))+1,""),ROW()-19)),"")</f>
        <v/>
      </c>
      <c r="D29" s="169" t="str">
        <f t="array" ref="D29">IFERROR(INDEX('03.Muestra'!$F$8:$F$17,SMALL(IF("Página Web"='03.Muestra'!$D$8:$D$17,ROW('03.Muestra'!$F$8:$F$17)-MIN(ROW('03.Muestra'!$D$8:$D$17))+1,""),ROW()-19)),"")</f>
        <v/>
      </c>
      <c r="E29" s="254" t="str">
        <f t="array" ref="E29">IF($B29="","",IF(ISBLANK(INDIRECT("R5.Genéricos!D"&amp;SUM(21,17*0,1))),"",INDIRECT("R5.Genéricos!D"&amp;SUM(21,17*0,1))))</f>
        <v/>
      </c>
      <c r="F29" s="254" t="str">
        <f t="array" ref="F29">IF($B29="","",IF(ISBLANK(INDIRECT("R5.Genéricos!D"&amp;SUM(21,17*1,10))),"",INDIRECT("R5.Genéricos!D"&amp;SUM(21,17*1,10))))</f>
        <v/>
      </c>
      <c r="G29" s="254" t="str">
        <f t="array" ref="G29">IF($B29="","",IF(ISBLANK(INDIRECT("R5.Genéricos!D"&amp;SUM(21,17*2,1))),"",INDIRECT("R5.Genéricos!D"&amp;SUM(21,17*2,1))))</f>
        <v/>
      </c>
      <c r="H29" s="254" t="str">
        <f t="array" ref="H29">IF($B29="","",IF(ISBLANK(INDIRECT("R6.Voz!D"&amp;SUM(21,17*0,1))),"",INDIRECT("R6.Voz!D"&amp;SUM(21,17*0,1))))</f>
        <v/>
      </c>
      <c r="I29" s="254" t="str">
        <f t="array" ref="I29">IF($B29="","",IF(ISBLANK(INDIRECT("R6.Voz!D"&amp;SUM(21,17*1,1))),"",INDIRECT("R6.Voz!D"&amp;SUM(21,17*1,1))))</f>
        <v/>
      </c>
      <c r="J29" s="254" t="str">
        <f t="array" ref="J29">IF($B29="","",IF(ISBLANK(INDIRECT("R6.Voz!D"&amp;SUM(21,17*2,1))),"",INDIRECT("R6.Voz!D"&amp;SUM(21,17*2,1))))</f>
        <v/>
      </c>
      <c r="K29" s="254" t="str">
        <f t="array" ref="K29">IF($B29="","",IF(ISBLANK(INDIRECT("R6.Voz!D"&amp;SUM(21,17*3,1))),"",INDIRECT("R6.Voz!D"&amp;SUM(21,17*3,1))))</f>
        <v/>
      </c>
      <c r="L29" s="254" t="str">
        <f t="array" ref="L29">IF($B29="","",IF(ISBLANK(INDIRECT("R6.Voz!D"&amp;SUM(21,17*4,1))),"",INDIRECT("R6.Voz!D"&amp;SUM(21,17*4,1))))</f>
        <v/>
      </c>
      <c r="M29" s="254" t="str">
        <f t="array" ref="M29">IF($B29="","",IF(ISBLANK(INDIRECT("R6.Voz!D"&amp;SUM(21,17*5,1))),"",INDIRECT("R6.Voz!D"&amp;SUM(21,17*5,1))))</f>
        <v/>
      </c>
      <c r="N29" s="254" t="str">
        <f t="array" ref="N29">IF($B29="","",IF(ISBLANK(INDIRECT("R6.Voz!D"&amp;SUM(21,17*6,1))),"",INDIRECT("R6.Voz!D"&amp;SUM(21,17*6,1))))</f>
        <v/>
      </c>
      <c r="O29" s="254" t="str">
        <f t="array" ref="O29">IF($B29="","",IF(ISBLANK(INDIRECT("R6.Voz!D"&amp;SUM(21,17*7,1))),"",INDIRECT("R6.Voz!D"&amp;SUM(21,17*7,1))))</f>
        <v/>
      </c>
      <c r="P29" s="254" t="str">
        <f t="array" ref="P29">IF($B29="","",IF(ISBLANK(INDIRECT("R6.Voz!D"&amp;SUM(21,17*8,1))),"",INDIRECT("R6.Voz!D"&amp;SUM(21,17*8,1))))</f>
        <v/>
      </c>
      <c r="Q29" s="254" t="str">
        <f t="array" ref="Q29">IF($B29="","",IF(ISBLANK(INDIRECT("R6.Voz!D"&amp;SUM(21,17*9,1))),"",INDIRECT("R6.Voz!D"&amp;SUM(21,17*9,1))))</f>
        <v/>
      </c>
      <c r="R29" s="254" t="str">
        <f t="array" ref="R29">IF($B29="","",IF(ISBLANK(INDIRECT("R6.Voz!D"&amp;SUM(21,17*10,1))),"",INDIRECT("R6.Voz!D"&amp;SUM(21,17*10,1))))</f>
        <v/>
      </c>
      <c r="S29" s="254" t="str">
        <f t="array" ref="S29">IF($B29="","",IF(ISBLANK(INDIRECT("R6.Voz!D"&amp;SUM(21,17*11,1))),"",INDIRECT("R6.Voz!D"&amp;SUM(21,17*11,1))))</f>
        <v/>
      </c>
      <c r="T29" s="254" t="str">
        <f t="array" ref="T29">IF($B29="","",IF(ISBLANK(INDIRECT("R6.Voz!D"&amp;SUM(21,17*12,1))),"",INDIRECT("R6.Voz!D"&amp;SUM(21,17*12,1))))</f>
        <v/>
      </c>
      <c r="U29" s="254" t="str">
        <f t="array" ref="U29">IF($B29="","",IF(ISBLANK(INDIRECT("R6.Voz!D"&amp;SUM(21,17*13,1))),"",INDIRECT("R6.Voz!D"&amp;SUM(21,17*13,1))))</f>
        <v/>
      </c>
      <c r="V29" s="254" t="str">
        <f t="array" ref="V29">IF($B29="","",IF(ISBLANK(INDIRECT("R6.Voz!D"&amp;SUM(21,17*14,1))),"",INDIRECT("R6.Voz!D"&amp;SUM(21,17*14,1))))</f>
        <v/>
      </c>
      <c r="W29" s="254" t="str">
        <f t="array" ref="W29">IF($B29="","",IF(ISBLANK(INDIRECT("R6.Voz!D"&amp;SUM(21,17*15,1))),"",INDIRECT("R6.Voz!D"&amp;SUM(21,17*15,1))))</f>
        <v/>
      </c>
      <c r="X29" s="254" t="str">
        <f t="array" ref="X29">IF($B29="","",IF(ISBLANK(INDIRECT("R6.Voz!D"&amp;SUM(21,17*16,1))),"",INDIRECT("R6.Voz!D"&amp;SUM(21,17*16,1))))</f>
        <v/>
      </c>
      <c r="Y29" s="254" t="str">
        <f t="array" ref="Y29">IF($B29="","",IF(ISBLANK(INDIRECT("R6.Voz!D"&amp;SUM(21,17*17,1))),"",INDIRECT("R6.Voz!D"&amp;SUM(21,17*17,1))))</f>
        <v/>
      </c>
      <c r="Z29" s="254" t="str">
        <f t="array" ref="Z29">IF($B29="","",IF(ISBLANK(INDIRECT("R6.Voz!D"&amp;SUM(21,17*18,1))),"",INDIRECT("R6.Voz!D"&amp;SUM(21,17*18,1))))</f>
        <v/>
      </c>
      <c r="AA29" s="254" t="str">
        <f t="array" ref="AA29">IF($B29="","",IF(ISBLANK(INDIRECT("R7.Video!D"&amp;SUM(21,17*0,1))),"",INDIRECT("R7.Video!D"&amp;SUM(21,17*0,1))))</f>
        <v/>
      </c>
      <c r="AB29" s="254" t="str">
        <f t="array" ref="AB29">IF($B29="","",IF(ISBLANK(INDIRECT("R7.Video!D"&amp;SUM(21,17*1,1))),"",INDIRECT("R7.Video!D"&amp;SUM(21,17*1,1))))</f>
        <v/>
      </c>
      <c r="AC29" s="254" t="str">
        <f t="array" ref="AC29">IF($B29="","",IF(ISBLANK(INDIRECT("R7.Video!D"&amp;SUM(21,17*2,1))),"",INDIRECT("R7.Video!D"&amp;SUM(21,17*2,1))))</f>
        <v/>
      </c>
      <c r="AD29" s="254" t="str">
        <f t="array" ref="AD29">IF($B29="","",IF(ISBLANK(INDIRECT("R7.Video!D"&amp;SUM(21,17*3,1))),"",INDIRECT("R7.Video!D"&amp;SUM(21,17*3,1))))</f>
        <v/>
      </c>
      <c r="AE29" s="254" t="str">
        <f t="array" ref="AE29">IF($B29="","",IF(ISBLANK(INDIRECT("R7.Video!D"&amp;SUM(21,17*4,1))),"",INDIRECT("R7.Video!D"&amp;SUM(21,17*4,1))))</f>
        <v/>
      </c>
      <c r="AF29" s="254" t="str">
        <f t="array" ref="AF29">IF($B29="","",IF(ISBLANK(INDIRECT("R7.Video!D"&amp;SUM(21,17*5,1))),"",INDIRECT("R7.Video!D"&amp;SUM(21,17*5,1))))</f>
        <v/>
      </c>
      <c r="AG29" s="254" t="str">
        <f t="array" ref="AG29">IF($B29="","",IF(ISBLANK(INDIRECT("R7.Video!D"&amp;SUM(21,17*6,1))),"",INDIRECT("R7.Video!D"&amp;SUM(21,17*6,1))))</f>
        <v/>
      </c>
      <c r="AH29" s="254" t="str">
        <f t="array" ref="AH29">IF($B29="","",IF(ISBLANK(INDIRECT("R7.Video!D"&amp;SUM(21,17*7,1))),"",INDIRECT("R7.Video!D"&amp;SUM(21,17*7,1))))</f>
        <v/>
      </c>
      <c r="AI29" s="254" t="str">
        <f t="array" ref="AI29">IF($B29="","",IF(ISBLANK(INDIRECT("R7.Video!D"&amp;SUM(21,17*8,1))),"",INDIRECT("R7.Video!D"&amp;SUM(21,17*8,1))))</f>
        <v/>
      </c>
      <c r="AJ29" s="254" t="str">
        <f t="array" ref="AJ29">IF($B29="","",IF(ISBLANK(INDIRECT("R9.Web!D"&amp;SUM(21,17*0,1))),"",INDIRECT("R9.Web!D"&amp;SUM(21,17*0,1))))</f>
        <v/>
      </c>
      <c r="AK29" s="254" t="str">
        <f t="array" ref="AK29">IF($B29="","",IF(ISBLANK(INDIRECT("R9.Web!D"&amp;SUM(21,17*1,1))),"",INDIRECT("R9.Web!D"&amp;SUM(21,17*1,1))))</f>
        <v/>
      </c>
      <c r="AL29" s="254" t="str">
        <f t="array" ref="AL29">IF($B29="","",IF(ISBLANK(INDIRECT("R9.Web!D"&amp;SUM(21,17*2,1))),"",INDIRECT("R9.Web!D"&amp;SUM(21,17*2,1))))</f>
        <v/>
      </c>
      <c r="AM29" s="254" t="str">
        <f t="array" ref="AM29">IF($B29="","",IF(ISBLANK(INDIRECT("R9.Web!D"&amp;SUM(21,17*3,1))),"",INDIRECT("R9.Web!D"&amp;SUM(21,17*3,1))))</f>
        <v/>
      </c>
      <c r="AN29" s="254" t="str">
        <f t="array" ref="AN29">IF($B29="","",IF(ISBLANK(INDIRECT("R9.Web!D"&amp;SUM(21,17*4,1))),"",INDIRECT("R9.Web!D"&amp;SUM(21,17*4,1))))</f>
        <v/>
      </c>
      <c r="AO29" s="254" t="str">
        <f t="array" ref="AO29">IF($B29="","",IF(ISBLANK(INDIRECT("R9.Web!D"&amp;SUM(21,17*5,1))),"",INDIRECT("R9.Web!D"&amp;SUM(21,17*5,1))))</f>
        <v/>
      </c>
      <c r="AP29" s="254" t="str">
        <f t="array" ref="AP29">IF($B29="","",IF(ISBLANK(INDIRECT("R9.Web!D"&amp;SUM(21,17*6,1))),"",INDIRECT("R9.Web!D"&amp;SUM(21,17*6,1))))</f>
        <v/>
      </c>
      <c r="AQ29" s="254" t="str">
        <f t="array" ref="AQ29">IF($B29="","",IF(ISBLANK(INDIRECT("R9.Web!D"&amp;SUM(21,17*7,1))),"",INDIRECT("R9.Web!D"&amp;SUM(21,17*7,1))))</f>
        <v/>
      </c>
      <c r="AR29" s="254" t="str">
        <f t="array" ref="AR29">IF($B29="","",IF(ISBLANK(INDIRECT("R9.Web!D"&amp;SUM(21,17*8,1))),"",INDIRECT("R9.Web!D"&amp;SUM(21,17*8,1))))</f>
        <v/>
      </c>
      <c r="AS29" s="254" t="str">
        <f t="array" ref="AS29">IF($B29="","",IF(ISBLANK(INDIRECT("R9.Web!D"&amp;SUM(21,17*9,1))),"",INDIRECT("R9.Web!D"&amp;SUM(21,17*9,1))))</f>
        <v/>
      </c>
      <c r="AT29" s="254" t="str">
        <f t="array" ref="AT29">IF($B29="","",IF(ISBLANK(INDIRECT("R9.Web!D"&amp;SUM(21,17*10,1))),"",INDIRECT("R9.Web!D"&amp;SUM(21,17*10,1))))</f>
        <v/>
      </c>
      <c r="AU29" s="254" t="str">
        <f t="array" ref="AU29">IF($B29="","",IF(ISBLANK(INDIRECT("R9.Web!D"&amp;SUM(21,17*11,1))),"",INDIRECT("R9.Web!D"&amp;SUM(21,17*11,1))))</f>
        <v/>
      </c>
      <c r="AV29" s="254" t="str">
        <f t="array" ref="AV29">IF($B29="","",IF(ISBLANK(INDIRECT("R9.Web!D"&amp;SUM(21,17*12,1))),"",INDIRECT("R9.Web!D"&amp;SUM(21,17*12,1))))</f>
        <v/>
      </c>
      <c r="AW29" s="254" t="str">
        <f t="array" ref="AW29">IF($B29="","",IF(ISBLANK(INDIRECT("R9.Web!D"&amp;SUM(21,17*13,1))),"",INDIRECT("R9.Web!D"&amp;SUM(21,17*13,1))))</f>
        <v/>
      </c>
      <c r="AX29" s="254" t="str">
        <f t="array" ref="AX29">IF($B29="","",IF(ISBLANK(INDIRECT("R9.Web!D"&amp;SUM(21,17*14,1))),"",INDIRECT("R9.Web!D"&amp;SUM(21,17*14,1))))</f>
        <v/>
      </c>
      <c r="AY29" s="254" t="str">
        <f t="array" ref="AY29">IF($B29="","",IF(ISBLANK(INDIRECT("R9.Web!D"&amp;SUM(21,17*15,1))),"",INDIRECT("R9.Web!D"&amp;SUM(21,17*15,1))))</f>
        <v/>
      </c>
      <c r="AZ29" s="254" t="str">
        <f t="array" ref="AZ29">IF($B29="","",IF(ISBLANK(INDIRECT("R9.Web!D"&amp;SUM(21,17*16,1))),"",INDIRECT("R9.Web!D"&amp;SUM(21,17*16,1))))</f>
        <v/>
      </c>
      <c r="BA29" s="254" t="str">
        <f t="array" ref="BA29">IF($B29="","",IF(ISBLANK(INDIRECT("R9.Web!D"&amp;SUM(21,17*17,1))),"",INDIRECT("R9.Web!D"&amp;SUM(21,17*17,1))))</f>
        <v/>
      </c>
      <c r="BB29" s="254" t="str">
        <f t="array" ref="BB29">IF($B29="","",IF(ISBLANK(INDIRECT("R9.Web!D"&amp;SUM(21,17*18,1))),"",INDIRECT("R9.Web!D"&amp;SUM(21,17*18,1))))</f>
        <v/>
      </c>
      <c r="BC29" s="254" t="str">
        <f t="array" ref="BC29">IF($B29="","",IF(ISBLANK(INDIRECT("R9.Web!D"&amp;SUM(21,17*19,1))),"",INDIRECT("R9.Web!D"&amp;SUM(21,17*19,1))))</f>
        <v/>
      </c>
      <c r="BD29" s="254" t="str">
        <f t="array" ref="BD29">IF($B29="","",IF(ISBLANK(INDIRECT("R9.Web!D"&amp;SUM(21,17*20,1))),"",INDIRECT("R9.Web!D"&amp;SUM(21,17*20,1))))</f>
        <v/>
      </c>
      <c r="BE29" s="254" t="str">
        <f t="array" ref="BE29">IF($B29="","",IF(ISBLANK(INDIRECT("R9.Web!D"&amp;SUM(21,17*21,1))),"",INDIRECT("R9.Web!D"&amp;SUM(21,17*21,1))))</f>
        <v/>
      </c>
      <c r="BF29" s="254" t="str">
        <f t="array" ref="BF29">IF($B29="","",IF(ISBLANK(INDIRECT("R9.Web!D"&amp;SUM(21,17*22,1))),"",INDIRECT("R9.Web!D"&amp;SUM(21,17*22,1))))</f>
        <v/>
      </c>
      <c r="BG29" s="254" t="str">
        <f t="array" ref="BG29">IF($B29="","",IF(ISBLANK(INDIRECT("R9.Web!D"&amp;SUM(21,17*23,1))),"",INDIRECT("R9.Web!D"&amp;SUM(21,17*23,1))))</f>
        <v/>
      </c>
      <c r="BH29" s="254" t="str">
        <f t="array" ref="BH29">IF($B29="","",IF(ISBLANK(INDIRECT("R9.Web!D"&amp;SUM(21,17*24,1))),"",INDIRECT("R9.Web!D"&amp;SUM(21,17*24,1))))</f>
        <v/>
      </c>
      <c r="BI29" s="254" t="str">
        <f t="array" ref="BI29">IF($B29="","",IF(ISBLANK(INDIRECT("R9.Web!D"&amp;SUM(21,17*25,1))),"",INDIRECT("R9.Web!D"&amp;SUM(21,17*25,1))))</f>
        <v/>
      </c>
      <c r="BJ29" s="254" t="str">
        <f t="array" ref="BJ29">IF($B29="","",IF(ISBLANK(INDIRECT("R9.Web!D"&amp;SUM(21,17*26,1))),"",INDIRECT("R9.Web!D"&amp;SUM(21,17*26,1))))</f>
        <v/>
      </c>
      <c r="BK29" s="254" t="str">
        <f t="array" ref="BK29">IF($B29="","",IF(ISBLANK(INDIRECT("R9.Web!D"&amp;SUM(21,17*27,1))),"",INDIRECT("R9.Web!D"&amp;SUM(21,17*27,1))))</f>
        <v/>
      </c>
      <c r="BL29" s="254" t="str">
        <f t="array" ref="BL29">IF($B29="","",IF(ISBLANK(INDIRECT("R9.Web!D"&amp;SUM(21,17*28,1))),"",INDIRECT("R9.Web!D"&amp;SUM(21,17*28,1))))</f>
        <v/>
      </c>
      <c r="BM29" s="254" t="str">
        <f t="array" ref="BM29">IF($B29="","",IF(ISBLANK(INDIRECT("R9.Web!D"&amp;SUM(21,17*29,1))),"",INDIRECT("R9.Web!D"&amp;SUM(21,17*29,1))))</f>
        <v/>
      </c>
      <c r="BN29" s="254" t="str">
        <f t="array" ref="BN29">IF($B29="","",IF(ISBLANK(INDIRECT("R9.Web!D"&amp;SUM(21,17*30,1))),"",INDIRECT("R9.Web!D"&amp;SUM(21,17*30,1))))</f>
        <v/>
      </c>
      <c r="BO29" s="254" t="str">
        <f t="array" ref="BO29">IF($B29="","",IF(ISBLANK(INDIRECT("R9.Web!D"&amp;SUM(21,17*31,1))),"",INDIRECT("R9.Web!D"&amp;SUM(21,17*31,1))))</f>
        <v/>
      </c>
      <c r="BP29" s="254" t="str">
        <f t="array" ref="BP29">IF($B29="","",IF(ISBLANK(INDIRECT("R9.Web!D"&amp;SUM(21,17*32,1))),"",INDIRECT("R9.Web!D"&amp;SUM(21,17*32,1))))</f>
        <v/>
      </c>
      <c r="BQ29" s="254" t="str">
        <f t="array" ref="BQ29">IF($B29="","",IF(ISBLANK(INDIRECT("R9.Web!D"&amp;SUM(21,17*33,1))),"",INDIRECT("R9.Web!D"&amp;SUM(21,17*33,1))))</f>
        <v/>
      </c>
      <c r="BR29" s="254" t="str">
        <f t="array" ref="BR29">IF($B29="","",IF(ISBLANK(INDIRECT("R9.Web!D"&amp;SUM(21,17*34,1))),"",INDIRECT("R9.Web!D"&amp;SUM(21,17*34,1))))</f>
        <v/>
      </c>
      <c r="BS29" s="254" t="str">
        <f t="array" ref="BS29">IF($B29="","",IF(ISBLANK(INDIRECT("R9.Web!D"&amp;SUM(21,17*35,1))),"",INDIRECT("R9.Web!D"&amp;SUM(21,17*35,1))))</f>
        <v/>
      </c>
      <c r="BT29" s="254" t="str">
        <f t="array" ref="BT29">IF($B29="","",IF(ISBLANK(INDIRECT("R9.Web!D"&amp;SUM(21,17*36,1))),"",INDIRECT("R9.Web!D"&amp;SUM(21,17*36,1))))</f>
        <v/>
      </c>
      <c r="BU29" s="254" t="str">
        <f t="array" ref="BU29">IF($B29="","",IF(ISBLANK(INDIRECT("R9.Web!D"&amp;SUM(21,17*37,1))),"",INDIRECT("R9.Web!D"&amp;SUM(21,17*37,1))))</f>
        <v/>
      </c>
      <c r="BV29" s="254" t="str">
        <f t="array" ref="BV29">IF($B29="","",IF(ISBLANK(INDIRECT("R9.Web!D"&amp;SUM(21,17*38,1))),"",INDIRECT("R9.Web!D"&amp;SUM(21,17*38,1))))</f>
        <v/>
      </c>
      <c r="BW29" s="254" t="str">
        <f t="array" ref="BW29">IF($B29="","",IF(ISBLANK(INDIRECT("R9.Web!D"&amp;SUM(21,17*39,1))),"",INDIRECT("R9.Web!D"&amp;SUM(21,17*39,1))))</f>
        <v/>
      </c>
      <c r="BX29" s="254" t="str">
        <f t="array" ref="BX29">IF($B29="","",IF(ISBLANK(INDIRECT("R9.Web!D"&amp;SUM(21,17*40,1))),"",INDIRECT("R9.Web!D"&amp;SUM(21,17*40,1))))</f>
        <v/>
      </c>
      <c r="BY29" s="254" t="str">
        <f t="array" ref="BY29">IF($B29="","",IF(ISBLANK(INDIRECT("R9.Web!D"&amp;SUM(21,17*41,1))),"",INDIRECT("R9.Web!D"&amp;SUM(21,17*41,1))))</f>
        <v/>
      </c>
      <c r="BZ29" s="254" t="str">
        <f t="array" ref="BZ29">IF($B29="","",IF(ISBLANK(INDIRECT("R9.Web!D"&amp;SUM(21,17*42,1))),"",INDIRECT("R9.Web!D"&amp;SUM(21,17*42,1))))</f>
        <v/>
      </c>
      <c r="CA29" s="254" t="str">
        <f t="array" ref="CA29">IF($B29="","",IF(ISBLANK(INDIRECT("R9.Web!D"&amp;SUM(21,17*43,1))),"",INDIRECT("R9.Web!D"&amp;SUM(21,17*43,1))))</f>
        <v/>
      </c>
      <c r="CB29" s="254" t="str">
        <f t="array" ref="CB29">IF($B29="","",IF(ISBLANK(INDIRECT("R9.Web!D"&amp;SUM(21,17*44,1))),"",INDIRECT("R9.Web!D"&amp;SUM(21,17*44,1))))</f>
        <v/>
      </c>
      <c r="CC29" s="254" t="str">
        <f t="array" ref="CC29">IF($B29="","",IF(ISBLANK(INDIRECT("R9.Web!D"&amp;SUM(21,17*45,1))),"",INDIRECT("R9.Web!D"&amp;SUM(21,17*45,1))))</f>
        <v/>
      </c>
      <c r="CD29" s="254" t="str">
        <f t="array" ref="CD29">IF($B29="","",IF(ISBLANK(INDIRECT("R9.Web!D"&amp;SUM(21,17*46,1))),"",INDIRECT("R9.Web!D"&amp;SUM(21,17*46,1))))</f>
        <v/>
      </c>
      <c r="CE29" s="254" t="str">
        <f t="array" ref="CE29">IF($B29="","",IF(ISBLANK(INDIRECT("R9.Web!D"&amp;SUM(21,17*47,1))),"",INDIRECT("R9.Web!D"&amp;SUM(21,17*47,1))))</f>
        <v/>
      </c>
      <c r="CF29" s="254" t="str">
        <f t="array" ref="CF29">IF($B29="","",IF(ISBLANK(INDIRECT("R9.Web!D"&amp;SUM(21,17*48,1))),"",INDIRECT("R9.Web!D"&amp;SUM(21,17*48,1))))</f>
        <v/>
      </c>
      <c r="CG29" s="254" t="str">
        <f t="array" ref="CG29">IF($B29="","",IF(ISBLANK(INDIRECT("R9.Web!D"&amp;SUM(21,17*49,1))),"",INDIRECT("R9.Web!D"&amp;SUM(21,17*49,1))))</f>
        <v/>
      </c>
      <c r="CH29" s="254" t="str">
        <f t="array" ref="CH29">IF($B29="","",IF(ISBLANK(INDIRECT("R11.Software!D"&amp;SUM(21,17*0,1))),"",INDIRECT("R11.Software!D"&amp;SUM(21,17*0,1))))</f>
        <v/>
      </c>
      <c r="CI29" s="254" t="str">
        <f t="array" ref="CI29">IF($B29="","",IF(ISBLANK(INDIRECT("R11.Software!D"&amp;SUM(21,17*1,1))),"",INDIRECT("R11.Software!D"&amp;SUM(21,17*1,1))))</f>
        <v/>
      </c>
      <c r="CJ29" s="254" t="str">
        <f t="array" ref="CJ29">IF($B29="","",IF(ISBLANK(INDIRECT("R11.Software!D"&amp;SUM(21,17*2,1))),"",INDIRECT("R11.Software!D"&amp;SUM(21,17*2,1))))</f>
        <v/>
      </c>
      <c r="CK29" s="254" t="str">
        <f t="array" ref="CK29">IF($B29="","",IF(ISBLANK(INDIRECT("R11.Software!D"&amp;SUM(21,17*3,1))),"",INDIRECT("R11.Software!D"&amp;SUM(21,17*3,1))))</f>
        <v/>
      </c>
      <c r="CL29" s="254" t="str">
        <f t="array" ref="CL29">IF($B29="","",IF(ISBLANK(INDIRECT("R11.Software!D"&amp;SUM(21,17*4,1))),"",INDIRECT("R11.Software!D"&amp;SUM(21,17*4,1))))</f>
        <v/>
      </c>
      <c r="CM29" s="254" t="str">
        <f t="array" ref="CM29">IF($B29="","",IF(ISBLANK(INDIRECT("R11.Software!D"&amp;SUM(21,17*5,1))),"",INDIRECT("R11.Software!D"&amp;SUM(21,17*5,1))))</f>
        <v/>
      </c>
      <c r="CN29" s="254" t="str">
        <f t="array" ref="CN29">IF($B29="","",IF(ISBLANK(INDIRECT("R12.ServiciosApoyo!D"&amp;SUM(21,17*0,1))),"",INDIRECT("R12.ServiciosApoyo!D"&amp;SUM(21,17*0,1))))</f>
        <v/>
      </c>
      <c r="CO29" s="254" t="str">
        <f t="array" ref="CO29">IF($B29="","",IF(ISBLANK(INDIRECT("R12.ServiciosApoyo!D"&amp;SUM(21,17*1,1))),"",INDIRECT("R12.ServiciosApoyo!D"&amp;SUM(21,17*1,1))))</f>
        <v/>
      </c>
      <c r="CP29" s="254" t="str">
        <f t="array" ref="CP29">IF($B29="","",IF(ISBLANK(INDIRECT("R12.ServiciosApoyo!D"&amp;SUM(21,17*2,1))),"",INDIRECT("R12.ServiciosApoyo!D"&amp;SUM(21,17*2,1))))</f>
        <v/>
      </c>
      <c r="CQ29" s="254" t="str">
        <f t="array" ref="CQ29">IF($B29="","",IF(ISBLANK(INDIRECT("R12.ServiciosApoyo!D"&amp;SUM(21,17*3,1))),"",INDIRECT("R12.ServiciosApoyo!D"&amp;SUM(21,17*3,1))))</f>
        <v/>
      </c>
      <c r="CR29" s="254" t="str">
        <f t="array" ref="CR29">IF($B29="","",IF(ISBLANK(INDIRECT("R12.ServiciosApoyo!D"&amp;SUM(21,17*4,1))),"",INDIRECT("R12.ServiciosApoyo!D"&amp;SUM(21,17*4,1))))</f>
        <v/>
      </c>
      <c r="CS29" s="29"/>
      <c r="CT29" s="29"/>
      <c r="CU29" s="256"/>
    </row>
    <row r="30" ht="21.75" customHeight="1">
      <c r="A30" s="29"/>
      <c r="B30" s="92"/>
      <c r="C30" s="257"/>
      <c r="D30" s="258" t="s">
        <v>272</v>
      </c>
      <c r="E30" s="259" t="str">
        <f>IF(OR('03.Muestra'!$D$20=0,COUNTIF('03.Muestra'!$D$8:'03.Muestra'!$D$17,"Página Web")=0),"N/A", IF(COUNTIF(INDIRECT("R5.Genéricos!$E"&amp;SUM(19,38*0)):INDIRECT("R5.Genéricos!$E"&amp;SUM(53,38*0)),"ERR")&gt;0,"ERROR", IF(COUNTIF(E20:E29,"N/T")&gt;0, "EN CURSO", IF(COUNTIF(E20:E29,"N/D") &gt; 0,"EN CURSO", IF(COUNT($B20:$B29) = COUNTIF(E20:E29,"N/A"), "N/A", IF(COUNTIF(E20:E29,"Falla")&gt;('DATA - Oculta'!$C$25*((COUNTIF(E20:E29,"Pasa")+COUNTIF(E20:E29,"Falla")))), "NO CONFORME","CONFORME"))))))</f>
        <v>CONFORME</v>
      </c>
      <c r="F30" s="259" t="str">
        <f>IF(OR('03.Muestra'!$D$20=0,COUNTIF('03.Muestra'!$D$8:'03.Muestra'!$D$17,"Página Web")=0),"N/A", IF(COUNTIF(INDIRECT("R5.Genéricos!$E"&amp;SUM(19,38*0)):INDIRECT("R5.Genéricos!$E"&amp;SUM(53,38*0)),"ERR")&gt;0,"ERROR", IF(COUNTIF(F20:F29,"N/T")&gt;0, "EN CURSO", IF(COUNTIF(F20:F29,"N/D") &gt; 0,"EN CURSO", IF(COUNT($B20:$B29) = COUNTIF(F20:F29,"N/A"), "N/A", IF(COUNTIF(F20:F29,"Falla")&gt;('DATA - Oculta'!$C$25*((COUNTIF(F20:F29,"Pasa")+COUNTIF(F20:F29,"Falla")))), "NO CONFORME","CONFORME"))))))</f>
        <v>CONFORME</v>
      </c>
      <c r="G30" s="259" t="str">
        <f>IF(OR('03.Muestra'!$D$20=0,COUNTIF('03.Muestra'!$D$8:'03.Muestra'!$D$17,"Página Web")=0),"N/A", IF(COUNTIF(INDIRECT("R5.Genéricos!$E"&amp;SUM(19,38*0)):INDIRECT("R5.Genéricos!$E"&amp;SUM(53,38*0)),"ERR")&gt;0,"ERROR", IF(COUNTIF(G20:G29,"N/T")&gt;0, "EN CURSO", IF(COUNTIF(G20:G29,"N/D") &gt; 0,"EN CURSO", IF(COUNT($B20:$B29) = COUNTIF(G20:G29,"N/A"), "N/A", IF(COUNTIF(G20:G29,"Falla")&gt;('DATA - Oculta'!$C$25*((COUNTIF(G20:G29,"Pasa")+COUNTIF(G20:G29,"Falla")))), "NO CONFORME","CONFORME"))))))</f>
        <v>CONFORME</v>
      </c>
      <c r="H30" s="259" t="str">
        <f>IF(OR('03.Muestra'!$D$20=0,COUNTIF('03.Muestra'!$D$8:'03.Muestra'!$D$17,"Página Web")=0),"N/A", IF(COUNTIF(INDIRECT("R5.Genéricos!$E"&amp;SUM(19,38*0)):INDIRECT("R5.Genéricos!$E"&amp;SUM(53,38*0)),"ERR")&gt;0,"ERROR", IF(COUNTIF(H20:H29,"N/T")&gt;0, "EN CURSO", IF(COUNTIF(H20:H29,"N/D") &gt; 0,"EN CURSO", IF(COUNT($B20:$B29) = COUNTIF(H20:H29,"N/A"), "N/A", IF(COUNTIF(H20:H29,"Falla")&gt;('DATA - Oculta'!$C$25*((COUNTIF(H20:H29,"Pasa")+COUNTIF(H20:H29,"Falla")))), "NO CONFORME","CONFORME"))))))</f>
        <v>N/A</v>
      </c>
      <c r="I30" s="259" t="str">
        <f>IF(OR('03.Muestra'!$D$20=0,COUNTIF('03.Muestra'!$D$8:'03.Muestra'!$D$17,"Página Web")=0),"N/A", IF(COUNTIF(INDIRECT("R5.Genéricos!$E"&amp;SUM(19,38*0)):INDIRECT("R5.Genéricos!$E"&amp;SUM(53,38*0)),"ERR")&gt;0,"ERROR", IF(COUNTIF(I20:I29,"N/T")&gt;0, "EN CURSO", IF(COUNTIF(I20:I29,"N/D") &gt; 0,"EN CURSO", IF(COUNT($B20:$B29) = COUNTIF(I20:I29,"N/A"), "N/A", IF(COUNTIF(I20:I29,"Falla")&gt;('DATA - Oculta'!$C$25*((COUNTIF(I20:I29,"Pasa")+COUNTIF(I20:I29,"Falla")))), "NO CONFORME","CONFORME"))))))</f>
        <v>N/A</v>
      </c>
      <c r="J30" s="259" t="str">
        <f>IF(OR('03.Muestra'!$D$20=0,COUNTIF('03.Muestra'!$D$8:'03.Muestra'!$D$17,"Página Web")=0),"N/A", IF(COUNTIF(INDIRECT("R5.Genéricos!$E"&amp;SUM(19,38*0)):INDIRECT("R5.Genéricos!$E"&amp;SUM(53,38*0)),"ERR")&gt;0,"ERROR", IF(COUNTIF(J20:J29,"N/T")&gt;0, "EN CURSO", IF(COUNTIF(J20:J29,"N/D") &gt; 0,"EN CURSO", IF(COUNT($B20:$B29) = COUNTIF(J20:J29,"N/A"), "N/A", IF(COUNTIF(J20:J29,"Falla")&gt;('DATA - Oculta'!$C$25*((COUNTIF(J20:J29,"Pasa")+COUNTIF(J20:J29,"Falla")))), "NO CONFORME","CONFORME"))))))</f>
        <v>N/A</v>
      </c>
      <c r="K30" s="259" t="str">
        <f>IF(OR('03.Muestra'!$D$20=0,COUNTIF('03.Muestra'!$D$8:'03.Muestra'!$D$17,"Página Web")=0),"N/A", IF(COUNTIF(INDIRECT("R5.Genéricos!$E"&amp;SUM(19,38*0)):INDIRECT("R5.Genéricos!$E"&amp;SUM(53,38*0)),"ERR")&gt;0,"ERROR", IF(COUNTIF(K20:K29,"N/T")&gt;0, "EN CURSO", IF(COUNTIF(K20:K29,"N/D") &gt; 0,"EN CURSO", IF(COUNT($B20:$B29) = COUNTIF(K20:K29,"N/A"), "N/A", IF(COUNTIF(K20:K29,"Falla")&gt;('DATA - Oculta'!$C$25*((COUNTIF(K20:K29,"Pasa")+COUNTIF(K20:K29,"Falla")))), "NO CONFORME","CONFORME"))))))</f>
        <v>N/A</v>
      </c>
      <c r="L30" s="259" t="str">
        <f>IF(OR('03.Muestra'!$D$20=0,COUNTIF('03.Muestra'!$D$8:'03.Muestra'!$D$17,"Página Web")=0),"N/A", IF(COUNTIF(INDIRECT("R5.Genéricos!$E"&amp;SUM(19,38*0)):INDIRECT("R5.Genéricos!$E"&amp;SUM(53,38*0)),"ERR")&gt;0,"ERROR", IF(COUNTIF(L20:L29,"N/T")&gt;0, "EN CURSO", IF(COUNTIF(L20:L29,"N/D") &gt; 0,"EN CURSO", IF(COUNT($B20:$B29) = COUNTIF(L20:L29,"N/A"), "N/A", IF(COUNTIF(L20:L29,"Falla")&gt;('DATA - Oculta'!$C$25*((COUNTIF(L20:L29,"Pasa")+COUNTIF(L20:L29,"Falla")))), "NO CONFORME","CONFORME"))))))</f>
        <v>N/A</v>
      </c>
      <c r="M30" s="259" t="str">
        <f>IF(OR('03.Muestra'!$D$20=0,COUNTIF('03.Muestra'!$D$8:'03.Muestra'!$D$17,"Página Web")=0),"N/A", IF(COUNTIF(INDIRECT("R5.Genéricos!$E"&amp;SUM(19,38*0)):INDIRECT("R5.Genéricos!$E"&amp;SUM(53,38*0)),"ERR")&gt;0,"ERROR", IF(COUNTIF(M20:M29,"N/T")&gt;0, "EN CURSO", IF(COUNTIF(M20:M29,"N/D") &gt; 0,"EN CURSO", IF(COUNT($B20:$B29) = COUNTIF(M20:M29,"N/A"), "N/A", IF(COUNTIF(M20:M29,"Falla")&gt;('DATA - Oculta'!$C$25*((COUNTIF(M20:M29,"Pasa")+COUNTIF(M20:M29,"Falla")))), "NO CONFORME","CONFORME"))))))</f>
        <v>N/A</v>
      </c>
      <c r="N30" s="259" t="str">
        <f>IF(OR('03.Muestra'!$D$20=0,COUNTIF('03.Muestra'!$D$8:'03.Muestra'!$D$17,"Página Web")=0),"N/A", IF(COUNTIF(INDIRECT("R5.Genéricos!$E"&amp;SUM(19,38*0)):INDIRECT("R5.Genéricos!$E"&amp;SUM(53,38*0)),"ERR")&gt;0,"ERROR", IF(COUNTIF(N20:N29,"N/T")&gt;0, "EN CURSO", IF(COUNTIF(N20:N29,"N/D") &gt; 0,"EN CURSO", IF(COUNT($B20:$B29) = COUNTIF(N20:N29,"N/A"), "N/A", IF(COUNTIF(N20:N29,"Falla")&gt;('DATA - Oculta'!$C$25*((COUNTIF(N20:N29,"Pasa")+COUNTIF(N20:N29,"Falla")))), "NO CONFORME","CONFORME"))))))</f>
        <v>N/A</v>
      </c>
      <c r="O30" s="259" t="str">
        <f>IF(OR('03.Muestra'!$D$20=0,COUNTIF('03.Muestra'!$D$8:'03.Muestra'!$D$17,"Página Web")=0),"N/A", IF(COUNTIF(INDIRECT("R5.Genéricos!$E"&amp;SUM(19,38*0)):INDIRECT("R5.Genéricos!$E"&amp;SUM(53,38*0)),"ERR")&gt;0,"ERROR", IF(COUNTIF(O20:O29,"N/T")&gt;0, "EN CURSO", IF(COUNTIF(O20:O29,"N/D") &gt; 0,"EN CURSO", IF(COUNT($B20:$B29) = COUNTIF(O20:O29,"N/A"), "N/A", IF(COUNTIF(O20:O29,"Falla")&gt;('DATA - Oculta'!$C$25*((COUNTIF(O20:O29,"Pasa")+COUNTIF(O20:O29,"Falla")))), "NO CONFORME","CONFORME"))))))</f>
        <v>N/A</v>
      </c>
      <c r="P30" s="259" t="str">
        <f>IF(OR('03.Muestra'!$D$20=0,COUNTIF('03.Muestra'!$D$8:'03.Muestra'!$D$17,"Página Web")=0),"N/A", IF(COUNTIF(INDIRECT("R5.Genéricos!$E"&amp;SUM(19,38*0)):INDIRECT("R5.Genéricos!$E"&amp;SUM(53,38*0)),"ERR")&gt;0,"ERROR", IF(COUNTIF(P20:P29,"N/T")&gt;0, "EN CURSO", IF(COUNTIF(P20:P29,"N/D") &gt; 0,"EN CURSO", IF(COUNT($B20:$B29) = COUNTIF(P20:P29,"N/A"), "N/A", IF(COUNTIF(P20:P29,"Falla")&gt;('DATA - Oculta'!$C$25*((COUNTIF(P20:P29,"Pasa")+COUNTIF(P20:P29,"Falla")))), "NO CONFORME","CONFORME"))))))</f>
        <v>N/A</v>
      </c>
      <c r="Q30" s="259" t="str">
        <f>IF(OR('03.Muestra'!$D$20=0,COUNTIF('03.Muestra'!$D$8:'03.Muestra'!$D$17,"Página Web")=0),"N/A", IF(COUNTIF(INDIRECT("R5.Genéricos!$E"&amp;SUM(19,38*0)):INDIRECT("R5.Genéricos!$E"&amp;SUM(53,38*0)),"ERR")&gt;0,"ERROR", IF(COUNTIF(Q20:Q29,"N/T")&gt;0, "EN CURSO", IF(COUNTIF(Q20:Q29,"N/D") &gt; 0,"EN CURSO", IF(COUNT($B20:$B29) = COUNTIF(Q20:Q29,"N/A"), "N/A", IF(COUNTIF(Q20:Q29,"Falla")&gt;('DATA - Oculta'!$C$25*((COUNTIF(Q20:Q29,"Pasa")+COUNTIF(Q20:Q29,"Falla")))), "NO CONFORME","CONFORME"))))))</f>
        <v>N/A</v>
      </c>
      <c r="R30" s="259" t="str">
        <f>IF(OR('03.Muestra'!$D$20=0,COUNTIF('03.Muestra'!$D$8:'03.Muestra'!$D$17,"Página Web")=0),"N/A", IF(COUNTIF(INDIRECT("R5.Genéricos!$E"&amp;SUM(19,38*0)):INDIRECT("R5.Genéricos!$E"&amp;SUM(53,38*0)),"ERR")&gt;0,"ERROR", IF(COUNTIF(R20:R29,"N/T")&gt;0, "EN CURSO", IF(COUNTIF(R20:R29,"N/D") &gt; 0,"EN CURSO", IF(COUNT($B20:$B29) = COUNTIF(R20:R29,"N/A"), "N/A", IF(COUNTIF(R20:R29,"Falla")&gt;('DATA - Oculta'!$C$25*((COUNTIF(R20:R29,"Pasa")+COUNTIF(R20:R29,"Falla")))), "NO CONFORME","CONFORME"))))))</f>
        <v>N/A</v>
      </c>
      <c r="S30" s="259" t="str">
        <f>IF(OR('03.Muestra'!$D$20=0,COUNTIF('03.Muestra'!$D$8:'03.Muestra'!$D$17,"Página Web")=0),"N/A", IF(COUNTIF(INDIRECT("R5.Genéricos!$E"&amp;SUM(19,38*0)):INDIRECT("R5.Genéricos!$E"&amp;SUM(53,38*0)),"ERR")&gt;0,"ERROR", IF(COUNTIF(S20:S29,"N/T")&gt;0, "EN CURSO", IF(COUNTIF(S20:S29,"N/D") &gt; 0,"EN CURSO", IF(COUNT($B20:$B29) = COUNTIF(S20:S29,"N/A"), "N/A", IF(COUNTIF(S20:S29,"Falla")&gt;('DATA - Oculta'!$C$25*((COUNTIF(S20:S29,"Pasa")+COUNTIF(S20:S29,"Falla")))), "NO CONFORME","CONFORME"))))))</f>
        <v>N/A</v>
      </c>
      <c r="T30" s="259" t="str">
        <f>IF(OR('03.Muestra'!$D$20=0,COUNTIF('03.Muestra'!$D$8:'03.Muestra'!$D$17,"Página Web")=0),"N/A", IF(COUNTIF(INDIRECT("R5.Genéricos!$E"&amp;SUM(19,38*0)):INDIRECT("R5.Genéricos!$E"&amp;SUM(53,38*0)),"ERR")&gt;0,"ERROR", IF(COUNTIF(T20:T29,"N/T")&gt;0, "EN CURSO", IF(COUNTIF(T20:T29,"N/D") &gt; 0,"EN CURSO", IF(COUNT($B20:$B29) = COUNTIF(T20:T29,"N/A"), "N/A", IF(COUNTIF(T20:T29,"Falla")&gt;('DATA - Oculta'!$C$25*((COUNTIF(T20:T29,"Pasa")+COUNTIF(T20:T29,"Falla")))), "NO CONFORME","CONFORME"))))))</f>
        <v>N/A</v>
      </c>
      <c r="U30" s="259" t="str">
        <f>IF(OR('03.Muestra'!$D$20=0,COUNTIF('03.Muestra'!$D$8:'03.Muestra'!$D$17,"Página Web")=0),"N/A", IF(COUNTIF(INDIRECT("R5.Genéricos!$E"&amp;SUM(19,38*0)):INDIRECT("R5.Genéricos!$E"&amp;SUM(53,38*0)),"ERR")&gt;0,"ERROR", IF(COUNTIF(U20:U29,"N/T")&gt;0, "EN CURSO", IF(COUNTIF(U20:U29,"N/D") &gt; 0,"EN CURSO", IF(COUNT($B20:$B29) = COUNTIF(U20:U29,"N/A"), "N/A", IF(COUNTIF(U20:U29,"Falla")&gt;('DATA - Oculta'!$C$25*((COUNTIF(U20:U29,"Pasa")+COUNTIF(U20:U29,"Falla")))), "NO CONFORME","CONFORME"))))))</f>
        <v>N/A</v>
      </c>
      <c r="V30" s="259" t="str">
        <f>IF(OR('03.Muestra'!$D$20=0,COUNTIF('03.Muestra'!$D$8:'03.Muestra'!$D$17,"Página Web")=0),"N/A", IF(COUNTIF(INDIRECT("R5.Genéricos!$E"&amp;SUM(19,38*0)):INDIRECT("R5.Genéricos!$E"&amp;SUM(53,38*0)),"ERR")&gt;0,"ERROR", IF(COUNTIF(V20:V29,"N/T")&gt;0, "EN CURSO", IF(COUNTIF(V20:V29,"N/D") &gt; 0,"EN CURSO", IF(COUNT($B20:$B29) = COUNTIF(V20:V29,"N/A"), "N/A", IF(COUNTIF(V20:V29,"Falla")&gt;('DATA - Oculta'!$C$25*((COUNTIF(V20:V29,"Pasa")+COUNTIF(V20:V29,"Falla")))), "NO CONFORME","CONFORME"))))))</f>
        <v>N/A</v>
      </c>
      <c r="W30" s="259" t="str">
        <f>IF(OR('03.Muestra'!$D$20=0,COUNTIF('03.Muestra'!$D$8:'03.Muestra'!$D$17,"Página Web")=0),"N/A", IF(COUNTIF(INDIRECT("R5.Genéricos!$E"&amp;SUM(19,38*0)):INDIRECT("R5.Genéricos!$E"&amp;SUM(53,38*0)),"ERR")&gt;0,"ERROR", IF(COUNTIF(W20:W29,"N/T")&gt;0, "EN CURSO", IF(COUNTIF(W20:W29,"N/D") &gt; 0,"EN CURSO", IF(COUNT($B20:$B29) = COUNTIF(W20:W29,"N/A"), "N/A", IF(COUNTIF(W20:W29,"Falla")&gt;('DATA - Oculta'!$C$25*((COUNTIF(W20:W29,"Pasa")+COUNTIF(W20:W29,"Falla")))), "NO CONFORME","CONFORME"))))))</f>
        <v>N/A</v>
      </c>
      <c r="X30" s="259" t="str">
        <f>IF(OR('03.Muestra'!$D$20=0,COUNTIF('03.Muestra'!$D$8:'03.Muestra'!$D$17,"Página Web")=0),"N/A", IF(COUNTIF(INDIRECT("R5.Genéricos!$E"&amp;SUM(19,38*0)):INDIRECT("R5.Genéricos!$E"&amp;SUM(53,38*0)),"ERR")&gt;0,"ERROR", IF(COUNTIF(X20:X29,"N/T")&gt;0, "EN CURSO", IF(COUNTIF(X20:X29,"N/D") &gt; 0,"EN CURSO", IF(COUNT($B20:$B29) = COUNTIF(X20:X29,"N/A"), "N/A", IF(COUNTIF(X20:X29,"Falla")&gt;('DATA - Oculta'!$C$25*((COUNTIF(X20:X29,"Pasa")+COUNTIF(X20:X29,"Falla")))), "NO CONFORME","CONFORME"))))))</f>
        <v>N/A</v>
      </c>
      <c r="Y30" s="259" t="str">
        <f>IF(OR('03.Muestra'!$D$20=0,COUNTIF('03.Muestra'!$D$8:'03.Muestra'!$D$17,"Página Web")=0),"N/A", IF(COUNTIF(INDIRECT("R5.Genéricos!$E"&amp;SUM(19,38*0)):INDIRECT("R5.Genéricos!$E"&amp;SUM(53,38*0)),"ERR")&gt;0,"ERROR", IF(COUNTIF(Y20:Y29,"N/T")&gt;0, "EN CURSO", IF(COUNTIF(Y20:Y29,"N/D") &gt; 0,"EN CURSO", IF(COUNT($B20:$B29) = COUNTIF(Y20:Y29,"N/A"), "N/A", IF(COUNTIF(Y20:Y29,"Falla")&gt;('DATA - Oculta'!$C$25*((COUNTIF(Y20:Y29,"Pasa")+COUNTIF(Y20:Y29,"Falla")))), "NO CONFORME","CONFORME"))))))</f>
        <v>N/A</v>
      </c>
      <c r="Z30" s="259" t="str">
        <f>IF(OR('03.Muestra'!$D$20=0,COUNTIF('03.Muestra'!$D$8:'03.Muestra'!$D$17,"Página Web")=0),"N/A", IF(COUNTIF(INDIRECT("R5.Genéricos!$E"&amp;SUM(19,38*0)):INDIRECT("R5.Genéricos!$E"&amp;SUM(53,38*0)),"ERR")&gt;0,"ERROR", IF(COUNTIF(Z20:Z29,"N/T")&gt;0, "EN CURSO", IF(COUNTIF(Z20:Z29,"N/D") &gt; 0,"EN CURSO", IF(COUNT($B20:$B29) = COUNTIF(Z20:Z29,"N/A"), "N/A", IF(COUNTIF(Z20:Z29,"Falla")&gt;('DATA - Oculta'!$C$25*((COUNTIF(Z20:Z29,"Pasa")+COUNTIF(Z20:Z29,"Falla")))), "NO CONFORME","CONFORME"))))))</f>
        <v>N/A</v>
      </c>
      <c r="AA30" s="259" t="str">
        <f>IF(OR('03.Muestra'!$D$20=0,COUNTIF('03.Muestra'!$D$8:'03.Muestra'!$D$17,"Página Web")=0),"N/A", IF(COUNTIF(INDIRECT("R5.Genéricos!$E"&amp;SUM(19,38*0)):INDIRECT("R5.Genéricos!$E"&amp;SUM(53,38*0)),"ERR")&gt;0,"ERROR", IF(COUNTIF(AA20:AA29,"N/T")&gt;0, "EN CURSO", IF(COUNTIF(AA20:AA29,"N/D") &gt; 0,"EN CURSO", IF(COUNT($B20:$B29) = COUNTIF(AA20:AA29,"N/A"), "N/A", IF(COUNTIF(AA20:AA29,"Falla")&gt;('DATA - Oculta'!$C$25*((COUNTIF(AA20:AA29,"Pasa")+COUNTIF(AA20:AA29,"Falla")))), "NO CONFORME","CONFORME"))))))</f>
        <v>N/A</v>
      </c>
      <c r="AB30" s="259" t="str">
        <f>IF(OR('03.Muestra'!$D$20=0,COUNTIF('03.Muestra'!$D$8:'03.Muestra'!$D$17,"Página Web")=0),"N/A", IF(COUNTIF(INDIRECT("R5.Genéricos!$E"&amp;SUM(19,38*0)):INDIRECT("R5.Genéricos!$E"&amp;SUM(53,38*0)),"ERR")&gt;0,"ERROR", IF(COUNTIF(AB20:AB29,"N/T")&gt;0, "EN CURSO", IF(COUNTIF(AB20:AB29,"N/D") &gt; 0,"EN CURSO", IF(COUNT($B20:$B29) = COUNTIF(AB20:AB29,"N/A"), "N/A", IF(COUNTIF(AB20:AB29,"Falla")&gt;('DATA - Oculta'!$C$25*((COUNTIF(AB20:AB29,"Pasa")+COUNTIF(AB20:AB29,"Falla")))), "NO CONFORME","CONFORME"))))))</f>
        <v>N/A</v>
      </c>
      <c r="AC30" s="259" t="str">
        <f>IF(OR('03.Muestra'!$D$20=0,COUNTIF('03.Muestra'!$D$8:'03.Muestra'!$D$17,"Página Web")=0),"N/A", IF(COUNTIF(INDIRECT("R5.Genéricos!$E"&amp;SUM(19,38*0)):INDIRECT("R5.Genéricos!$E"&amp;SUM(53,38*0)),"ERR")&gt;0,"ERROR", IF(COUNTIF(AC20:AC29,"N/T")&gt;0, "EN CURSO", IF(COUNTIF(AC20:AC29,"N/D") &gt; 0,"EN CURSO", IF(COUNT($B20:$B29) = COUNTIF(AC20:AC29,"N/A"), "N/A", IF(COUNTIF(AC20:AC29,"Falla")&gt;('DATA - Oculta'!$C$25*((COUNTIF(AC20:AC29,"Pasa")+COUNTIF(AC20:AC29,"Falla")))), "NO CONFORME","CONFORME"))))))</f>
        <v>N/A</v>
      </c>
      <c r="AD30" s="259" t="str">
        <f>IF(OR('03.Muestra'!$D$20=0,COUNTIF('03.Muestra'!$D$8:'03.Muestra'!$D$17,"Página Web")=0),"N/A", IF(COUNTIF(INDIRECT("R5.Genéricos!$E"&amp;SUM(19,38*0)):INDIRECT("R5.Genéricos!$E"&amp;SUM(53,38*0)),"ERR")&gt;0,"ERROR", IF(COUNTIF(AD20:AD29,"N/T")&gt;0, "EN CURSO", IF(COUNTIF(AD20:AD29,"N/D") &gt; 0,"EN CURSO", IF(COUNT($B20:$B29) = COUNTIF(AD20:AD29,"N/A"), "N/A", IF(COUNTIF(AD20:AD29,"Falla")&gt;('DATA - Oculta'!$C$25*((COUNTIF(AD20:AD29,"Pasa")+COUNTIF(AD20:AD29,"Falla")))), "NO CONFORME","CONFORME"))))))</f>
        <v>N/A</v>
      </c>
      <c r="AE30" s="259" t="str">
        <f>IF(OR('03.Muestra'!$D$20=0,COUNTIF('03.Muestra'!$D$8:'03.Muestra'!$D$17,"Página Web")=0),"N/A", IF(COUNTIF(INDIRECT("R5.Genéricos!$E"&amp;SUM(19,38*0)):INDIRECT("R5.Genéricos!$E"&amp;SUM(53,38*0)),"ERR")&gt;0,"ERROR", IF(COUNTIF(AE20:AE29,"N/T")&gt;0, "EN CURSO", IF(COUNTIF(AE20:AE29,"N/D") &gt; 0,"EN CURSO", IF(COUNT($B20:$B29) = COUNTIF(AE20:AE29,"N/A"), "N/A", IF(COUNTIF(AE20:AE29,"Falla")&gt;('DATA - Oculta'!$C$25*((COUNTIF(AE20:AE29,"Pasa")+COUNTIF(AE20:AE29,"Falla")))), "NO CONFORME","CONFORME"))))))</f>
        <v>N/A</v>
      </c>
      <c r="AF30" s="259" t="str">
        <f>IF(OR('03.Muestra'!$D$20=0,COUNTIF('03.Muestra'!$D$8:'03.Muestra'!$D$17,"Página Web")=0),"N/A", IF(COUNTIF(INDIRECT("R5.Genéricos!$E"&amp;SUM(19,38*0)):INDIRECT("R5.Genéricos!$E"&amp;SUM(53,38*0)),"ERR")&gt;0,"ERROR", IF(COUNTIF(AF20:AF29,"N/T")&gt;0, "EN CURSO", IF(COUNTIF(AF20:AF29,"N/D") &gt; 0,"EN CURSO", IF(COUNT($B20:$B29) = COUNTIF(AF20:AF29,"N/A"), "N/A", IF(COUNTIF(AF20:AF29,"Falla")&gt;('DATA - Oculta'!$C$25*((COUNTIF(AF20:AF29,"Pasa")+COUNTIF(AF20:AF29,"Falla")))), "NO CONFORME","CONFORME"))))))</f>
        <v>N/A</v>
      </c>
      <c r="AG30" s="259" t="str">
        <f>IF(OR('03.Muestra'!$D$20=0,COUNTIF('03.Muestra'!$D$8:'03.Muestra'!$D$17,"Página Web")=0),"N/A", IF(COUNTIF(INDIRECT("R5.Genéricos!$E"&amp;SUM(19,38*0)):INDIRECT("R5.Genéricos!$E"&amp;SUM(53,38*0)),"ERR")&gt;0,"ERROR", IF(COUNTIF(AG20:AG29,"N/T")&gt;0, "EN CURSO", IF(COUNTIF(AG20:AG29,"N/D") &gt; 0,"EN CURSO", IF(COUNT($B20:$B29) = COUNTIF(AG20:AG29,"N/A"), "N/A", IF(COUNTIF(AG20:AG29,"Falla")&gt;('DATA - Oculta'!$C$25*((COUNTIF(AG20:AG29,"Pasa")+COUNTIF(AG20:AG29,"Falla")))), "NO CONFORME","CONFORME"))))))</f>
        <v>N/A</v>
      </c>
      <c r="AH30" s="259" t="str">
        <f>IF(OR('03.Muestra'!$D$20=0,COUNTIF('03.Muestra'!$D$8:'03.Muestra'!$D$17,"Página Web")=0),"N/A", IF(COUNTIF(INDIRECT("R5.Genéricos!$E"&amp;SUM(19,38*0)):INDIRECT("R5.Genéricos!$E"&amp;SUM(53,38*0)),"ERR")&gt;0,"ERROR", IF(COUNTIF(AH20:AH29,"N/T")&gt;0, "EN CURSO", IF(COUNTIF(AH20:AH29,"N/D") &gt; 0,"EN CURSO", IF(COUNT($B20:$B29) = COUNTIF(AH20:AH29,"N/A"), "N/A", IF(COUNTIF(AH20:AH29,"Falla")&gt;('DATA - Oculta'!$C$25*((COUNTIF(AH20:AH29,"Pasa")+COUNTIF(AH20:AH29,"Falla")))), "NO CONFORME","CONFORME"))))))</f>
        <v>N/A</v>
      </c>
      <c r="AI30" s="259" t="str">
        <f>IF(OR('03.Muestra'!$D$20=0,COUNTIF('03.Muestra'!$D$8:'03.Muestra'!$D$17,"Página Web")=0),"N/A", IF(COUNTIF(INDIRECT("R5.Genéricos!$E"&amp;SUM(19,38*0)):INDIRECT("R5.Genéricos!$E"&amp;SUM(53,38*0)),"ERR")&gt;0,"ERROR", IF(COUNTIF(AI20:AI29,"N/T")&gt;0, "EN CURSO", IF(COUNTIF(AI20:AI29,"N/D") &gt; 0,"EN CURSO", IF(COUNT($B20:$B29) = COUNTIF(AI20:AI29,"N/A"), "N/A", IF(COUNTIF(AI20:AI29,"Falla")&gt;('DATA - Oculta'!$C$25*((COUNTIF(AI20:AI29,"Pasa")+COUNTIF(AI20:AI29,"Falla")))), "NO CONFORME","CONFORME"))))))</f>
        <v>N/A</v>
      </c>
      <c r="AJ30" s="259" t="str">
        <f>IF(OR('03.Muestra'!$D$20=0,COUNTIF('03.Muestra'!$D$8:'03.Muestra'!$D$17,"Página Web")=0),"N/A", IF(COUNTIF(INDIRECT("R5.Genéricos!$E"&amp;SUM(19,38*0)):INDIRECT("R5.Genéricos!$E"&amp;SUM(53,38*0)),"ERR")&gt;0,"ERROR", IF(COUNTIF(AJ20:AJ29,"N/T")&gt;0, "EN CURSO", IF(COUNTIF(AJ20:AJ29,"N/D") &gt; 0,"EN CURSO", IF(COUNT($B20:$B29) = COUNTIF(AJ20:AJ29,"N/A"), "N/A", IF(COUNTIF(AJ20:AJ29,"Falla")&gt;('DATA - Oculta'!$C$25*((COUNTIF(AJ20:AJ29,"Pasa")+COUNTIF(AJ20:AJ29,"Falla")))), "NO CONFORME","CONFORME"))))))</f>
        <v>CONFORME</v>
      </c>
      <c r="AK30" s="259" t="str">
        <f>IF(OR('03.Muestra'!$D$20=0,COUNTIF('03.Muestra'!$D$8:'03.Muestra'!$D$17,"Página Web")=0),"N/A", IF(COUNTIF(INDIRECT("R5.Genéricos!$E"&amp;SUM(19,38*0)):INDIRECT("R5.Genéricos!$E"&amp;SUM(53,38*0)),"ERR")&gt;0,"ERROR", IF(COUNTIF(AK20:AK29,"N/T")&gt;0, "EN CURSO", IF(COUNTIF(AK20:AK29,"N/D") &gt; 0,"EN CURSO", IF(COUNT($B20:$B29) = COUNTIF(AK20:AK29,"N/A"), "N/A", IF(COUNTIF(AK20:AK29,"Falla")&gt;('DATA - Oculta'!$C$25*((COUNTIF(AK20:AK29,"Pasa")+COUNTIF(AK20:AK29,"Falla")))), "NO CONFORME","CONFORME"))))))</f>
        <v>N/A</v>
      </c>
      <c r="AL30" s="259" t="str">
        <f>IF(OR('03.Muestra'!$D$20=0,COUNTIF('03.Muestra'!$D$8:'03.Muestra'!$D$17,"Página Web")=0),"N/A", IF(COUNTIF(INDIRECT("R5.Genéricos!$E"&amp;SUM(19,38*0)):INDIRECT("R5.Genéricos!$E"&amp;SUM(53,38*0)),"ERR")&gt;0,"ERROR", IF(COUNTIF(AL20:AL29,"N/T")&gt;0, "EN CURSO", IF(COUNTIF(AL20:AL29,"N/D") &gt; 0,"EN CURSO", IF(COUNT($B20:$B29) = COUNTIF(AL20:AL29,"N/A"), "N/A", IF(COUNTIF(AL20:AL29,"Falla")&gt;('DATA - Oculta'!$C$25*((COUNTIF(AL20:AL29,"Pasa")+COUNTIF(AL20:AL29,"Falla")))), "NO CONFORME","CONFORME"))))))</f>
        <v>N/A</v>
      </c>
      <c r="AM30" s="259" t="str">
        <f>IF(OR('03.Muestra'!$D$20=0,COUNTIF('03.Muestra'!$D$8:'03.Muestra'!$D$17,"Página Web")=0),"N/A", IF(COUNTIF(INDIRECT("R5.Genéricos!$E"&amp;SUM(19,38*0)):INDIRECT("R5.Genéricos!$E"&amp;SUM(53,38*0)),"ERR")&gt;0,"ERROR", IF(COUNTIF(AM20:AM29,"N/T")&gt;0, "EN CURSO", IF(COUNTIF(AM20:AM29,"N/D") &gt; 0,"EN CURSO", IF(COUNT($B20:$B29) = COUNTIF(AM20:AM29,"N/A"), "N/A", IF(COUNTIF(AM20:AM29,"Falla")&gt;('DATA - Oculta'!$C$25*((COUNTIF(AM20:AM29,"Pasa")+COUNTIF(AM20:AM29,"Falla")))), "NO CONFORME","CONFORME"))))))</f>
        <v>CONFORME</v>
      </c>
      <c r="AN30" s="259" t="str">
        <f>IF(OR('03.Muestra'!$D$20=0,COUNTIF('03.Muestra'!$D$8:'03.Muestra'!$D$17,"Página Web")=0),"N/A", IF(COUNTIF(INDIRECT("R5.Genéricos!$E"&amp;SUM(19,38*0)):INDIRECT("R5.Genéricos!$E"&amp;SUM(53,38*0)),"ERR")&gt;0,"ERROR", IF(COUNTIF(AN20:AN29,"N/T")&gt;0, "EN CURSO", IF(COUNTIF(AN20:AN29,"N/D") &gt; 0,"EN CURSO", IF(COUNT($B20:$B29) = COUNTIF(AN20:AN29,"N/A"), "N/A", IF(COUNTIF(AN20:AN29,"Falla")&gt;('DATA - Oculta'!$C$25*((COUNTIF(AN20:AN29,"Pasa")+COUNTIF(AN20:AN29,"Falla")))), "NO CONFORME","CONFORME"))))))</f>
        <v>CONFORME</v>
      </c>
      <c r="AO30" s="259" t="str">
        <f>IF(OR('03.Muestra'!$D$20=0,COUNTIF('03.Muestra'!$D$8:'03.Muestra'!$D$17,"Página Web")=0),"N/A", IF(COUNTIF(INDIRECT("R5.Genéricos!$E"&amp;SUM(19,38*0)):INDIRECT("R5.Genéricos!$E"&amp;SUM(53,38*0)),"ERR")&gt;0,"ERROR", IF(COUNTIF(AO20:AO29,"N/T")&gt;0, "EN CURSO", IF(COUNTIF(AO20:AO29,"N/D") &gt; 0,"EN CURSO", IF(COUNT($B20:$B29) = COUNTIF(AO20:AO29,"N/A"), "N/A", IF(COUNTIF(AO20:AO29,"Falla")&gt;('DATA - Oculta'!$C$25*((COUNTIF(AO20:AO29,"Pasa")+COUNTIF(AO20:AO29,"Falla")))), "NO CONFORME","CONFORME"))))))</f>
        <v>N/A</v>
      </c>
      <c r="AP30" s="259" t="str">
        <f>IF(OR('03.Muestra'!$D$20=0,COUNTIF('03.Muestra'!$D$8:'03.Muestra'!$D$17,"Página Web")=0),"N/A", IF(COUNTIF(INDIRECT("R5.Genéricos!$E"&amp;SUM(19,38*0)):INDIRECT("R5.Genéricos!$E"&amp;SUM(53,38*0)),"ERR")&gt;0,"ERROR", IF(COUNTIF(AP20:AP29,"N/T")&gt;0, "EN CURSO", IF(COUNTIF(AP20:AP29,"N/D") &gt; 0,"EN CURSO", IF(COUNT($B20:$B29) = COUNTIF(AP20:AP29,"N/A"), "N/A", IF(COUNTIF(AP20:AP29,"Falla")&gt;('DATA - Oculta'!$C$25*((COUNTIF(AP20:AP29,"Pasa")+COUNTIF(AP20:AP29,"Falla")))), "NO CONFORME","CONFORME"))))))</f>
        <v>CONFORME</v>
      </c>
      <c r="AQ30" s="259" t="str">
        <f>IF(OR('03.Muestra'!$D$20=0,COUNTIF('03.Muestra'!$D$8:'03.Muestra'!$D$17,"Página Web")=0),"N/A", IF(COUNTIF(INDIRECT("R5.Genéricos!$E"&amp;SUM(19,38*0)):INDIRECT("R5.Genéricos!$E"&amp;SUM(53,38*0)),"ERR")&gt;0,"ERROR", IF(COUNTIF(AQ20:AQ29,"N/T")&gt;0, "EN CURSO", IF(COUNTIF(AQ20:AQ29,"N/D") &gt; 0,"EN CURSO", IF(COUNT($B20:$B29) = COUNTIF(AQ20:AQ29,"N/A"), "N/A", IF(COUNTIF(AQ20:AQ29,"Falla")&gt;('DATA - Oculta'!$C$25*((COUNTIF(AQ20:AQ29,"Pasa")+COUNTIF(AQ20:AQ29,"Falla")))), "NO CONFORME","CONFORME"))))))</f>
        <v>CONFORME</v>
      </c>
      <c r="AR30" s="259" t="str">
        <f>IF(OR('03.Muestra'!$D$20=0,COUNTIF('03.Muestra'!$D$8:'03.Muestra'!$D$17,"Página Web")=0),"N/A", IF(COUNTIF(INDIRECT("R5.Genéricos!$E"&amp;SUM(19,38*0)):INDIRECT("R5.Genéricos!$E"&amp;SUM(53,38*0)),"ERR")&gt;0,"ERROR", IF(COUNTIF(AR20:AR29,"N/T")&gt;0, "EN CURSO", IF(COUNTIF(AR20:AR29,"N/D") &gt; 0,"EN CURSO", IF(COUNT($B20:$B29) = COUNTIF(AR20:AR29,"N/A"), "N/A", IF(COUNTIF(AR20:AR29,"Falla")&gt;('DATA - Oculta'!$C$25*((COUNTIF(AR20:AR29,"Pasa")+COUNTIF(AR20:AR29,"Falla")))), "NO CONFORME","CONFORME"))))))</f>
        <v>CONFORME</v>
      </c>
      <c r="AS30" s="259" t="str">
        <f>IF(OR('03.Muestra'!$D$20=0,COUNTIF('03.Muestra'!$D$8:'03.Muestra'!$D$17,"Página Web")=0),"N/A", IF(COUNTIF(INDIRECT("R5.Genéricos!$E"&amp;SUM(19,38*0)):INDIRECT("R5.Genéricos!$E"&amp;SUM(53,38*0)),"ERR")&gt;0,"ERROR", IF(COUNTIF(AS20:AS29,"N/T")&gt;0, "EN CURSO", IF(COUNTIF(AS20:AS29,"N/D") &gt; 0,"EN CURSO", IF(COUNT($B20:$B29) = COUNTIF(AS20:AS29,"N/A"), "N/A", IF(COUNTIF(AS20:AS29,"Falla")&gt;('DATA - Oculta'!$C$25*((COUNTIF(AS20:AS29,"Pasa")+COUNTIF(AS20:AS29,"Falla")))), "NO CONFORME","CONFORME"))))))</f>
        <v>CONFORME</v>
      </c>
      <c r="AT30" s="259" t="str">
        <f>IF(OR('03.Muestra'!$D$20=0,COUNTIF('03.Muestra'!$D$8:'03.Muestra'!$D$17,"Página Web")=0),"N/A", IF(COUNTIF(INDIRECT("R5.Genéricos!$E"&amp;SUM(19,38*0)):INDIRECT("R5.Genéricos!$E"&amp;SUM(53,38*0)),"ERR")&gt;0,"ERROR", IF(COUNTIF(AT20:AT29,"N/T")&gt;0, "EN CURSO", IF(COUNTIF(AT20:AT29,"N/D") &gt; 0,"EN CURSO", IF(COUNT($B20:$B29) = COUNTIF(AT20:AT29,"N/A"), "N/A", IF(COUNTIF(AT20:AT29,"Falla")&gt;('DATA - Oculta'!$C$25*((COUNTIF(AT20:AT29,"Pasa")+COUNTIF(AT20:AT29,"Falla")))), "NO CONFORME","CONFORME"))))))</f>
        <v>NO CONFORME</v>
      </c>
      <c r="AU30" s="259" t="str">
        <f>IF(OR('03.Muestra'!$D$20=0,COUNTIF('03.Muestra'!$D$8:'03.Muestra'!$D$17,"Página Web")=0),"N/A", IF(COUNTIF(INDIRECT("R5.Genéricos!$E"&amp;SUM(19,38*0)):INDIRECT("R5.Genéricos!$E"&amp;SUM(53,38*0)),"ERR")&gt;0,"ERROR", IF(COUNTIF(AU20:AU29,"N/T")&gt;0, "EN CURSO", IF(COUNTIF(AU20:AU29,"N/D") &gt; 0,"EN CURSO", IF(COUNT($B20:$B29) = COUNTIF(AU20:AU29,"N/A"), "N/A", IF(COUNTIF(AU20:AU29,"Falla")&gt;('DATA - Oculta'!$C$25*((COUNTIF(AU20:AU29,"Pasa")+COUNTIF(AU20:AU29,"Falla")))), "NO CONFORME","CONFORME"))))))</f>
        <v>N/A</v>
      </c>
      <c r="AV30" s="259" t="str">
        <f>IF(OR('03.Muestra'!$D$20=0,COUNTIF('03.Muestra'!$D$8:'03.Muestra'!$D$17,"Página Web")=0),"N/A", IF(COUNTIF(INDIRECT("R5.Genéricos!$E"&amp;SUM(19,38*0)):INDIRECT("R5.Genéricos!$E"&amp;SUM(53,38*0)),"ERR")&gt;0,"ERROR", IF(COUNTIF(AV20:AV29,"N/T")&gt;0, "EN CURSO", IF(COUNTIF(AV20:AV29,"N/D") &gt; 0,"EN CURSO", IF(COUNT($B20:$B29) = COUNTIF(AV20:AV29,"N/A"), "N/A", IF(COUNTIF(AV20:AV29,"Falla")&gt;('DATA - Oculta'!$C$25*((COUNTIF(AV20:AV29,"Pasa")+COUNTIF(AV20:AV29,"Falla")))), "NO CONFORME","CONFORME"))))))</f>
        <v>CONFORME</v>
      </c>
      <c r="AW30" s="259" t="str">
        <f>IF(OR('03.Muestra'!$D$20=0,COUNTIF('03.Muestra'!$D$8:'03.Muestra'!$D$17,"Página Web")=0),"N/A", IF(COUNTIF(INDIRECT("R5.Genéricos!$E"&amp;SUM(19,38*0)):INDIRECT("R5.Genéricos!$E"&amp;SUM(53,38*0)),"ERR")&gt;0,"ERROR", IF(COUNTIF(AW20:AW29,"N/T")&gt;0, "EN CURSO", IF(COUNTIF(AW20:AW29,"N/D") &gt; 0,"EN CURSO", IF(COUNT($B20:$B29) = COUNTIF(AW20:AW29,"N/A"), "N/A", IF(COUNTIF(AW20:AW29,"Falla")&gt;('DATA - Oculta'!$C$25*((COUNTIF(AW20:AW29,"Pasa")+COUNTIF(AW20:AW29,"Falla")))), "NO CONFORME","CONFORME"))))))</f>
        <v>CONFORME</v>
      </c>
      <c r="AX30" s="259" t="str">
        <f>IF(OR('03.Muestra'!$D$20=0,COUNTIF('03.Muestra'!$D$8:'03.Muestra'!$D$17,"Página Web")=0),"N/A", IF(COUNTIF(INDIRECT("R5.Genéricos!$E"&amp;SUM(19,38*0)):INDIRECT("R5.Genéricos!$E"&amp;SUM(53,38*0)),"ERR")&gt;0,"ERROR", IF(COUNTIF(AX20:AX29,"N/T")&gt;0, "EN CURSO", IF(COUNTIF(AX20:AX29,"N/D") &gt; 0,"EN CURSO", IF(COUNT($B20:$B29) = COUNTIF(AX20:AX29,"N/A"), "N/A", IF(COUNTIF(AX20:AX29,"Falla")&gt;('DATA - Oculta'!$C$25*((COUNTIF(AX20:AX29,"Pasa")+COUNTIF(AX20:AX29,"Falla")))), "NO CONFORME","CONFORME"))))))</f>
        <v>CONFORME</v>
      </c>
      <c r="AY30" s="259" t="str">
        <f>IF(OR('03.Muestra'!$D$20=0,COUNTIF('03.Muestra'!$D$8:'03.Muestra'!$D$17,"Página Web")=0),"N/A", IF(COUNTIF(INDIRECT("R5.Genéricos!$E"&amp;SUM(19,38*0)):INDIRECT("R5.Genéricos!$E"&amp;SUM(53,38*0)),"ERR")&gt;0,"ERROR", IF(COUNTIF(AY20:AY29,"N/T")&gt;0, "EN CURSO", IF(COUNTIF(AY20:AY29,"N/D") &gt; 0,"EN CURSO", IF(COUNT($B20:$B29) = COUNTIF(AY20:AY29,"N/A"), "N/A", IF(COUNTIF(AY20:AY29,"Falla")&gt;('DATA - Oculta'!$C$25*((COUNTIF(AY20:AY29,"Pasa")+COUNTIF(AY20:AY29,"Falla")))), "NO CONFORME","CONFORME"))))))</f>
        <v>CONFORME</v>
      </c>
      <c r="AZ30" s="259" t="str">
        <f>IF(OR('03.Muestra'!$D$20=0,COUNTIF('03.Muestra'!$D$8:'03.Muestra'!$D$17,"Página Web")=0),"N/A", IF(COUNTIF(INDIRECT("R5.Genéricos!$E"&amp;SUM(19,38*0)):INDIRECT("R5.Genéricos!$E"&amp;SUM(53,38*0)),"ERR")&gt;0,"ERROR", IF(COUNTIF(AZ20:AZ29,"N/T")&gt;0, "EN CURSO", IF(COUNTIF(AZ20:AZ29,"N/D") &gt; 0,"EN CURSO", IF(COUNT($B20:$B29) = COUNTIF(AZ20:AZ29,"N/A"), "N/A", IF(COUNTIF(AZ20:AZ29,"Falla")&gt;('DATA - Oculta'!$C$25*((COUNTIF(AZ20:AZ29,"Pasa")+COUNTIF(AZ20:AZ29,"Falla")))), "NO CONFORME","CONFORME"))))))</f>
        <v>NO CONFORME</v>
      </c>
      <c r="BA30" s="259" t="str">
        <f>IF(OR('03.Muestra'!$D$20=0,COUNTIF('03.Muestra'!$D$8:'03.Muestra'!$D$17,"Página Web")=0),"N/A", IF(COUNTIF(INDIRECT("R5.Genéricos!$E"&amp;SUM(19,38*0)):INDIRECT("R5.Genéricos!$E"&amp;SUM(53,38*0)),"ERR")&gt;0,"ERROR", IF(COUNTIF(BA20:BA29,"N/T")&gt;0, "EN CURSO", IF(COUNTIF(BA20:BA29,"N/D") &gt; 0,"EN CURSO", IF(COUNT($B20:$B29) = COUNTIF(BA20:BA29,"N/A"), "N/A", IF(COUNTIF(BA20:BA29,"Falla")&gt;('DATA - Oculta'!$C$25*((COUNTIF(BA20:BA29,"Pasa")+COUNTIF(BA20:BA29,"Falla")))), "NO CONFORME","CONFORME"))))))</f>
        <v>CONFORME</v>
      </c>
      <c r="BB30" s="259" t="str">
        <f>IF(OR('03.Muestra'!$D$20=0,COUNTIF('03.Muestra'!$D$8:'03.Muestra'!$D$17,"Página Web")=0),"N/A", IF(COUNTIF(INDIRECT("R5.Genéricos!$E"&amp;SUM(19,38*0)):INDIRECT("R5.Genéricos!$E"&amp;SUM(53,38*0)),"ERR")&gt;0,"ERROR", IF(COUNTIF(BB20:BB29,"N/T")&gt;0, "EN CURSO", IF(COUNTIF(BB20:BB29,"N/D") &gt; 0,"EN CURSO", IF(COUNT($B20:$B29) = COUNTIF(BB20:BB29,"N/A"), "N/A", IF(COUNTIF(BB20:BB29,"Falla")&gt;('DATA - Oculta'!$C$25*((COUNTIF(BB20:BB29,"Pasa")+COUNTIF(BB20:BB29,"Falla")))), "NO CONFORME","CONFORME"))))))</f>
        <v>N/A</v>
      </c>
      <c r="BC30" s="259" t="str">
        <f>IF(OR('03.Muestra'!$D$20=0,COUNTIF('03.Muestra'!$D$8:'03.Muestra'!$D$17,"Página Web")=0),"N/A", IF(COUNTIF(INDIRECT("R5.Genéricos!$E"&amp;SUM(19,38*0)):INDIRECT("R5.Genéricos!$E"&amp;SUM(53,38*0)),"ERR")&gt;0,"ERROR", IF(COUNTIF(BC20:BC29,"N/T")&gt;0, "EN CURSO", IF(COUNTIF(BC20:BC29,"N/D") &gt; 0,"EN CURSO", IF(COUNT($B20:$B29) = COUNTIF(BC20:BC29,"N/A"), "N/A", IF(COUNTIF(BC20:BC29,"Falla")&gt;('DATA - Oculta'!$C$25*((COUNTIF(BC20:BC29,"Pasa")+COUNTIF(BC20:BC29,"Falla")))), "NO CONFORME","CONFORME"))))))</f>
        <v>CONFORME</v>
      </c>
      <c r="BD30" s="259" t="str">
        <f>IF(OR('03.Muestra'!$D$20=0,COUNTIF('03.Muestra'!$D$8:'03.Muestra'!$D$17,"Página Web")=0),"N/A", IF(COUNTIF(INDIRECT("R5.Genéricos!$E"&amp;SUM(19,38*0)):INDIRECT("R5.Genéricos!$E"&amp;SUM(53,38*0)),"ERR")&gt;0,"ERROR", IF(COUNTIF(BD20:BD29,"N/T")&gt;0, "EN CURSO", IF(COUNTIF(BD20:BD29,"N/D") &gt; 0,"EN CURSO", IF(COUNT($B20:$B29) = COUNTIF(BD20:BD29,"N/A"), "N/A", IF(COUNTIF(BD20:BD29,"Falla")&gt;('DATA - Oculta'!$C$25*((COUNTIF(BD20:BD29,"Pasa")+COUNTIF(BD20:BD29,"Falla")))), "NO CONFORME","CONFORME"))))))</f>
        <v>N/A</v>
      </c>
      <c r="BE30" s="259" t="str">
        <f>IF(OR('03.Muestra'!$D$20=0,COUNTIF('03.Muestra'!$D$8:'03.Muestra'!$D$17,"Página Web")=0),"N/A", IF(COUNTIF(INDIRECT("R5.Genéricos!$E"&amp;SUM(19,38*0)):INDIRECT("R5.Genéricos!$E"&amp;SUM(53,38*0)),"ERR")&gt;0,"ERROR", IF(COUNTIF(BE20:BE29,"N/T")&gt;0, "EN CURSO", IF(COUNTIF(BE20:BE29,"N/D") &gt; 0,"EN CURSO", IF(COUNT($B20:$B29) = COUNTIF(BE20:BE29,"N/A"), "N/A", IF(COUNTIF(BE20:BE29,"Falla")&gt;('DATA - Oculta'!$C$25*((COUNTIF(BE20:BE29,"Pasa")+COUNTIF(BE20:BE29,"Falla")))), "NO CONFORME","CONFORME"))))))</f>
        <v>NO CONFORME</v>
      </c>
      <c r="BF30" s="259" t="str">
        <f>IF(OR('03.Muestra'!$D$20=0,COUNTIF('03.Muestra'!$D$8:'03.Muestra'!$D$17,"Página Web")=0),"N/A", IF(COUNTIF(INDIRECT("R5.Genéricos!$E"&amp;SUM(19,38*0)):INDIRECT("R5.Genéricos!$E"&amp;SUM(53,38*0)),"ERR")&gt;0,"ERROR", IF(COUNTIF(BF20:BF29,"N/T")&gt;0, "EN CURSO", IF(COUNTIF(BF20:BF29,"N/D") &gt; 0,"EN CURSO", IF(COUNT($B20:$B29) = COUNTIF(BF20:BF29,"N/A"), "N/A", IF(COUNTIF(BF20:BF29,"Falla")&gt;('DATA - Oculta'!$C$25*((COUNTIF(BF20:BF29,"Pasa")+COUNTIF(BF20:BF29,"Falla")))), "NO CONFORME","CONFORME"))))))</f>
        <v>N/A</v>
      </c>
      <c r="BG30" s="259" t="str">
        <f>IF(OR('03.Muestra'!$D$20=0,COUNTIF('03.Muestra'!$D$8:'03.Muestra'!$D$17,"Página Web")=0),"N/A", IF(COUNTIF(INDIRECT("R5.Genéricos!$E"&amp;SUM(19,38*0)):INDIRECT("R5.Genéricos!$E"&amp;SUM(53,38*0)),"ERR")&gt;0,"ERROR", IF(COUNTIF(BG20:BG29,"N/T")&gt;0, "EN CURSO", IF(COUNTIF(BG20:BG29,"N/D") &gt; 0,"EN CURSO", IF(COUNT($B20:$B29) = COUNTIF(BG20:BG29,"N/A"), "N/A", IF(COUNTIF(BG20:BG29,"Falla")&gt;('DATA - Oculta'!$C$25*((COUNTIF(BG20:BG29,"Pasa")+COUNTIF(BG20:BG29,"Falla")))), "NO CONFORME","CONFORME"))))))</f>
        <v>CONFORME</v>
      </c>
      <c r="BH30" s="259" t="str">
        <f>IF(OR('03.Muestra'!$D$20=0,COUNTIF('03.Muestra'!$D$8:'03.Muestra'!$D$17,"Página Web")=0),"N/A", IF(COUNTIF(INDIRECT("R5.Genéricos!$E"&amp;SUM(19,38*0)):INDIRECT("R5.Genéricos!$E"&amp;SUM(53,38*0)),"ERR")&gt;0,"ERROR", IF(COUNTIF(BH20:BH29,"N/T")&gt;0, "EN CURSO", IF(COUNTIF(BH20:BH29,"N/D") &gt; 0,"EN CURSO", IF(COUNT($B20:$B29) = COUNTIF(BH20:BH29,"N/A"), "N/A", IF(COUNTIF(BH20:BH29,"Falla")&gt;('DATA - Oculta'!$C$25*((COUNTIF(BH20:BH29,"Pasa")+COUNTIF(BH20:BH29,"Falla")))), "NO CONFORME","CONFORME"))))))</f>
        <v>CONFORME</v>
      </c>
      <c r="BI30" s="259" t="str">
        <f>IF(OR('03.Muestra'!$D$20=0,COUNTIF('03.Muestra'!$D$8:'03.Muestra'!$D$17,"Página Web")=0),"N/A", IF(COUNTIF(INDIRECT("R5.Genéricos!$E"&amp;SUM(19,38*0)):INDIRECT("R5.Genéricos!$E"&amp;SUM(53,38*0)),"ERR")&gt;0,"ERROR", IF(COUNTIF(BI20:BI29,"N/T")&gt;0, "EN CURSO", IF(COUNTIF(BI20:BI29,"N/D") &gt; 0,"EN CURSO", IF(COUNT($B20:$B29) = COUNTIF(BI20:BI29,"N/A"), "N/A", IF(COUNTIF(BI20:BI29,"Falla")&gt;('DATA - Oculta'!$C$25*((COUNTIF(BI20:BI29,"Pasa")+COUNTIF(BI20:BI29,"Falla")))), "NO CONFORME","CONFORME"))))))</f>
        <v>N/A</v>
      </c>
      <c r="BJ30" s="259" t="str">
        <f>IF(OR('03.Muestra'!$D$20=0,COUNTIF('03.Muestra'!$D$8:'03.Muestra'!$D$17,"Página Web")=0),"N/A", IF(COUNTIF(INDIRECT("R5.Genéricos!$E"&amp;SUM(19,38*0)):INDIRECT("R5.Genéricos!$E"&amp;SUM(53,38*0)),"ERR")&gt;0,"ERROR", IF(COUNTIF(BJ20:BJ29,"N/T")&gt;0, "EN CURSO", IF(COUNTIF(BJ20:BJ29,"N/D") &gt; 0,"EN CURSO", IF(COUNT($B20:$B29) = COUNTIF(BJ20:BJ29,"N/A"), "N/A", IF(COUNTIF(BJ20:BJ29,"Falla")&gt;('DATA - Oculta'!$C$25*((COUNTIF(BJ20:BJ29,"Pasa")+COUNTIF(BJ20:BJ29,"Falla")))), "NO CONFORME","CONFORME"))))))</f>
        <v>CONFORME</v>
      </c>
      <c r="BK30" s="259" t="str">
        <f>IF(OR('03.Muestra'!$D$20=0,COUNTIF('03.Muestra'!$D$8:'03.Muestra'!$D$17,"Página Web")=0),"N/A", IF(COUNTIF(INDIRECT("R5.Genéricos!$E"&amp;SUM(19,38*0)):INDIRECT("R5.Genéricos!$E"&amp;SUM(53,38*0)),"ERR")&gt;0,"ERROR", IF(COUNTIF(BK20:BK29,"N/T")&gt;0, "EN CURSO", IF(COUNTIF(BK20:BK29,"N/D") &gt; 0,"EN CURSO", IF(COUNT($B20:$B29) = COUNTIF(BK20:BK29,"N/A"), "N/A", IF(COUNTIF(BK20:BK29,"Falla")&gt;('DATA - Oculta'!$C$25*((COUNTIF(BK20:BK29,"Pasa")+COUNTIF(BK20:BK29,"Falla")))), "NO CONFORME","CONFORME"))))))</f>
        <v>NO CONFORME</v>
      </c>
      <c r="BL30" s="259" t="str">
        <f>IF(OR('03.Muestra'!$D$20=0,COUNTIF('03.Muestra'!$D$8:'03.Muestra'!$D$17,"Página Web")=0),"N/A", IF(COUNTIF(INDIRECT("R5.Genéricos!$E"&amp;SUM(19,38*0)):INDIRECT("R5.Genéricos!$E"&amp;SUM(53,38*0)),"ERR")&gt;0,"ERROR", IF(COUNTIF(BL20:BL29,"N/T")&gt;0, "EN CURSO", IF(COUNTIF(BL20:BL29,"N/D") &gt; 0,"EN CURSO", IF(COUNT($B20:$B29) = COUNTIF(BL20:BL29,"N/A"), "N/A", IF(COUNTIF(BL20:BL29,"Falla")&gt;('DATA - Oculta'!$C$25*((COUNTIF(BL20:BL29,"Pasa")+COUNTIF(BL20:BL29,"Falla")))), "NO CONFORME","CONFORME"))))))</f>
        <v>CONFORME</v>
      </c>
      <c r="BM30" s="259" t="str">
        <f>IF(OR('03.Muestra'!$D$20=0,COUNTIF('03.Muestra'!$D$8:'03.Muestra'!$D$17,"Página Web")=0),"N/A", IF(COUNTIF(INDIRECT("R5.Genéricos!$E"&amp;SUM(19,38*0)):INDIRECT("R5.Genéricos!$E"&amp;SUM(53,38*0)),"ERR")&gt;0,"ERROR", IF(COUNTIF(BM20:BM29,"N/T")&gt;0, "EN CURSO", IF(COUNTIF(BM20:BM29,"N/D") &gt; 0,"EN CURSO", IF(COUNT($B20:$B29) = COUNTIF(BM20:BM29,"N/A"), "N/A", IF(COUNTIF(BM20:BM29,"Falla")&gt;('DATA - Oculta'!$C$25*((COUNTIF(BM20:BM29,"Pasa")+COUNTIF(BM20:BM29,"Falla")))), "NO CONFORME","CONFORME"))))))</f>
        <v>CONFORME</v>
      </c>
      <c r="BN30" s="259" t="str">
        <f>IF(OR('03.Muestra'!$D$20=0,COUNTIF('03.Muestra'!$D$8:'03.Muestra'!$D$17,"Página Web")=0),"N/A", IF(COUNTIF(INDIRECT("R5.Genéricos!$E"&amp;SUM(19,38*0)):INDIRECT("R5.Genéricos!$E"&amp;SUM(53,38*0)),"ERR")&gt;0,"ERROR", IF(COUNTIF(BN20:BN29,"N/T")&gt;0, "EN CURSO", IF(COUNTIF(BN20:BN29,"N/D") &gt; 0,"EN CURSO", IF(COUNT($B20:$B29) = COUNTIF(BN20:BN29,"N/A"), "N/A", IF(COUNTIF(BN20:BN29,"Falla")&gt;('DATA - Oculta'!$C$25*((COUNTIF(BN20:BN29,"Pasa")+COUNTIF(BN20:BN29,"Falla")))), "NO CONFORME","CONFORME"))))))</f>
        <v>CONFORME</v>
      </c>
      <c r="BO30" s="259" t="str">
        <f>IF(OR('03.Muestra'!$D$20=0,COUNTIF('03.Muestra'!$D$8:'03.Muestra'!$D$17,"Página Web")=0),"N/A", IF(COUNTIF(INDIRECT("R5.Genéricos!$E"&amp;SUM(19,38*0)):INDIRECT("R5.Genéricos!$E"&amp;SUM(53,38*0)),"ERR")&gt;0,"ERROR", IF(COUNTIF(BO20:BO29,"N/T")&gt;0, "EN CURSO", IF(COUNTIF(BO20:BO29,"N/D") &gt; 0,"EN CURSO", IF(COUNT($B20:$B29) = COUNTIF(BO20:BO29,"N/A"), "N/A", IF(COUNTIF(BO20:BO29,"Falla")&gt;('DATA - Oculta'!$C$25*((COUNTIF(BO20:BO29,"Pasa")+COUNTIF(BO20:BO29,"Falla")))), "NO CONFORME","CONFORME"))))))</f>
        <v>N/A</v>
      </c>
      <c r="BP30" s="259" t="str">
        <f>IF(OR('03.Muestra'!$D$20=0,COUNTIF('03.Muestra'!$D$8:'03.Muestra'!$D$17,"Página Web")=0),"N/A", IF(COUNTIF(INDIRECT("R5.Genéricos!$E"&amp;SUM(19,38*0)):INDIRECT("R5.Genéricos!$E"&amp;SUM(53,38*0)),"ERR")&gt;0,"ERROR", IF(COUNTIF(BP20:BP29,"N/T")&gt;0, "EN CURSO", IF(COUNTIF(BP20:BP29,"N/D") &gt; 0,"EN CURSO", IF(COUNT($B20:$B29) = COUNTIF(BP20:BP29,"N/A"), "N/A", IF(COUNTIF(BP20:BP29,"Falla")&gt;('DATA - Oculta'!$C$25*((COUNTIF(BP20:BP29,"Pasa")+COUNTIF(BP20:BP29,"Falla")))), "NO CONFORME","CONFORME"))))))</f>
        <v>N/A</v>
      </c>
      <c r="BQ30" s="259" t="str">
        <f>IF(OR('03.Muestra'!$D$20=0,COUNTIF('03.Muestra'!$D$8:'03.Muestra'!$D$17,"Página Web")=0),"N/A", IF(COUNTIF(INDIRECT("R5.Genéricos!$E"&amp;SUM(19,38*0)):INDIRECT("R5.Genéricos!$E"&amp;SUM(53,38*0)),"ERR")&gt;0,"ERROR", IF(COUNTIF(BQ20:BQ29,"N/T")&gt;0, "EN CURSO", IF(COUNTIF(BQ20:BQ29,"N/D") &gt; 0,"EN CURSO", IF(COUNT($B20:$B29) = COUNTIF(BQ20:BQ29,"N/A"), "N/A", IF(COUNTIF(BQ20:BQ29,"Falla")&gt;('DATA - Oculta'!$C$25*((COUNTIF(BQ20:BQ29,"Pasa")+COUNTIF(BQ20:BQ29,"Falla")))), "NO CONFORME","CONFORME"))))))</f>
        <v>N/A</v>
      </c>
      <c r="BR30" s="259" t="str">
        <f>IF(OR('03.Muestra'!$D$20=0,COUNTIF('03.Muestra'!$D$8:'03.Muestra'!$D$17,"Página Web")=0),"N/A", IF(COUNTIF(INDIRECT("R5.Genéricos!$E"&amp;SUM(19,38*0)):INDIRECT("R5.Genéricos!$E"&amp;SUM(53,38*0)),"ERR")&gt;0,"ERROR", IF(COUNTIF(BR20:BR29,"N/T")&gt;0, "EN CURSO", IF(COUNTIF(BR20:BR29,"N/D") &gt; 0,"EN CURSO", IF(COUNT($B20:$B29) = COUNTIF(BR20:BR29,"N/A"), "N/A", IF(COUNTIF(BR20:BR29,"Falla")&gt;('DATA - Oculta'!$C$25*((COUNTIF(BR20:BR29,"Pasa")+COUNTIF(BR20:BR29,"Falla")))), "NO CONFORME","CONFORME"))))))</f>
        <v>CONFORME</v>
      </c>
      <c r="BS30" s="259" t="str">
        <f>IF(OR('03.Muestra'!$D$20=0,COUNTIF('03.Muestra'!$D$8:'03.Muestra'!$D$17,"Página Web")=0),"N/A", IF(COUNTIF(INDIRECT("R5.Genéricos!$E"&amp;SUM(19,38*0)):INDIRECT("R5.Genéricos!$E"&amp;SUM(53,38*0)),"ERR")&gt;0,"ERROR", IF(COUNTIF(BS20:BS29,"N/T")&gt;0, "EN CURSO", IF(COUNTIF(BS20:BS29,"N/D") &gt; 0,"EN CURSO", IF(COUNT($B20:$B29) = COUNTIF(BS20:BS29,"N/A"), "N/A", IF(COUNTIF(BS20:BS29,"Falla")&gt;('DATA - Oculta'!$C$25*((COUNTIF(BS20:BS29,"Pasa")+COUNTIF(BS20:BS29,"Falla")))), "NO CONFORME","CONFORME"))))))</f>
        <v>N/A</v>
      </c>
      <c r="BT30" s="259" t="str">
        <f>IF(OR('03.Muestra'!$D$20=0,COUNTIF('03.Muestra'!$D$8:'03.Muestra'!$D$17,"Página Web")=0),"N/A", IF(COUNTIF(INDIRECT("R5.Genéricos!$E"&amp;SUM(19,38*0)):INDIRECT("R5.Genéricos!$E"&amp;SUM(53,38*0)),"ERR")&gt;0,"ERROR", IF(COUNTIF(BT20:BT29,"N/T")&gt;0, "EN CURSO", IF(COUNTIF(BT20:BT29,"N/D") &gt; 0,"EN CURSO", IF(COUNT($B20:$B29) = COUNTIF(BT20:BT29,"N/A"), "N/A", IF(COUNTIF(BT20:BT29,"Falla")&gt;('DATA - Oculta'!$C$25*((COUNTIF(BT20:BT29,"Pasa")+COUNTIF(BT20:BT29,"Falla")))), "NO CONFORME","CONFORME"))))))</f>
        <v>CONFORME</v>
      </c>
      <c r="BU30" s="259" t="str">
        <f>IF(OR('03.Muestra'!$D$20=0,COUNTIF('03.Muestra'!$D$8:'03.Muestra'!$D$17,"Página Web")=0),"N/A", IF(COUNTIF(INDIRECT("R5.Genéricos!$E"&amp;SUM(19,38*0)):INDIRECT("R5.Genéricos!$E"&amp;SUM(53,38*0)),"ERR")&gt;0,"ERROR", IF(COUNTIF(BU20:BU29,"N/T")&gt;0, "EN CURSO", IF(COUNTIF(BU20:BU29,"N/D") &gt; 0,"EN CURSO", IF(COUNT($B20:$B29) = COUNTIF(BU20:BU29,"N/A"), "N/A", IF(COUNTIF(BU20:BU29,"Falla")&gt;('DATA - Oculta'!$C$25*((COUNTIF(BU20:BU29,"Pasa")+COUNTIF(BU20:BU29,"Falla")))), "NO CONFORME","CONFORME"))))))</f>
        <v>CONFORME</v>
      </c>
      <c r="BV30" s="259" t="str">
        <f>IF(OR('03.Muestra'!$D$20=0,COUNTIF('03.Muestra'!$D$8:'03.Muestra'!$D$17,"Página Web")=0),"N/A", IF(COUNTIF(INDIRECT("R5.Genéricos!$E"&amp;SUM(19,38*0)):INDIRECT("R5.Genéricos!$E"&amp;SUM(53,38*0)),"ERR")&gt;0,"ERROR", IF(COUNTIF(BV20:BV29,"N/T")&gt;0, "EN CURSO", IF(COUNTIF(BV20:BV29,"N/D") &gt; 0,"EN CURSO", IF(COUNT($B20:$B29) = COUNTIF(BV20:BV29,"N/A"), "N/A", IF(COUNTIF(BV20:BV29,"Falla")&gt;('DATA - Oculta'!$C$25*((COUNTIF(BV20:BV29,"Pasa")+COUNTIF(BV20:BV29,"Falla")))), "NO CONFORME","CONFORME"))))))</f>
        <v>N/A</v>
      </c>
      <c r="BW30" s="259" t="str">
        <f>IF(OR('03.Muestra'!$D$20=0,COUNTIF('03.Muestra'!$D$8:'03.Muestra'!$D$17,"Página Web")=0),"N/A", IF(COUNTIF(INDIRECT("R5.Genéricos!$E"&amp;SUM(19,38*0)):INDIRECT("R5.Genéricos!$E"&amp;SUM(53,38*0)),"ERR")&gt;0,"ERROR", IF(COUNTIF(BW20:BW29,"N/T")&gt;0, "EN CURSO", IF(COUNTIF(BW20:BW29,"N/D") &gt; 0,"EN CURSO", IF(COUNT($B20:$B29) = COUNTIF(BW20:BW29,"N/A"), "N/A", IF(COUNTIF(BW20:BW29,"Falla")&gt;('DATA - Oculta'!$C$25*((COUNTIF(BW20:BW29,"Pasa")+COUNTIF(BW20:BW29,"Falla")))), "NO CONFORME","CONFORME"))))))</f>
        <v>N/A</v>
      </c>
      <c r="BX30" s="259" t="str">
        <f>IF(OR('03.Muestra'!$D$20=0,COUNTIF('03.Muestra'!$D$8:'03.Muestra'!$D$17,"Página Web")=0),"N/A", IF(COUNTIF(INDIRECT("R5.Genéricos!$E"&amp;SUM(19,38*0)):INDIRECT("R5.Genéricos!$E"&amp;SUM(53,38*0)),"ERR")&gt;0,"ERROR", IF(COUNTIF(BX20:BX29,"N/T")&gt;0, "EN CURSO", IF(COUNTIF(BX20:BX29,"N/D") &gt; 0,"EN CURSO", IF(COUNT($B20:$B29) = COUNTIF(BX20:BX29,"N/A"), "N/A", IF(COUNTIF(BX20:BX29,"Falla")&gt;('DATA - Oculta'!$C$25*((COUNTIF(BX20:BX29,"Pasa")+COUNTIF(BX20:BX29,"Falla")))), "NO CONFORME","CONFORME"))))))</f>
        <v>CONFORME</v>
      </c>
      <c r="BY30" s="259" t="str">
        <f>IF(OR('03.Muestra'!$D$20=0,COUNTIF('03.Muestra'!$D$8:'03.Muestra'!$D$17,"Página Web")=0),"N/A", IF(COUNTIF(INDIRECT("R5.Genéricos!$E"&amp;SUM(19,38*0)):INDIRECT("R5.Genéricos!$E"&amp;SUM(53,38*0)),"ERR")&gt;0,"ERROR", IF(COUNTIF(BY20:BY29,"N/T")&gt;0, "EN CURSO", IF(COUNTIF(BY20:BY29,"N/D") &gt; 0,"EN CURSO", IF(COUNT($B20:$B29) = COUNTIF(BY20:BY29,"N/A"), "N/A", IF(COUNTIF(BY20:BY29,"Falla")&gt;('DATA - Oculta'!$C$25*((COUNTIF(BY20:BY29,"Pasa")+COUNTIF(BY20:BY29,"Falla")))), "NO CONFORME","CONFORME"))))))</f>
        <v>CONFORME</v>
      </c>
      <c r="BZ30" s="259" t="str">
        <f>IF(OR('03.Muestra'!$D$20=0,COUNTIF('03.Muestra'!$D$8:'03.Muestra'!$D$17,"Página Web")=0),"N/A", IF(COUNTIF(INDIRECT("R5.Genéricos!$E"&amp;SUM(19,38*0)):INDIRECT("R5.Genéricos!$E"&amp;SUM(53,38*0)),"ERR")&gt;0,"ERROR", IF(COUNTIF(BZ20:BZ29,"N/T")&gt;0, "EN CURSO", IF(COUNTIF(BZ20:BZ29,"N/D") &gt; 0,"EN CURSO", IF(COUNT($B20:$B29) = COUNTIF(BZ20:BZ29,"N/A"), "N/A", IF(COUNTIF(BZ20:BZ29,"Falla")&gt;('DATA - Oculta'!$C$25*((COUNTIF(BZ20:BZ29,"Pasa")+COUNTIF(BZ20:BZ29,"Falla")))), "NO CONFORME","CONFORME"))))))</f>
        <v>CONFORME</v>
      </c>
      <c r="CA30" s="259" t="str">
        <f>IF(OR('03.Muestra'!$D$20=0,COUNTIF('03.Muestra'!$D$8:'03.Muestra'!$D$17,"Página Web")=0),"N/A", IF(COUNTIF(INDIRECT("R5.Genéricos!$E"&amp;SUM(19,38*0)):INDIRECT("R5.Genéricos!$E"&amp;SUM(53,38*0)),"ERR")&gt;0,"ERROR", IF(COUNTIF(CA20:CA29,"N/T")&gt;0, "EN CURSO", IF(COUNTIF(CA20:CA29,"N/D") &gt; 0,"EN CURSO", IF(COUNT($B20:$B29) = COUNTIF(CA20:CA29,"N/A"), "N/A", IF(COUNTIF(CA20:CA29,"Falla")&gt;('DATA - Oculta'!$C$25*((COUNTIF(CA20:CA29,"Pasa")+COUNTIF(CA20:CA29,"Falla")))), "NO CONFORME","CONFORME"))))))</f>
        <v>NO CONFORME</v>
      </c>
      <c r="CB30" s="259" t="str">
        <f>IF(OR('03.Muestra'!$D$20=0,COUNTIF('03.Muestra'!$D$8:'03.Muestra'!$D$17,"Página Web")=0),"N/A", IF(COUNTIF(INDIRECT("R5.Genéricos!$E"&amp;SUM(19,38*0)):INDIRECT("R5.Genéricos!$E"&amp;SUM(53,38*0)),"ERR")&gt;0,"ERROR", IF(COUNTIF(CB20:CB29,"N/T")&gt;0, "EN CURSO", IF(COUNTIF(CB20:CB29,"N/D") &gt; 0,"EN CURSO", IF(COUNT($B20:$B29) = COUNTIF(CB20:CB29,"N/A"), "N/A", IF(COUNTIF(CB20:CB29,"Falla")&gt;('DATA - Oculta'!$C$25*((COUNTIF(CB20:CB29,"Pasa")+COUNTIF(CB20:CB29,"Falla")))), "NO CONFORME","CONFORME"))))))</f>
        <v>NO CONFORME</v>
      </c>
      <c r="CC30" s="259" t="str">
        <f>IF(OR('03.Muestra'!$D$20=0,COUNTIF('03.Muestra'!$D$8:'03.Muestra'!$D$17,"Página Web")=0),"N/A", IF(COUNTIF(INDIRECT("R5.Genéricos!$E"&amp;SUM(19,38*0)):INDIRECT("R5.Genéricos!$E"&amp;SUM(53,38*0)),"ERR")&gt;0,"ERROR", IF(COUNTIF(CC20:CC29,"N/T")&gt;0, "EN CURSO", IF(COUNTIF(CC20:CC29,"N/D") &gt; 0,"EN CURSO", IF(COUNT($B20:$B29) = COUNTIF(CC20:CC29,"N/A"), "N/A", IF(COUNTIF(CC20:CC29,"Falla")&gt;('DATA - Oculta'!$C$25*((COUNTIF(CC20:CC29,"Pasa")+COUNTIF(CC20:CC29,"Falla")))), "NO CONFORME","CONFORME"))))))</f>
        <v>N/A</v>
      </c>
      <c r="CD30" s="259" t="str">
        <f>IF(OR('03.Muestra'!$D$20=0,COUNTIF('03.Muestra'!$D$8:'03.Muestra'!$D$17,"Página Web")=0),"N/A", IF(COUNTIF(INDIRECT("R5.Genéricos!$E"&amp;SUM(19,38*0)):INDIRECT("R5.Genéricos!$E"&amp;SUM(53,38*0)),"ERR")&gt;0,"ERROR", IF(COUNTIF(CD20:CD29,"N/T")&gt;0, "EN CURSO", IF(COUNTIF(CD20:CD29,"N/D") &gt; 0,"EN CURSO", IF(COUNT($B20:$B29) = COUNTIF(CD20:CD29,"N/A"), "N/A", IF(COUNTIF(CD20:CD29,"Falla")&gt;('DATA - Oculta'!$C$25*((COUNTIF(CD20:CD29,"Pasa")+COUNTIF(CD20:CD29,"Falla")))), "NO CONFORME","CONFORME"))))))</f>
        <v>N/A</v>
      </c>
      <c r="CE30" s="259" t="str">
        <f>IF(OR('03.Muestra'!$D$20=0,COUNTIF('03.Muestra'!$D$8:'03.Muestra'!$D$17,"Página Web")=0),"N/A", IF(COUNTIF(INDIRECT("R5.Genéricos!$E"&amp;SUM(19,38*0)):INDIRECT("R5.Genéricos!$E"&amp;SUM(53,38*0)),"ERR")&gt;0,"ERROR", IF(COUNTIF(CE20:CE29,"N/T")&gt;0, "EN CURSO", IF(COUNTIF(CE20:CE29,"N/D") &gt; 0,"EN CURSO", IF(COUNT($B20:$B29) = COUNTIF(CE20:CE29,"N/A"), "N/A", IF(COUNTIF(CE20:CE29,"Falla")&gt;('DATA - Oculta'!$C$25*((COUNTIF(CE20:CE29,"Pasa")+COUNTIF(CE20:CE29,"Falla")))), "NO CONFORME","CONFORME"))))))</f>
        <v>N/A</v>
      </c>
      <c r="CF30" s="259" t="str">
        <f>IF(OR('03.Muestra'!$D$20=0,COUNTIF('03.Muestra'!$D$8:'03.Muestra'!$D$17,"Página Web")=0),"N/A", IF(COUNTIF(INDIRECT("R5.Genéricos!$E"&amp;SUM(19,38*0)):INDIRECT("R5.Genéricos!$E"&amp;SUM(53,38*0)),"ERR")&gt;0,"ERROR", IF(COUNTIF(CF20:CF29,"N/T")&gt;0, "EN CURSO", IF(COUNTIF(CF20:CF29,"N/D") &gt; 0,"EN CURSO", IF(COUNT($B20:$B29) = COUNTIF(CF20:CF29,"N/A"), "N/A", IF(COUNTIF(CF20:CF29,"Falla")&gt;('DATA - Oculta'!$C$25*((COUNTIF(CF20:CF29,"Pasa")+COUNTIF(CF20:CF29,"Falla")))), "NO CONFORME","CONFORME"))))))</f>
        <v>NO CONFORME</v>
      </c>
      <c r="CG30" s="259" t="str">
        <f>IF(OR('03.Muestra'!$D$20=0,COUNTIF('03.Muestra'!$D$8:'03.Muestra'!$D$17,"Página Web")=0),"N/A", IF(COUNTIF(INDIRECT("R5.Genéricos!$E"&amp;SUM(19,38*0)):INDIRECT("R5.Genéricos!$E"&amp;SUM(53,38*0)),"ERR")&gt;0,"ERROR", IF(COUNTIF(CG20:CG29,"N/T")&gt;0, "EN CURSO", IF(COUNTIF(CG20:CG29,"N/D") &gt; 0,"EN CURSO", IF(COUNT($B20:$B29) = COUNTIF(CG20:CG29,"N/A"), "N/A", IF(COUNTIF(CG20:CG29,"Falla")&gt;('DATA - Oculta'!$C$25*((COUNTIF(CG20:CG29,"Pasa")+COUNTIF(CG20:CG29,"Falla")))), "NO CONFORME","CONFORME"))))))</f>
        <v>N/A</v>
      </c>
      <c r="CH30" s="259" t="str">
        <f>IF(OR('03.Muestra'!$D$20=0,COUNTIF('03.Muestra'!$D$8:'03.Muestra'!$D$17,"Página Web")=0),"N/A", IF(COUNTIF(INDIRECT("R5.Genéricos!$E"&amp;SUM(19,38*0)):INDIRECT("R5.Genéricos!$E"&amp;SUM(53,38*0)),"ERR")&gt;0,"ERROR", IF(COUNTIF(CH20:CH29,"N/T")&gt;0, "EN CURSO", IF(COUNTIF(CH20:CH29,"N/D") &gt; 0,"EN CURSO", IF(COUNT($B20:$B29) = COUNTIF(CH20:CH29,"N/A"), "N/A", IF(COUNTIF(CH20:CH29,"Falla")&gt;('DATA - Oculta'!$C$25*((COUNTIF(CH20:CH29,"Pasa")+COUNTIF(CH20:CH29,"Falla")))), "NO CONFORME","CONFORME"))))))</f>
        <v>N/A</v>
      </c>
      <c r="CI30" s="259" t="str">
        <f>IF(OR('03.Muestra'!$D$20=0,COUNTIF('03.Muestra'!$D$8:'03.Muestra'!$D$17,"Página Web")=0),"N/A", IF(COUNTIF(INDIRECT("R5.Genéricos!$E"&amp;SUM(19,38*0)):INDIRECT("R5.Genéricos!$E"&amp;SUM(53,38*0)),"ERR")&gt;0,"ERROR", IF(COUNTIF(CI20:CI29,"N/T")&gt;0, "EN CURSO", IF(COUNTIF(CI20:CI29,"N/D") &gt; 0,"EN CURSO", IF(COUNT($B20:$B29) = COUNTIF(CI20:CI29,"N/A"), "N/A", IF(COUNTIF(CI20:CI29,"Falla")&gt;('DATA - Oculta'!$C$25*((COUNTIF(CI20:CI29,"Pasa")+COUNTIF(CI20:CI29,"Falla")))), "NO CONFORME","CONFORME"))))))</f>
        <v>NO CONFORME</v>
      </c>
      <c r="CJ30" s="259" t="str">
        <f>IF(OR('03.Muestra'!$D$20=0,COUNTIF('03.Muestra'!$D$8:'03.Muestra'!$D$17,"Página Web")=0),"N/A", IF(COUNTIF(INDIRECT("R5.Genéricos!$E"&amp;SUM(19,38*0)):INDIRECT("R5.Genéricos!$E"&amp;SUM(53,38*0)),"ERR")&gt;0,"ERROR", IF(COUNTIF(CJ20:CJ29,"N/T")&gt;0, "EN CURSO", IF(COUNTIF(CJ20:CJ29,"N/D") &gt; 0,"EN CURSO", IF(COUNT($B20:$B29) = COUNTIF(CJ20:CJ29,"N/A"), "N/A", IF(COUNTIF(CJ20:CJ29,"Falla")&gt;('DATA - Oculta'!$C$25*((COUNTIF(CJ20:CJ29,"Pasa")+COUNTIF(CJ20:CJ29,"Falla")))), "NO CONFORME","CONFORME"))))))</f>
        <v>NO CONFORME</v>
      </c>
      <c r="CK30" s="259" t="str">
        <f>IF(OR('03.Muestra'!$D$20=0,COUNTIF('03.Muestra'!$D$8:'03.Muestra'!$D$17,"Página Web")=0),"N/A", IF(COUNTIF(INDIRECT("R5.Genéricos!$E"&amp;SUM(19,38*0)):INDIRECT("R5.Genéricos!$E"&amp;SUM(53,38*0)),"ERR")&gt;0,"ERROR", IF(COUNTIF(CK20:CK29,"N/T")&gt;0, "EN CURSO", IF(COUNTIF(CK20:CK29,"N/D") &gt; 0,"EN CURSO", IF(COUNT($B20:$B29) = COUNTIF(CK20:CK29,"N/A"), "N/A", IF(COUNTIF(CK20:CK29,"Falla")&gt;('DATA - Oculta'!$C$25*((COUNTIF(CK20:CK29,"Pasa")+COUNTIF(CK20:CK29,"Falla")))), "NO CONFORME","CONFORME"))))))</f>
        <v>N/A</v>
      </c>
      <c r="CL30" s="259" t="str">
        <f>IF(OR('03.Muestra'!$D$20=0,COUNTIF('03.Muestra'!$D$8:'03.Muestra'!$D$17,"Página Web")=0),"N/A", IF(COUNTIF(INDIRECT("R5.Genéricos!$E"&amp;SUM(19,38*0)):INDIRECT("R5.Genéricos!$E"&amp;SUM(53,38*0)),"ERR")&gt;0,"ERROR", IF(COUNTIF(CL20:CL29,"N/T")&gt;0, "EN CURSO", IF(COUNTIF(CL20:CL29,"N/D") &gt; 0,"EN CURSO", IF(COUNT($B20:$B29) = COUNTIF(CL20:CL29,"N/A"), "N/A", IF(COUNTIF(CL20:CL29,"Falla")&gt;('DATA - Oculta'!$C$25*((COUNTIF(CL20:CL29,"Pasa")+COUNTIF(CL20:CL29,"Falla")))), "NO CONFORME","CONFORME"))))))</f>
        <v>N/A</v>
      </c>
      <c r="CM30" s="259" t="str">
        <f>IF(OR('03.Muestra'!$D$20=0,COUNTIF('03.Muestra'!$D$8:'03.Muestra'!$D$17,"Página Web")=0),"N/A", IF(COUNTIF(INDIRECT("R5.Genéricos!$E"&amp;SUM(19,38*0)):INDIRECT("R5.Genéricos!$E"&amp;SUM(53,38*0)),"ERR")&gt;0,"ERROR", IF(COUNTIF(CM20:CM29,"N/T")&gt;0, "EN CURSO", IF(COUNTIF(CM20:CM29,"N/D") &gt; 0,"EN CURSO", IF(COUNT($B20:$B29) = COUNTIF(CM20:CM29,"N/A"), "N/A", IF(COUNTIF(CM20:CM29,"Falla")&gt;('DATA - Oculta'!$C$25*((COUNTIF(CM20:CM29,"Pasa")+COUNTIF(CM20:CM29,"Falla")))), "NO CONFORME","CONFORME"))))))</f>
        <v>N/A</v>
      </c>
      <c r="CN30" s="259" t="str">
        <f>IF(OR('03.Muestra'!$D$20=0,COUNTIF('03.Muestra'!$D$8:'03.Muestra'!$D$17,"Página Web")=0),"N/A", IF(COUNTIF(INDIRECT("R5.Genéricos!$E"&amp;SUM(19,38*0)):INDIRECT("R5.Genéricos!$E"&amp;SUM(53,38*0)),"ERR")&gt;0,"ERROR", IF(COUNTIF(CN20:CN29,"N/T")&gt;0, "EN CURSO", IF(COUNTIF(CN20:CN29,"N/D") &gt; 0,"EN CURSO", IF(COUNT($B20:$B29) = COUNTIF(CN20:CN29,"N/A"), "N/A", IF(COUNTIF(CN20:CN29,"Falla")&gt;('DATA - Oculta'!$C$25*((COUNTIF(CN20:CN29,"Pasa")+COUNTIF(CN20:CN29,"Falla")))), "NO CONFORME","CONFORME"))))))</f>
        <v>N/A</v>
      </c>
      <c r="CO30" s="259" t="str">
        <f>IF(OR('03.Muestra'!$D$20=0,COUNTIF('03.Muestra'!$D$8:'03.Muestra'!$D$17,"Página Web")=0),"N/A", IF(COUNTIF(INDIRECT("R5.Genéricos!$E"&amp;SUM(19,38*0)):INDIRECT("R5.Genéricos!$E"&amp;SUM(53,38*0)),"ERR")&gt;0,"ERROR", IF(COUNTIF(CO20:CO29,"N/T")&gt;0, "EN CURSO", IF(COUNTIF(CO20:CO29,"N/D") &gt; 0,"EN CURSO", IF(COUNT($B20:$B29) = COUNTIF(CO20:CO29,"N/A"), "N/A", IF(COUNTIF(CO20:CO29,"Falla")&gt;('DATA - Oculta'!$C$25*((COUNTIF(CO20:CO29,"Pasa")+COUNTIF(CO20:CO29,"Falla")))), "NO CONFORME","CONFORME"))))))</f>
        <v>N/A</v>
      </c>
      <c r="CP30" s="259" t="str">
        <f>IF(OR('03.Muestra'!$D$20=0,COUNTIF('03.Muestra'!$D$8:'03.Muestra'!$D$17,"Página Web")=0),"N/A", IF(COUNTIF(INDIRECT("R5.Genéricos!$E"&amp;SUM(19,38*0)):INDIRECT("R5.Genéricos!$E"&amp;SUM(53,38*0)),"ERR")&gt;0,"ERROR", IF(COUNTIF(CP20:CP29,"N/T")&gt;0, "EN CURSO", IF(COUNTIF(CP20:CP29,"N/D") &gt; 0,"EN CURSO", IF(COUNT($B20:$B29) = COUNTIF(CP20:CP29,"N/A"), "N/A", IF(COUNTIF(CP20:CP29,"Falla")&gt;('DATA - Oculta'!$C$25*((COUNTIF(CP20:CP29,"Pasa")+COUNTIF(CP20:CP29,"Falla")))), "NO CONFORME","CONFORME"))))))</f>
        <v>N/A</v>
      </c>
      <c r="CQ30" s="259" t="str">
        <f>IF(OR('03.Muestra'!$D$20=0,COUNTIF('03.Muestra'!$D$8:'03.Muestra'!$D$17,"Página Web")=0),"N/A", IF(COUNTIF(INDIRECT("R5.Genéricos!$E"&amp;SUM(19,38*0)):INDIRECT("R5.Genéricos!$E"&amp;SUM(53,38*0)),"ERR")&gt;0,"ERROR", IF(COUNTIF(CQ20:CQ29,"N/T")&gt;0, "EN CURSO", IF(COUNTIF(CQ20:CQ29,"N/D") &gt; 0,"EN CURSO", IF(COUNT($B20:$B29) = COUNTIF(CQ20:CQ29,"N/A"), "N/A", IF(COUNTIF(CQ20:CQ29,"Falla")&gt;('DATA - Oculta'!$C$25*((COUNTIF(CQ20:CQ29,"Pasa")+COUNTIF(CQ20:CQ29,"Falla")))), "NO CONFORME","CONFORME"))))))</f>
        <v>N/A</v>
      </c>
      <c r="CR30" s="259" t="str">
        <f>IF(OR('03.Muestra'!$D$20=0,COUNTIF('03.Muestra'!$D$8:'03.Muestra'!$D$17,"Página Web")=0),"N/A", IF(COUNTIF(INDIRECT("R5.Genéricos!$E"&amp;SUM(19,38*0)):INDIRECT("R5.Genéricos!$E"&amp;SUM(53,38*0)),"ERR")&gt;0,"ERROR", IF(COUNTIF(CR20:CR29,"N/T")&gt;0, "EN CURSO", IF(COUNTIF(CR20:CR29,"N/D") &gt; 0,"EN CURSO", IF(COUNT($B20:$B29) = COUNTIF(CR20:CR29,"N/A"), "N/A", IF(COUNTIF(CR20:CR29,"Falla")&gt;('DATA - Oculta'!$C$25*((COUNTIF(CR20:CR29,"Pasa")+COUNTIF(CR20:CR29,"Falla")))), "NO CONFORME","CONFORME"))))))</f>
        <v>N/A</v>
      </c>
      <c r="CS30" s="29"/>
      <c r="CT30" s="29"/>
      <c r="CU30" s="29"/>
    </row>
    <row r="31" ht="12.75" customHeight="1">
      <c r="A31" s="29"/>
      <c r="B31" s="92"/>
      <c r="C31" s="257"/>
      <c r="D31" s="29"/>
      <c r="E31" s="91"/>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56"/>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row>
    <row r="32" ht="12.75" customHeight="1">
      <c r="A32" s="29"/>
      <c r="B32" s="92"/>
      <c r="C32" s="2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row>
    <row r="33" ht="30.75" customHeight="1">
      <c r="A33" s="29"/>
      <c r="B33" s="260" t="s">
        <v>274</v>
      </c>
      <c r="C33" s="261"/>
      <c r="D33" s="262"/>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row>
    <row r="34" ht="23.25" customHeight="1">
      <c r="A34" s="29"/>
      <c r="B34" s="250" t="s">
        <v>280</v>
      </c>
      <c r="C34" s="249"/>
      <c r="D34" s="27"/>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row>
    <row r="35" ht="21.75" customHeight="1">
      <c r="A35" s="29"/>
      <c r="B35" s="251" t="s">
        <v>106</v>
      </c>
      <c r="C35" s="251" t="s">
        <v>281</v>
      </c>
      <c r="D35" s="251" t="s">
        <v>375</v>
      </c>
      <c r="E35" s="251" t="s">
        <v>376</v>
      </c>
      <c r="F35" s="251" t="s">
        <v>377</v>
      </c>
      <c r="G35" s="251" t="s">
        <v>378</v>
      </c>
      <c r="H35" s="251" t="s">
        <v>379</v>
      </c>
      <c r="I35" s="251" t="s">
        <v>380</v>
      </c>
      <c r="J35" s="251" t="s">
        <v>381</v>
      </c>
      <c r="K35" s="252" t="s">
        <v>382</v>
      </c>
      <c r="L35" s="251" t="s">
        <v>383</v>
      </c>
      <c r="M35" s="251" t="s">
        <v>384</v>
      </c>
      <c r="N35" s="251" t="s">
        <v>385</v>
      </c>
      <c r="O35" s="251" t="s">
        <v>386</v>
      </c>
      <c r="P35" s="251" t="s">
        <v>387</v>
      </c>
      <c r="Q35" s="251" t="s">
        <v>388</v>
      </c>
      <c r="R35" s="251" t="s">
        <v>389</v>
      </c>
      <c r="S35" s="251" t="s">
        <v>390</v>
      </c>
      <c r="T35" s="251" t="s">
        <v>391</v>
      </c>
      <c r="U35" s="251" t="s">
        <v>392</v>
      </c>
      <c r="V35" s="251" t="s">
        <v>393</v>
      </c>
      <c r="W35" s="251" t="s">
        <v>394</v>
      </c>
      <c r="X35" s="251" t="s">
        <v>395</v>
      </c>
      <c r="Y35" s="251" t="s">
        <v>396</v>
      </c>
      <c r="Z35" s="251" t="s">
        <v>397</v>
      </c>
      <c r="AA35" s="251" t="s">
        <v>398</v>
      </c>
      <c r="AB35" s="251" t="s">
        <v>399</v>
      </c>
      <c r="AC35" s="251" t="s">
        <v>400</v>
      </c>
      <c r="AD35" s="251" t="s">
        <v>401</v>
      </c>
      <c r="AE35" s="251" t="s">
        <v>402</v>
      </c>
      <c r="AF35" s="251" t="s">
        <v>403</v>
      </c>
      <c r="AG35" s="251" t="s">
        <v>404</v>
      </c>
      <c r="AH35" s="251" t="s">
        <v>405</v>
      </c>
      <c r="AI35" s="251" t="s">
        <v>406</v>
      </c>
      <c r="AJ35" s="251" t="s">
        <v>407</v>
      </c>
      <c r="AK35" s="251" t="s">
        <v>408</v>
      </c>
      <c r="AL35" s="251" t="s">
        <v>409</v>
      </c>
      <c r="AM35" s="251" t="s">
        <v>410</v>
      </c>
      <c r="AN35" s="251" t="s">
        <v>411</v>
      </c>
      <c r="AO35" s="251" t="s">
        <v>412</v>
      </c>
      <c r="AP35" s="251" t="s">
        <v>413</v>
      </c>
      <c r="AQ35" s="251" t="s">
        <v>414</v>
      </c>
      <c r="AR35" s="251" t="s">
        <v>415</v>
      </c>
      <c r="AS35" s="251" t="s">
        <v>416</v>
      </c>
      <c r="AT35" s="251" t="s">
        <v>417</v>
      </c>
      <c r="AU35" s="251" t="s">
        <v>418</v>
      </c>
      <c r="AV35" s="251" t="s">
        <v>419</v>
      </c>
      <c r="AW35" s="251" t="s">
        <v>420</v>
      </c>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row>
    <row r="36" ht="20.25" customHeight="1">
      <c r="A36" s="29"/>
      <c r="B36" s="133" t="str">
        <f t="array" ref="B36">IFERROR(INDEX('03.Muestra'!$B$8:$B$17,SMALL(IF("Documento no web"='03.Muestra'!$D$8:$D$17,ROW('03.Muestra'!$B$8:$B$17)-MIN(ROW('03.Muestra'!$D$8:$D$17))+1,""),ROW()-35)),"")</f>
        <v/>
      </c>
      <c r="C36" s="253" t="str">
        <f t="array" ref="C36">IFERROR(INDEX('03.Muestra'!$C$8:$C$17,SMALL(IF("Documento no web"='03.Muestra'!$D$8:$D$17,ROW('03.Muestra'!$C$8:$C$17)-MIN(ROW('03.Muestra'!$D$8:$D$17))+1,""),ROW()-35)),"")</f>
        <v/>
      </c>
      <c r="D36" s="169" t="str">
        <f t="array" ref="D36">IFERROR(INDEX('03.Muestra'!$F$8:$F$17,SMALL(IF("Documento no web"='03.Muestra'!$D$8:$D$17,ROW('03.Muestra'!$F$8:$F$17)-MIN(ROW('03.Muestra'!$D$8:$D$17))+1,""),ROW()-35)),"")</f>
        <v/>
      </c>
      <c r="E36" s="254" t="str">
        <f t="array" ref="E36">IF($B36="","",IF(ISBLANK(INDIRECT("'R10.Documentos no web'!D"&amp;SUM(21,17*0,1))),"",INDIRECT("'R10.Documentos no web'!D"&amp;SUM(21,17*0,1))))</f>
        <v/>
      </c>
      <c r="F36" s="254" t="str">
        <f t="array" ref="F36">IF($B36="","",IF(ISBLANK(INDIRECT("'R10.Documentos no web'!D"&amp;SUM(21,17*1,1))),"",INDIRECT("'R10.Documentos no web'!D"&amp;SUM(21,17*1,1))))</f>
        <v/>
      </c>
      <c r="G36" s="254" t="str">
        <f t="array" ref="G36">IF($B36="","",IF(ISBLANK(INDIRECT("'R10.Documentos no web'!D"&amp;SUM(21,17*2,1))),"",INDIRECT("'R10.Documentos no web'!D"&amp;SUM(21,17*2,1))))</f>
        <v/>
      </c>
      <c r="H36" s="254" t="str">
        <f t="array" ref="H36">IF($B36="","",IF(ISBLANK(INDIRECT("'R10.Documentos no web'!D"&amp;SUM(21,17*3,1))),"",INDIRECT("'R10.Documentos no web'!D"&amp;SUM(21,17*3,1))))</f>
        <v/>
      </c>
      <c r="I36" s="254" t="str">
        <f t="array" ref="I36">IF($B36="","",IF(ISBLANK(INDIRECT("'R10.Documentos no web'!D"&amp;SUM(21,17*4,1))),"",INDIRECT("'R10.Documentos no web'!D"&amp;SUM(21,17*4,1))))</f>
        <v/>
      </c>
      <c r="J36" s="254" t="str">
        <f t="array" ref="J36">IF($B36="","",IF(ISBLANK(INDIRECT("'R10.Documentos no web'!D"&amp;SUM(21,17*5,1))),"",INDIRECT("'R10.Documentos no web'!D"&amp;SUM(21,17*5,1))))</f>
        <v/>
      </c>
      <c r="K36" s="254" t="str">
        <f t="array" ref="K36">IF($B36="","",IF(ISBLANK(INDIRECT("'R10.Documentos no web'!D"&amp;SUM(21,17*6,1))),"",INDIRECT("'R10.Documentos no web'!D"&amp;SUM(21,17*6,1))))</f>
        <v/>
      </c>
      <c r="L36" s="254" t="str">
        <f t="array" ref="L36">IF($B36="","",IF(ISBLANK(INDIRECT("'R10.Documentos no web'!D"&amp;SUM(21,17*7,1))),"",INDIRECT("'R10.Documentos no web'!D"&amp;SUM(21,17*7,1))))</f>
        <v/>
      </c>
      <c r="M36" s="254" t="str">
        <f t="array" ref="M36">IF($B36="","",IF(ISBLANK(INDIRECT("'R10.Documentos no web'!D"&amp;SUM(21,17*8,1))),"",INDIRECT("'R10.Documentos no web'!D"&amp;SUM(21,17*8,1))))</f>
        <v/>
      </c>
      <c r="N36" s="254" t="str">
        <f t="array" ref="N36">IF($B36="","",IF(ISBLANK(INDIRECT("'R10.Documentos no web'!D"&amp;SUM(21,17*9,1))),"",INDIRECT("'R10.Documentos no web'!D"&amp;SUM(21,17*9,1))))</f>
        <v/>
      </c>
      <c r="O36" s="254" t="str">
        <f t="array" ref="O36">IF($B36="","",IF(ISBLANK(INDIRECT("'R10.Documentos no web'!D"&amp;SUM(21,17*10,1))),"",INDIRECT("'R10.Documentos no web'!D"&amp;SUM(21,17*10,1))))</f>
        <v/>
      </c>
      <c r="P36" s="254" t="str">
        <f t="array" ref="P36">IF($B36="","",IF(ISBLANK(INDIRECT("'R10.Documentos no web'!D"&amp;SUM(21,17*11,1))),"",INDIRECT("'R10.Documentos no web'!D"&amp;SUM(21,17*11,1))))</f>
        <v/>
      </c>
      <c r="Q36" s="254" t="str">
        <f t="array" ref="Q36">IF($B36="","",IF(ISBLANK(INDIRECT("'R10.Documentos no web'!D"&amp;SUM(21,17*12,1))),"",INDIRECT("'R10.Documentos no web'!D"&amp;SUM(21,17*12,1))))</f>
        <v/>
      </c>
      <c r="R36" s="254" t="str">
        <f t="array" ref="R36">IF($B36="","",IF(ISBLANK(INDIRECT("'R10.Documentos no web'!D"&amp;SUM(21,17*13,1))),"",INDIRECT("'R10.Documentos no web'!D"&amp;SUM(21,17*13,1))))</f>
        <v/>
      </c>
      <c r="S36" s="254" t="str">
        <f t="array" ref="S36">IF($B36="","",IF(ISBLANK(INDIRECT("'R10.Documentos no web'!D"&amp;SUM(21,17*14,1))),"",INDIRECT("'R10.Documentos no web'!D"&amp;SUM(21,17*14,1))))</f>
        <v/>
      </c>
      <c r="T36" s="254" t="str">
        <f t="array" ref="T36">IF($B36="","",IF(ISBLANK(INDIRECT("'R10.Documentos no web'!D"&amp;SUM(21,17*15,1))),"",INDIRECT("'R10.Documentos no web'!D"&amp;SUM(21,17*15,1))))</f>
        <v/>
      </c>
      <c r="U36" s="254" t="str">
        <f t="array" ref="U36">IF($B36="","",IF(ISBLANK(INDIRECT("'R10.Documentos no web'!D"&amp;SUM(21,17*16,1))),"",INDIRECT("'R10.Documentos no web'!D"&amp;SUM(21,17*16,1))))</f>
        <v/>
      </c>
      <c r="V36" s="254" t="str">
        <f t="array" ref="V36">IF($B36="","",IF(ISBLANK(INDIRECT("'R10.Documentos no web'!D"&amp;SUM(21,17*17,1))),"",INDIRECT("'R10.Documentos no web'!D"&amp;SUM(21,17*17,1))))</f>
        <v/>
      </c>
      <c r="W36" s="254" t="str">
        <f t="array" ref="W36">IF($B36="","",IF(ISBLANK(INDIRECT("'R10.Documentos no web'!D"&amp;SUM(21,17*18,1))),"",INDIRECT("'R10.Documentos no web'!D"&amp;SUM(21,17*18,1))))</f>
        <v/>
      </c>
      <c r="X36" s="254" t="str">
        <f t="array" ref="X36">IF($B36="","",IF(ISBLANK(INDIRECT("'R10.Documentos no web'!D"&amp;SUM(21,17*19,1))),"",INDIRECT("'R10.Documentos no web'!D"&amp;SUM(21,17*19,1))))</f>
        <v/>
      </c>
      <c r="Y36" s="254" t="str">
        <f t="array" ref="Y36">IF($B36="","",IF(ISBLANK(INDIRECT("'R10.Documentos no web'!D"&amp;SUM(21,17*20,1))),"",INDIRECT("'R10.Documentos no web'!D"&amp;SUM(21,17*20,1))))</f>
        <v/>
      </c>
      <c r="Z36" s="254" t="str">
        <f t="array" ref="Z36">IF($B36="","",IF(ISBLANK(INDIRECT("'R10.Documentos no web'!D"&amp;SUM(21,17*21,1))),"",INDIRECT("'R10.Documentos no web'!D"&amp;SUM(21,17*21,1))))</f>
        <v/>
      </c>
      <c r="AA36" s="254" t="str">
        <f t="array" ref="AA36">IF($B36="","",IF(ISBLANK(INDIRECT("'R10.Documentos no web'!D"&amp;SUM(21,17*22,1))),"",INDIRECT("'R10.Documentos no web'!D"&amp;SUM(21,17*22,1))))</f>
        <v/>
      </c>
      <c r="AB36" s="254" t="str">
        <f t="array" ref="AB36">IF($B36="","",IF(ISBLANK(INDIRECT("'R10.Documentos no web'!D"&amp;SUM(21,17*23,1))),"",INDIRECT("'R10.Documentos no web'!D"&amp;SUM(21,17*23,1))))</f>
        <v/>
      </c>
      <c r="AC36" s="254" t="str">
        <f t="array" ref="AC36">IF($B36="","",IF(ISBLANK(INDIRECT("'R10.Documentos no web'!D"&amp;SUM(21,17*24,1))),"",INDIRECT("'R10.Documentos no web'!D"&amp;SUM(21,17*24,1))))</f>
        <v/>
      </c>
      <c r="AD36" s="254" t="str">
        <f t="array" ref="AD36">IF($B36="","",IF(ISBLANK(INDIRECT("'R10.Documentos no web'!D"&amp;SUM(21,17*25,1))),"",INDIRECT("'R10.Documentos no web'!D"&amp;SUM(21,17*25,1))))</f>
        <v/>
      </c>
      <c r="AE36" s="254" t="str">
        <f t="array" ref="AE36">IF($B36="","",IF(ISBLANK(INDIRECT("'R10.Documentos no web'!D"&amp;SUM(21,17*26,1))),"",INDIRECT("'R10.Documentos no web'!D"&amp;SUM(21,17*26,1))))</f>
        <v/>
      </c>
      <c r="AF36" s="254" t="str">
        <f t="array" ref="AF36">IF($B36="","",IF(ISBLANK(INDIRECT("'R10.Documentos no web'!D"&amp;SUM(21,17*27,1))),"",INDIRECT("'R10.Documentos no web'!D"&amp;SUM(21,17*27,1))))</f>
        <v/>
      </c>
      <c r="AG36" s="254" t="str">
        <f t="array" ref="AG36">IF($B36="","",IF(ISBLANK(INDIRECT("'R10.Documentos no web'!D"&amp;SUM(21,17*28,1))),"",INDIRECT("'R10.Documentos no web'!D"&amp;SUM(21,17*28,1))))</f>
        <v/>
      </c>
      <c r="AH36" s="254" t="str">
        <f t="array" ref="AH36">IF($B36="","",IF(ISBLANK(INDIRECT("'R10.Documentos no web'!D"&amp;SUM(21,17*29,1))),"",INDIRECT("'R10.Documentos no web'!D"&amp;SUM(21,17*29,1))))</f>
        <v/>
      </c>
      <c r="AI36" s="254" t="str">
        <f t="array" ref="AI36">IF($B36="","",IF(ISBLANK(INDIRECT("'R10.Documentos no web'!D"&amp;SUM(21,17*30,1))),"",INDIRECT("'R10.Documentos no web'!D"&amp;SUM(21,17*30,1))))</f>
        <v/>
      </c>
      <c r="AJ36" s="254" t="str">
        <f t="array" ref="AJ36">IF($B36="","",IF(ISBLANK(INDIRECT("'R10.Documentos no web'!D"&amp;SUM(21,17*31,1))),"",INDIRECT("'R10.Documentos no web'!D"&amp;SUM(21,17*31,1))))</f>
        <v/>
      </c>
      <c r="AK36" s="254" t="str">
        <f t="array" ref="AK36">IF($B36="","",IF(ISBLANK(INDIRECT("'R10.Documentos no web'!D"&amp;SUM(21,17*32,1))),"",INDIRECT("'R10.Documentos no web'!D"&amp;SUM(21,17*32,1))))</f>
        <v/>
      </c>
      <c r="AL36" s="254" t="str">
        <f t="array" ref="AL36">IF($B36="","",IF(ISBLANK(INDIRECT("'R10.Documentos no web'!D"&amp;SUM(21,17*33,1))),"",INDIRECT("'R10.Documentos no web'!D"&amp;SUM(21,17*33,1))))</f>
        <v/>
      </c>
      <c r="AM36" s="254" t="str">
        <f t="array" ref="AM36">IF($B36="","",IF(ISBLANK(INDIRECT("'R10.Documentos no web'!D"&amp;SUM(21,17*34,1))),"",INDIRECT("'R10.Documentos no web'!D"&amp;SUM(21,17*34,1))))</f>
        <v/>
      </c>
      <c r="AN36" s="254" t="str">
        <f t="array" ref="AN36">IF($B36="","",IF(ISBLANK(INDIRECT("'R10.Documentos no web'!D"&amp;SUM(21,17*35,1))),"",INDIRECT("'R10.Documentos no web'!D"&amp;SUM(21,17*35,1))))</f>
        <v/>
      </c>
      <c r="AO36" s="254" t="str">
        <f t="array" ref="AO36">IF($B36="","",IF(ISBLANK(INDIRECT("'R10.Documentos no web'!D"&amp;SUM(21,17*36,1))),"",INDIRECT("'R10.Documentos no web'!D"&amp;SUM(21,17*36,1))))</f>
        <v/>
      </c>
      <c r="AP36" s="254" t="str">
        <f t="array" ref="AP36">IF($B36="","",IF(ISBLANK(INDIRECT("'R10.Documentos no web'!D"&amp;SUM(21,17*37,1))),"",INDIRECT("'R10.Documentos no web'!D"&amp;SUM(21,17*37,1))))</f>
        <v/>
      </c>
      <c r="AQ36" s="254" t="str">
        <f t="array" ref="AQ36">IF($B36="","",IF(ISBLANK(INDIRECT("'R10.Documentos no web'!D"&amp;SUM(21,17*38,1))),"",INDIRECT("'R10.Documentos no web'!D"&amp;SUM(21,17*38,1))))</f>
        <v/>
      </c>
      <c r="AR36" s="254" t="str">
        <f t="array" ref="AR36">IF($B36="","",IF(ISBLANK(INDIRECT("'R10.Documentos no web'!D"&amp;SUM(21,17*39,1))),"",INDIRECT("'R10.Documentos no web'!D"&amp;SUM(21,17*39,1))))</f>
        <v/>
      </c>
      <c r="AS36" s="254" t="str">
        <f t="array" ref="AS36">IF($B36="","",IF(ISBLANK(INDIRECT("'R10.Documentos no web'!D"&amp;SUM(21,17*40,1))),"",INDIRECT("'R10.Documentos no web'!D"&amp;SUM(21,17*40,1))))</f>
        <v/>
      </c>
      <c r="AT36" s="254" t="str">
        <f t="array" ref="AT36">IF($B36="","",IF(ISBLANK(INDIRECT("'R10.Documentos no web'!D"&amp;SUM(21,17*41,1))),"",INDIRECT("'R10.Documentos no web'!D"&amp;SUM(21,17*41,1))))</f>
        <v/>
      </c>
      <c r="AU36" s="254" t="str">
        <f t="array" ref="AU36">IF($B36="","",IF(ISBLANK(INDIRECT("'R10.Documentos no web'!D"&amp;SUM(21,17*42,1))),"",INDIRECT("'R10.Documentos no web'!D"&amp;SUM(21,17*42,1))))</f>
        <v/>
      </c>
      <c r="AV36" s="254" t="str">
        <f t="array" ref="AV36">IF($B36="","",IF(ISBLANK(INDIRECT("'R10.Documentos no web'!D"&amp;SUM(21,17*43,1))),"",INDIRECT("'R10.Documentos no web'!D"&amp;SUM(21,17*43,1))))</f>
        <v/>
      </c>
      <c r="AW36" s="254" t="str">
        <f t="array" ref="AW36">IF($B36="","",IF(ISBLANK(INDIRECT("'R10.Documentos no web'!D"&amp;SUM(21,17*44,1))),"",INDIRECT("'R10.Documentos no web'!D"&amp;SUM(21,17*44,1))))</f>
        <v/>
      </c>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row>
    <row r="37" ht="20.25" customHeight="1">
      <c r="A37" s="29"/>
      <c r="B37" s="133" t="str">
        <f t="array" ref="B37">IFERROR(INDEX('03.Muestra'!$B$8:$B$17,SMALL(IF("Documento no web"='03.Muestra'!$D$8:$D$17,ROW('03.Muestra'!$B$8:$B$17)-MIN(ROW('03.Muestra'!$D$8:$D$17))+1,""),ROW()-35)),"")</f>
        <v/>
      </c>
      <c r="C37" s="253" t="str">
        <f t="array" ref="C37">IFERROR(INDEX('03.Muestra'!$C$8:$C$17,SMALL(IF("Documento no web"='03.Muestra'!$D$8:$D$17,ROW('03.Muestra'!$C$8:$C$17)-MIN(ROW('03.Muestra'!$D$8:$D$17))+1,""),ROW()-35)),"")</f>
        <v/>
      </c>
      <c r="D37" s="169" t="str">
        <f t="array" ref="D37">IFERROR(INDEX('03.Muestra'!$F$8:$F$17,SMALL(IF("Documento no web"='03.Muestra'!$D$8:$D$17,ROW('03.Muestra'!$F$8:$F$17)-MIN(ROW('03.Muestra'!$D$8:$D$17))+1,""),ROW()-35)),"")</f>
        <v/>
      </c>
      <c r="E37" s="254" t="str">
        <f t="array" ref="E37">IF($B37="","",IF(ISBLANK(INDIRECT("'R10.Documentos no web'!D"&amp;SUM(21,17*0,1))),"",INDIRECT("'R10.Documentos no web'!D"&amp;SUM(21,17*0,1))))</f>
        <v/>
      </c>
      <c r="F37" s="254" t="str">
        <f t="array" ref="F37">IF($B37="","",IF(ISBLANK(INDIRECT("'R10.Documentos no web'!D"&amp;SUM(21,17*1,1))),"",INDIRECT("'R10.Documentos no web'!D"&amp;SUM(21,17*1,1))))</f>
        <v/>
      </c>
      <c r="G37" s="254" t="str">
        <f t="array" ref="G37">IF($B37="","",IF(ISBLANK(INDIRECT("'R10.Documentos no web'!D"&amp;SUM(21,17*2,1))),"",INDIRECT("'R10.Documentos no web'!D"&amp;SUM(21,17*2,1))))</f>
        <v/>
      </c>
      <c r="H37" s="254" t="str">
        <f t="array" ref="H37">IF($B37="","",IF(ISBLANK(INDIRECT("'R10.Documentos no web'!D"&amp;SUM(21,17*3,1))),"",INDIRECT("'R10.Documentos no web'!D"&amp;SUM(21,17*3,1))))</f>
        <v/>
      </c>
      <c r="I37" s="254" t="str">
        <f t="array" ref="I37">IF($B37="","",IF(ISBLANK(INDIRECT("'R10.Documentos no web'!D"&amp;SUM(21,17*4,1))),"",INDIRECT("'R10.Documentos no web'!D"&amp;SUM(21,17*4,1))))</f>
        <v/>
      </c>
      <c r="J37" s="254" t="str">
        <f t="array" ref="J37">IF($B37="","",IF(ISBLANK(INDIRECT("'R10.Documentos no web'!D"&amp;SUM(21,17*5,1))),"",INDIRECT("'R10.Documentos no web'!D"&amp;SUM(21,17*5,1))))</f>
        <v/>
      </c>
      <c r="K37" s="254" t="str">
        <f t="array" ref="K37">IF($B37="","",IF(ISBLANK(INDIRECT("'R10.Documentos no web'!D"&amp;SUM(21,17*6,1))),"",INDIRECT("'R10.Documentos no web'!D"&amp;SUM(21,17*6,1))))</f>
        <v/>
      </c>
      <c r="L37" s="254" t="str">
        <f t="array" ref="L37">IF($B37="","",IF(ISBLANK(INDIRECT("'R10.Documentos no web'!D"&amp;SUM(21,17*7,1))),"",INDIRECT("'R10.Documentos no web'!D"&amp;SUM(21,17*7,1))))</f>
        <v/>
      </c>
      <c r="M37" s="254" t="str">
        <f t="array" ref="M37">IF($B37="","",IF(ISBLANK(INDIRECT("'R10.Documentos no web'!D"&amp;SUM(21,17*8,1))),"",INDIRECT("'R10.Documentos no web'!D"&amp;SUM(21,17*8,1))))</f>
        <v/>
      </c>
      <c r="N37" s="254" t="str">
        <f t="array" ref="N37">IF($B37="","",IF(ISBLANK(INDIRECT("'R10.Documentos no web'!D"&amp;SUM(21,17*9,1))),"",INDIRECT("'R10.Documentos no web'!D"&amp;SUM(21,17*9,1))))</f>
        <v/>
      </c>
      <c r="O37" s="254" t="str">
        <f t="array" ref="O37">IF($B37="","",IF(ISBLANK(INDIRECT("'R10.Documentos no web'!D"&amp;SUM(21,17*10,1))),"",INDIRECT("'R10.Documentos no web'!D"&amp;SUM(21,17*10,1))))</f>
        <v/>
      </c>
      <c r="P37" s="254" t="str">
        <f t="array" ref="P37">IF($B37="","",IF(ISBLANK(INDIRECT("'R10.Documentos no web'!D"&amp;SUM(21,17*11,1))),"",INDIRECT("'R10.Documentos no web'!D"&amp;SUM(21,17*11,1))))</f>
        <v/>
      </c>
      <c r="Q37" s="254" t="str">
        <f t="array" ref="Q37">IF($B37="","",IF(ISBLANK(INDIRECT("'R10.Documentos no web'!D"&amp;SUM(21,17*12,1))),"",INDIRECT("'R10.Documentos no web'!D"&amp;SUM(21,17*12,1))))</f>
        <v/>
      </c>
      <c r="R37" s="254" t="str">
        <f t="array" ref="R37">IF($B37="","",IF(ISBLANK(INDIRECT("'R10.Documentos no web'!D"&amp;SUM(21,17*13,1))),"",INDIRECT("'R10.Documentos no web'!D"&amp;SUM(21,17*13,1))))</f>
        <v/>
      </c>
      <c r="S37" s="254" t="str">
        <f t="array" ref="S37">IF($B37="","",IF(ISBLANK(INDIRECT("'R10.Documentos no web'!D"&amp;SUM(21,17*14,1))),"",INDIRECT("'R10.Documentos no web'!D"&amp;SUM(21,17*14,1))))</f>
        <v/>
      </c>
      <c r="T37" s="254" t="str">
        <f t="array" ref="T37">IF($B37="","",IF(ISBLANK(INDIRECT("'R10.Documentos no web'!D"&amp;SUM(21,17*15,1))),"",INDIRECT("'R10.Documentos no web'!D"&amp;SUM(21,17*15,1))))</f>
        <v/>
      </c>
      <c r="U37" s="254" t="str">
        <f t="array" ref="U37">IF($B37="","",IF(ISBLANK(INDIRECT("'R10.Documentos no web'!D"&amp;SUM(21,17*16,1))),"",INDIRECT("'R10.Documentos no web'!D"&amp;SUM(21,17*16,1))))</f>
        <v/>
      </c>
      <c r="V37" s="254" t="str">
        <f t="array" ref="V37">IF($B37="","",IF(ISBLANK(INDIRECT("'R10.Documentos no web'!D"&amp;SUM(21,17*17,1))),"",INDIRECT("'R10.Documentos no web'!D"&amp;SUM(21,17*17,1))))</f>
        <v/>
      </c>
      <c r="W37" s="254" t="str">
        <f t="array" ref="W37">IF($B37="","",IF(ISBLANK(INDIRECT("'R10.Documentos no web'!D"&amp;SUM(21,17*18,1))),"",INDIRECT("'R10.Documentos no web'!D"&amp;SUM(21,17*18,1))))</f>
        <v/>
      </c>
      <c r="X37" s="254" t="str">
        <f t="array" ref="X37">IF($B37="","",IF(ISBLANK(INDIRECT("'R10.Documentos no web'!D"&amp;SUM(21,17*19,1))),"",INDIRECT("'R10.Documentos no web'!D"&amp;SUM(21,17*19,1))))</f>
        <v/>
      </c>
      <c r="Y37" s="254" t="str">
        <f t="array" ref="Y37">IF($B37="","",IF(ISBLANK(INDIRECT("'R10.Documentos no web'!D"&amp;SUM(21,17*20,1))),"",INDIRECT("'R10.Documentos no web'!D"&amp;SUM(21,17*20,1))))</f>
        <v/>
      </c>
      <c r="Z37" s="254" t="str">
        <f t="array" ref="Z37">IF($B37="","",IF(ISBLANK(INDIRECT("'R10.Documentos no web'!D"&amp;SUM(21,17*21,1))),"",INDIRECT("'R10.Documentos no web'!D"&amp;SUM(21,17*21,1))))</f>
        <v/>
      </c>
      <c r="AA37" s="254" t="str">
        <f t="array" ref="AA37">IF($B37="","",IF(ISBLANK(INDIRECT("'R10.Documentos no web'!D"&amp;SUM(21,17*22,1))),"",INDIRECT("'R10.Documentos no web'!D"&amp;SUM(21,17*22,1))))</f>
        <v/>
      </c>
      <c r="AB37" s="254" t="str">
        <f t="array" ref="AB37">IF($B37="","",IF(ISBLANK(INDIRECT("'R10.Documentos no web'!D"&amp;SUM(21,17*23,1))),"",INDIRECT("'R10.Documentos no web'!D"&amp;SUM(21,17*23,1))))</f>
        <v/>
      </c>
      <c r="AC37" s="254" t="str">
        <f t="array" ref="AC37">IF($B37="","",IF(ISBLANK(INDIRECT("'R10.Documentos no web'!D"&amp;SUM(21,17*24,1))),"",INDIRECT("'R10.Documentos no web'!D"&amp;SUM(21,17*24,1))))</f>
        <v/>
      </c>
      <c r="AD37" s="254" t="str">
        <f t="array" ref="AD37">IF($B37="","",IF(ISBLANK(INDIRECT("'R10.Documentos no web'!D"&amp;SUM(21,17*25,1))),"",INDIRECT("'R10.Documentos no web'!D"&amp;SUM(21,17*25,1))))</f>
        <v/>
      </c>
      <c r="AE37" s="254" t="str">
        <f t="array" ref="AE37">IF($B37="","",IF(ISBLANK(INDIRECT("'R10.Documentos no web'!D"&amp;SUM(21,17*26,1))),"",INDIRECT("'R10.Documentos no web'!D"&amp;SUM(21,17*26,1))))</f>
        <v/>
      </c>
      <c r="AF37" s="254" t="str">
        <f t="array" ref="AF37">IF($B37="","",IF(ISBLANK(INDIRECT("'R10.Documentos no web'!D"&amp;SUM(21,17*27,1))),"",INDIRECT("'R10.Documentos no web'!D"&amp;SUM(21,17*27,1))))</f>
        <v/>
      </c>
      <c r="AG37" s="254" t="str">
        <f t="array" ref="AG37">IF($B37="","",IF(ISBLANK(INDIRECT("'R10.Documentos no web'!D"&amp;SUM(21,17*28,1))),"",INDIRECT("'R10.Documentos no web'!D"&amp;SUM(21,17*28,1))))</f>
        <v/>
      </c>
      <c r="AH37" s="254" t="str">
        <f t="array" ref="AH37">IF($B37="","",IF(ISBLANK(INDIRECT("'R10.Documentos no web'!D"&amp;SUM(21,17*29,1))),"",INDIRECT("'R10.Documentos no web'!D"&amp;SUM(21,17*29,1))))</f>
        <v/>
      </c>
      <c r="AI37" s="254" t="str">
        <f t="array" ref="AI37">IF($B37="","",IF(ISBLANK(INDIRECT("'R10.Documentos no web'!D"&amp;SUM(21,17*30,1))),"",INDIRECT("'R10.Documentos no web'!D"&amp;SUM(21,17*30,1))))</f>
        <v/>
      </c>
      <c r="AJ37" s="254" t="str">
        <f t="array" ref="AJ37">IF($B37="","",IF(ISBLANK(INDIRECT("'R10.Documentos no web'!D"&amp;SUM(21,17*31,1))),"",INDIRECT("'R10.Documentos no web'!D"&amp;SUM(21,17*31,1))))</f>
        <v/>
      </c>
      <c r="AK37" s="254" t="str">
        <f t="array" ref="AK37">IF($B37="","",IF(ISBLANK(INDIRECT("'R10.Documentos no web'!D"&amp;SUM(21,17*32,1))),"",INDIRECT("'R10.Documentos no web'!D"&amp;SUM(21,17*32,1))))</f>
        <v/>
      </c>
      <c r="AL37" s="254" t="str">
        <f t="array" ref="AL37">IF($B37="","",IF(ISBLANK(INDIRECT("'R10.Documentos no web'!D"&amp;SUM(21,17*33,1))),"",INDIRECT("'R10.Documentos no web'!D"&amp;SUM(21,17*33,1))))</f>
        <v/>
      </c>
      <c r="AM37" s="254" t="str">
        <f t="array" ref="AM37">IF($B37="","",IF(ISBLANK(INDIRECT("'R10.Documentos no web'!D"&amp;SUM(21,17*34,1))),"",INDIRECT("'R10.Documentos no web'!D"&amp;SUM(21,17*34,1))))</f>
        <v/>
      </c>
      <c r="AN37" s="254" t="str">
        <f t="array" ref="AN37">IF($B37="","",IF(ISBLANK(INDIRECT("'R10.Documentos no web'!D"&amp;SUM(21,17*35,1))),"",INDIRECT("'R10.Documentos no web'!D"&amp;SUM(21,17*35,1))))</f>
        <v/>
      </c>
      <c r="AO37" s="254" t="str">
        <f t="array" ref="AO37">IF($B37="","",IF(ISBLANK(INDIRECT("'R10.Documentos no web'!D"&amp;SUM(21,17*36,1))),"",INDIRECT("'R10.Documentos no web'!D"&amp;SUM(21,17*36,1))))</f>
        <v/>
      </c>
      <c r="AP37" s="254" t="str">
        <f t="array" ref="AP37">IF($B37="","",IF(ISBLANK(INDIRECT("'R10.Documentos no web'!D"&amp;SUM(21,17*37,1))),"",INDIRECT("'R10.Documentos no web'!D"&amp;SUM(21,17*37,1))))</f>
        <v/>
      </c>
      <c r="AQ37" s="254" t="str">
        <f t="array" ref="AQ37">IF($B37="","",IF(ISBLANK(INDIRECT("'R10.Documentos no web'!D"&amp;SUM(21,17*38,1))),"",INDIRECT("'R10.Documentos no web'!D"&amp;SUM(21,17*38,1))))</f>
        <v/>
      </c>
      <c r="AR37" s="254" t="str">
        <f t="array" ref="AR37">IF($B37="","",IF(ISBLANK(INDIRECT("'R10.Documentos no web'!D"&amp;SUM(21,17*39,1))),"",INDIRECT("'R10.Documentos no web'!D"&amp;SUM(21,17*39,1))))</f>
        <v/>
      </c>
      <c r="AS37" s="254" t="str">
        <f t="array" ref="AS37">IF($B37="","",IF(ISBLANK(INDIRECT("'R10.Documentos no web'!D"&amp;SUM(21,17*40,1))),"",INDIRECT("'R10.Documentos no web'!D"&amp;SUM(21,17*40,1))))</f>
        <v/>
      </c>
      <c r="AT37" s="254" t="str">
        <f t="array" ref="AT37">IF($B37="","",IF(ISBLANK(INDIRECT("'R10.Documentos no web'!D"&amp;SUM(21,17*41,1))),"",INDIRECT("'R10.Documentos no web'!D"&amp;SUM(21,17*41,1))))</f>
        <v/>
      </c>
      <c r="AU37" s="254" t="str">
        <f t="array" ref="AU37">IF($B37="","",IF(ISBLANK(INDIRECT("'R10.Documentos no web'!D"&amp;SUM(21,17*42,1))),"",INDIRECT("'R10.Documentos no web'!D"&amp;SUM(21,17*42,1))))</f>
        <v/>
      </c>
      <c r="AV37" s="254" t="str">
        <f t="array" ref="AV37">IF($B37="","",IF(ISBLANK(INDIRECT("'R10.Documentos no web'!D"&amp;SUM(21,17*43,1))),"",INDIRECT("'R10.Documentos no web'!D"&amp;SUM(21,17*43,1))))</f>
        <v/>
      </c>
      <c r="AW37" s="254" t="str">
        <f t="array" ref="AW37">IF($B37="","",IF(ISBLANK(INDIRECT("'R10.Documentos no web'!D"&amp;SUM(21,17*44,1))),"",INDIRECT("'R10.Documentos no web'!D"&amp;SUM(21,17*44,1))))</f>
        <v/>
      </c>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row>
    <row r="38" ht="20.25" customHeight="1">
      <c r="A38" s="29"/>
      <c r="B38" s="133" t="str">
        <f t="array" ref="B38">IFERROR(INDEX('03.Muestra'!$B$8:$B$17,SMALL(IF("Documento no web"='03.Muestra'!$D$8:$D$17,ROW('03.Muestra'!$B$8:$B$17)-MIN(ROW('03.Muestra'!$D$8:$D$17))+1,""),ROW()-35)),"")</f>
        <v/>
      </c>
      <c r="C38" s="253" t="str">
        <f t="array" ref="C38">IFERROR(INDEX('03.Muestra'!$C$8:$C$17,SMALL(IF("Documento no web"='03.Muestra'!$D$8:$D$17,ROW('03.Muestra'!$C$8:$C$17)-MIN(ROW('03.Muestra'!$D$8:$D$17))+1,""),ROW()-35)),"")</f>
        <v/>
      </c>
      <c r="D38" s="169" t="str">
        <f t="array" ref="D38">IFERROR(INDEX('03.Muestra'!$F$8:$F$17,SMALL(IF("Documento no web"='03.Muestra'!$D$8:$D$17,ROW('03.Muestra'!$F$8:$F$17)-MIN(ROW('03.Muestra'!$D$8:$D$17))+1,""),ROW()-35)),"")</f>
        <v/>
      </c>
      <c r="E38" s="254" t="str">
        <f t="array" ref="E38">IF($B38="","",IF(ISBLANK(INDIRECT("'R10.Documentos no web'!D"&amp;SUM(21,17*0,1))),"",INDIRECT("'R10.Documentos no web'!D"&amp;SUM(21,17*0,1))))</f>
        <v/>
      </c>
      <c r="F38" s="254" t="str">
        <f t="array" ref="F38">IF($B38="","",IF(ISBLANK(INDIRECT("'R10.Documentos no web'!D"&amp;SUM(21,17*1,1))),"",INDIRECT("'R10.Documentos no web'!D"&amp;SUM(21,17*1,1))))</f>
        <v/>
      </c>
      <c r="G38" s="254" t="str">
        <f t="array" ref="G38">IF($B38="","",IF(ISBLANK(INDIRECT("'R10.Documentos no web'!D"&amp;SUM(21,17*2,1))),"",INDIRECT("'R10.Documentos no web'!D"&amp;SUM(21,17*2,1))))</f>
        <v/>
      </c>
      <c r="H38" s="254" t="str">
        <f t="array" ref="H38">IF($B38="","",IF(ISBLANK(INDIRECT("'R10.Documentos no web'!D"&amp;SUM(21,17*3,1))),"",INDIRECT("'R10.Documentos no web'!D"&amp;SUM(21,17*3,1))))</f>
        <v/>
      </c>
      <c r="I38" s="254" t="str">
        <f t="array" ref="I38">IF($B38="","",IF(ISBLANK(INDIRECT("'R10.Documentos no web'!D"&amp;SUM(21,17*4,1))),"",INDIRECT("'R10.Documentos no web'!D"&amp;SUM(21,17*4,1))))</f>
        <v/>
      </c>
      <c r="J38" s="254" t="str">
        <f t="array" ref="J38">IF($B38="","",IF(ISBLANK(INDIRECT("'R10.Documentos no web'!D"&amp;SUM(21,17*5,1))),"",INDIRECT("'R10.Documentos no web'!D"&amp;SUM(21,17*5,1))))</f>
        <v/>
      </c>
      <c r="K38" s="254" t="str">
        <f t="array" ref="K38">IF($B38="","",IF(ISBLANK(INDIRECT("'R10.Documentos no web'!D"&amp;SUM(21,17*6,1))),"",INDIRECT("'R10.Documentos no web'!D"&amp;SUM(21,17*6,1))))</f>
        <v/>
      </c>
      <c r="L38" s="254" t="str">
        <f t="array" ref="L38">IF($B38="","",IF(ISBLANK(INDIRECT("'R10.Documentos no web'!D"&amp;SUM(21,17*7,1))),"",INDIRECT("'R10.Documentos no web'!D"&amp;SUM(21,17*7,1))))</f>
        <v/>
      </c>
      <c r="M38" s="254" t="str">
        <f t="array" ref="M38">IF($B38="","",IF(ISBLANK(INDIRECT("'R10.Documentos no web'!D"&amp;SUM(21,17*8,1))),"",INDIRECT("'R10.Documentos no web'!D"&amp;SUM(21,17*8,1))))</f>
        <v/>
      </c>
      <c r="N38" s="254" t="str">
        <f t="array" ref="N38">IF($B38="","",IF(ISBLANK(INDIRECT("'R10.Documentos no web'!D"&amp;SUM(21,17*9,1))),"",INDIRECT("'R10.Documentos no web'!D"&amp;SUM(21,17*9,1))))</f>
        <v/>
      </c>
      <c r="O38" s="254" t="str">
        <f t="array" ref="O38">IF($B38="","",IF(ISBLANK(INDIRECT("'R10.Documentos no web'!D"&amp;SUM(21,17*10,1))),"",INDIRECT("'R10.Documentos no web'!D"&amp;SUM(21,17*10,1))))</f>
        <v/>
      </c>
      <c r="P38" s="254" t="str">
        <f t="array" ref="P38">IF($B38="","",IF(ISBLANK(INDIRECT("'R10.Documentos no web'!D"&amp;SUM(21,17*11,1))),"",INDIRECT("'R10.Documentos no web'!D"&amp;SUM(21,17*11,1))))</f>
        <v/>
      </c>
      <c r="Q38" s="254" t="str">
        <f t="array" ref="Q38">IF($B38="","",IF(ISBLANK(INDIRECT("'R10.Documentos no web'!D"&amp;SUM(21,17*12,1))),"",INDIRECT("'R10.Documentos no web'!D"&amp;SUM(21,17*12,1))))</f>
        <v/>
      </c>
      <c r="R38" s="254" t="str">
        <f t="array" ref="R38">IF($B38="","",IF(ISBLANK(INDIRECT("'R10.Documentos no web'!D"&amp;SUM(21,17*13,1))),"",INDIRECT("'R10.Documentos no web'!D"&amp;SUM(21,17*13,1))))</f>
        <v/>
      </c>
      <c r="S38" s="254" t="str">
        <f t="array" ref="S38">IF($B38="","",IF(ISBLANK(INDIRECT("'R10.Documentos no web'!D"&amp;SUM(21,17*14,1))),"",INDIRECT("'R10.Documentos no web'!D"&amp;SUM(21,17*14,1))))</f>
        <v/>
      </c>
      <c r="T38" s="254" t="str">
        <f t="array" ref="T38">IF($B38="","",IF(ISBLANK(INDIRECT("'R10.Documentos no web'!D"&amp;SUM(21,17*15,1))),"",INDIRECT("'R10.Documentos no web'!D"&amp;SUM(21,17*15,1))))</f>
        <v/>
      </c>
      <c r="U38" s="254" t="str">
        <f t="array" ref="U38">IF($B38="","",IF(ISBLANK(INDIRECT("'R10.Documentos no web'!D"&amp;SUM(21,17*16,1))),"",INDIRECT("'R10.Documentos no web'!D"&amp;SUM(21,17*16,1))))</f>
        <v/>
      </c>
      <c r="V38" s="254" t="str">
        <f t="array" ref="V38">IF($B38="","",IF(ISBLANK(INDIRECT("'R10.Documentos no web'!D"&amp;SUM(21,17*17,1))),"",INDIRECT("'R10.Documentos no web'!D"&amp;SUM(21,17*17,1))))</f>
        <v/>
      </c>
      <c r="W38" s="254" t="str">
        <f t="array" ref="W38">IF($B38="","",IF(ISBLANK(INDIRECT("'R10.Documentos no web'!D"&amp;SUM(21,17*18,1))),"",INDIRECT("'R10.Documentos no web'!D"&amp;SUM(21,17*18,1))))</f>
        <v/>
      </c>
      <c r="X38" s="254" t="str">
        <f t="array" ref="X38">IF($B38="","",IF(ISBLANK(INDIRECT("'R10.Documentos no web'!D"&amp;SUM(21,17*19,1))),"",INDIRECT("'R10.Documentos no web'!D"&amp;SUM(21,17*19,1))))</f>
        <v/>
      </c>
      <c r="Y38" s="254" t="str">
        <f t="array" ref="Y38">IF($B38="","",IF(ISBLANK(INDIRECT("'R10.Documentos no web'!D"&amp;SUM(21,17*20,1))),"",INDIRECT("'R10.Documentos no web'!D"&amp;SUM(21,17*20,1))))</f>
        <v/>
      </c>
      <c r="Z38" s="254" t="str">
        <f t="array" ref="Z38">IF($B38="","",IF(ISBLANK(INDIRECT("'R10.Documentos no web'!D"&amp;SUM(21,17*21,1))),"",INDIRECT("'R10.Documentos no web'!D"&amp;SUM(21,17*21,1))))</f>
        <v/>
      </c>
      <c r="AA38" s="254" t="str">
        <f t="array" ref="AA38">IF($B38="","",IF(ISBLANK(INDIRECT("'R10.Documentos no web'!D"&amp;SUM(21,17*22,1))),"",INDIRECT("'R10.Documentos no web'!D"&amp;SUM(21,17*22,1))))</f>
        <v/>
      </c>
      <c r="AB38" s="254" t="str">
        <f t="array" ref="AB38">IF($B38="","",IF(ISBLANK(INDIRECT("'R10.Documentos no web'!D"&amp;SUM(21,17*23,1))),"",INDIRECT("'R10.Documentos no web'!D"&amp;SUM(21,17*23,1))))</f>
        <v/>
      </c>
      <c r="AC38" s="254" t="str">
        <f t="array" ref="AC38">IF($B38="","",IF(ISBLANK(INDIRECT("'R10.Documentos no web'!D"&amp;SUM(21,17*24,1))),"",INDIRECT("'R10.Documentos no web'!D"&amp;SUM(21,17*24,1))))</f>
        <v/>
      </c>
      <c r="AD38" s="254" t="str">
        <f t="array" ref="AD38">IF($B38="","",IF(ISBLANK(INDIRECT("'R10.Documentos no web'!D"&amp;SUM(21,17*25,1))),"",INDIRECT("'R10.Documentos no web'!D"&amp;SUM(21,17*25,1))))</f>
        <v/>
      </c>
      <c r="AE38" s="254" t="str">
        <f t="array" ref="AE38">IF($B38="","",IF(ISBLANK(INDIRECT("'R10.Documentos no web'!D"&amp;SUM(21,17*26,1))),"",INDIRECT("'R10.Documentos no web'!D"&amp;SUM(21,17*26,1))))</f>
        <v/>
      </c>
      <c r="AF38" s="254" t="str">
        <f t="array" ref="AF38">IF($B38="","",IF(ISBLANK(INDIRECT("'R10.Documentos no web'!D"&amp;SUM(21,17*27,1))),"",INDIRECT("'R10.Documentos no web'!D"&amp;SUM(21,17*27,1))))</f>
        <v/>
      </c>
      <c r="AG38" s="254" t="str">
        <f t="array" ref="AG38">IF($B38="","",IF(ISBLANK(INDIRECT("'R10.Documentos no web'!D"&amp;SUM(21,17*28,1))),"",INDIRECT("'R10.Documentos no web'!D"&amp;SUM(21,17*28,1))))</f>
        <v/>
      </c>
      <c r="AH38" s="254" t="str">
        <f t="array" ref="AH38">IF($B38="","",IF(ISBLANK(INDIRECT("'R10.Documentos no web'!D"&amp;SUM(21,17*29,1))),"",INDIRECT("'R10.Documentos no web'!D"&amp;SUM(21,17*29,1))))</f>
        <v/>
      </c>
      <c r="AI38" s="254" t="str">
        <f t="array" ref="AI38">IF($B38="","",IF(ISBLANK(INDIRECT("'R10.Documentos no web'!D"&amp;SUM(21,17*30,1))),"",INDIRECT("'R10.Documentos no web'!D"&amp;SUM(21,17*30,1))))</f>
        <v/>
      </c>
      <c r="AJ38" s="254" t="str">
        <f t="array" ref="AJ38">IF($B38="","",IF(ISBLANK(INDIRECT("'R10.Documentos no web'!D"&amp;SUM(21,17*31,1))),"",INDIRECT("'R10.Documentos no web'!D"&amp;SUM(21,17*31,1))))</f>
        <v/>
      </c>
      <c r="AK38" s="254" t="str">
        <f t="array" ref="AK38">IF($B38="","",IF(ISBLANK(INDIRECT("'R10.Documentos no web'!D"&amp;SUM(21,17*32,1))),"",INDIRECT("'R10.Documentos no web'!D"&amp;SUM(21,17*32,1))))</f>
        <v/>
      </c>
      <c r="AL38" s="254" t="str">
        <f t="array" ref="AL38">IF($B38="","",IF(ISBLANK(INDIRECT("'R10.Documentos no web'!D"&amp;SUM(21,17*33,1))),"",INDIRECT("'R10.Documentos no web'!D"&amp;SUM(21,17*33,1))))</f>
        <v/>
      </c>
      <c r="AM38" s="254" t="str">
        <f t="array" ref="AM38">IF($B38="","",IF(ISBLANK(INDIRECT("'R10.Documentos no web'!D"&amp;SUM(21,17*34,1))),"",INDIRECT("'R10.Documentos no web'!D"&amp;SUM(21,17*34,1))))</f>
        <v/>
      </c>
      <c r="AN38" s="254" t="str">
        <f t="array" ref="AN38">IF($B38="","",IF(ISBLANK(INDIRECT("'R10.Documentos no web'!D"&amp;SUM(21,17*35,1))),"",INDIRECT("'R10.Documentos no web'!D"&amp;SUM(21,17*35,1))))</f>
        <v/>
      </c>
      <c r="AO38" s="254" t="str">
        <f t="array" ref="AO38">IF($B38="","",IF(ISBLANK(INDIRECT("'R10.Documentos no web'!D"&amp;SUM(21,17*36,1))),"",INDIRECT("'R10.Documentos no web'!D"&amp;SUM(21,17*36,1))))</f>
        <v/>
      </c>
      <c r="AP38" s="254" t="str">
        <f t="array" ref="AP38">IF($B38="","",IF(ISBLANK(INDIRECT("'R10.Documentos no web'!D"&amp;SUM(21,17*37,1))),"",INDIRECT("'R10.Documentos no web'!D"&amp;SUM(21,17*37,1))))</f>
        <v/>
      </c>
      <c r="AQ38" s="254" t="str">
        <f t="array" ref="AQ38">IF($B38="","",IF(ISBLANK(INDIRECT("'R10.Documentos no web'!D"&amp;SUM(21,17*38,1))),"",INDIRECT("'R10.Documentos no web'!D"&amp;SUM(21,17*38,1))))</f>
        <v/>
      </c>
      <c r="AR38" s="254" t="str">
        <f t="array" ref="AR38">IF($B38="","",IF(ISBLANK(INDIRECT("'R10.Documentos no web'!D"&amp;SUM(21,17*39,1))),"",INDIRECT("'R10.Documentos no web'!D"&amp;SUM(21,17*39,1))))</f>
        <v/>
      </c>
      <c r="AS38" s="254" t="str">
        <f t="array" ref="AS38">IF($B38="","",IF(ISBLANK(INDIRECT("'R10.Documentos no web'!D"&amp;SUM(21,17*40,1))),"",INDIRECT("'R10.Documentos no web'!D"&amp;SUM(21,17*40,1))))</f>
        <v/>
      </c>
      <c r="AT38" s="254" t="str">
        <f t="array" ref="AT38">IF($B38="","",IF(ISBLANK(INDIRECT("'R10.Documentos no web'!D"&amp;SUM(21,17*41,1))),"",INDIRECT("'R10.Documentos no web'!D"&amp;SUM(21,17*41,1))))</f>
        <v/>
      </c>
      <c r="AU38" s="254" t="str">
        <f t="array" ref="AU38">IF($B38="","",IF(ISBLANK(INDIRECT("'R10.Documentos no web'!D"&amp;SUM(21,17*42,1))),"",INDIRECT("'R10.Documentos no web'!D"&amp;SUM(21,17*42,1))))</f>
        <v/>
      </c>
      <c r="AV38" s="254" t="str">
        <f t="array" ref="AV38">IF($B38="","",IF(ISBLANK(INDIRECT("'R10.Documentos no web'!D"&amp;SUM(21,17*43,1))),"",INDIRECT("'R10.Documentos no web'!D"&amp;SUM(21,17*43,1))))</f>
        <v/>
      </c>
      <c r="AW38" s="254" t="str">
        <f t="array" ref="AW38">IF($B38="","",IF(ISBLANK(INDIRECT("'R10.Documentos no web'!D"&amp;SUM(21,17*44,1))),"",INDIRECT("'R10.Documentos no web'!D"&amp;SUM(21,17*44,1))))</f>
        <v/>
      </c>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row>
    <row r="39" ht="20.25" customHeight="1">
      <c r="A39" s="29"/>
      <c r="B39" s="133" t="str">
        <f t="array" ref="B39">IFERROR(INDEX('03.Muestra'!$B$8:$B$17,SMALL(IF("Documento no web"='03.Muestra'!$D$8:$D$17,ROW('03.Muestra'!$B$8:$B$17)-MIN(ROW('03.Muestra'!$D$8:$D$17))+1,""),ROW()-35)),"")</f>
        <v/>
      </c>
      <c r="C39" s="253" t="str">
        <f t="array" ref="C39">IFERROR(INDEX('03.Muestra'!$C$8:$C$17,SMALL(IF("Documento no web"='03.Muestra'!$D$8:$D$17,ROW('03.Muestra'!$C$8:$C$17)-MIN(ROW('03.Muestra'!$D$8:$D$17))+1,""),ROW()-35)),"")</f>
        <v/>
      </c>
      <c r="D39" s="169" t="str">
        <f t="array" ref="D39">IFERROR(INDEX('03.Muestra'!$F$8:$F$17,SMALL(IF("Documento no web"='03.Muestra'!$D$8:$D$17,ROW('03.Muestra'!$F$8:$F$17)-MIN(ROW('03.Muestra'!$D$8:$D$17))+1,""),ROW()-35)),"")</f>
        <v/>
      </c>
      <c r="E39" s="254" t="str">
        <f t="array" ref="E39">IF($B39="","",IF(ISBLANK(INDIRECT("'R10.Documentos no web'!D"&amp;SUM(21,17*0,1))),"",INDIRECT("'R10.Documentos no web'!D"&amp;SUM(21,17*0,1))))</f>
        <v/>
      </c>
      <c r="F39" s="254" t="str">
        <f t="array" ref="F39">IF($B39="","",IF(ISBLANK(INDIRECT("'R10.Documentos no web'!D"&amp;SUM(21,17*1,1))),"",INDIRECT("'R10.Documentos no web'!D"&amp;SUM(21,17*1,1))))</f>
        <v/>
      </c>
      <c r="G39" s="254" t="str">
        <f t="array" ref="G39">IF($B39="","",IF(ISBLANK(INDIRECT("'R10.Documentos no web'!D"&amp;SUM(21,17*2,1))),"",INDIRECT("'R10.Documentos no web'!D"&amp;SUM(21,17*2,1))))</f>
        <v/>
      </c>
      <c r="H39" s="254" t="str">
        <f t="array" ref="H39">IF($B39="","",IF(ISBLANK(INDIRECT("'R10.Documentos no web'!D"&amp;SUM(21,17*3,1))),"",INDIRECT("'R10.Documentos no web'!D"&amp;SUM(21,17*3,1))))</f>
        <v/>
      </c>
      <c r="I39" s="254" t="str">
        <f t="array" ref="I39">IF($B39="","",IF(ISBLANK(INDIRECT("'R10.Documentos no web'!D"&amp;SUM(21,17*4,1))),"",INDIRECT("'R10.Documentos no web'!D"&amp;SUM(21,17*4,1))))</f>
        <v/>
      </c>
      <c r="J39" s="254" t="str">
        <f t="array" ref="J39">IF($B39="","",IF(ISBLANK(INDIRECT("'R10.Documentos no web'!D"&amp;SUM(21,17*5,1))),"",INDIRECT("'R10.Documentos no web'!D"&amp;SUM(21,17*5,1))))</f>
        <v/>
      </c>
      <c r="K39" s="254" t="str">
        <f t="array" ref="K39">IF($B39="","",IF(ISBLANK(INDIRECT("'R10.Documentos no web'!D"&amp;SUM(21,17*6,1))),"",INDIRECT("'R10.Documentos no web'!D"&amp;SUM(21,17*6,1))))</f>
        <v/>
      </c>
      <c r="L39" s="254" t="str">
        <f t="array" ref="L39">IF($B39="","",IF(ISBLANK(INDIRECT("'R10.Documentos no web'!D"&amp;SUM(21,17*7,1))),"",INDIRECT("'R10.Documentos no web'!D"&amp;SUM(21,17*7,1))))</f>
        <v/>
      </c>
      <c r="M39" s="254" t="str">
        <f t="array" ref="M39">IF($B39="","",IF(ISBLANK(INDIRECT("'R10.Documentos no web'!D"&amp;SUM(21,17*8,1))),"",INDIRECT("'R10.Documentos no web'!D"&amp;SUM(21,17*8,1))))</f>
        <v/>
      </c>
      <c r="N39" s="254" t="str">
        <f t="array" ref="N39">IF($B39="","",IF(ISBLANK(INDIRECT("'R10.Documentos no web'!D"&amp;SUM(21,17*9,1))),"",INDIRECT("'R10.Documentos no web'!D"&amp;SUM(21,17*9,1))))</f>
        <v/>
      </c>
      <c r="O39" s="254" t="str">
        <f t="array" ref="O39">IF($B39="","",IF(ISBLANK(INDIRECT("'R10.Documentos no web'!D"&amp;SUM(21,17*10,1))),"",INDIRECT("'R10.Documentos no web'!D"&amp;SUM(21,17*10,1))))</f>
        <v/>
      </c>
      <c r="P39" s="254" t="str">
        <f t="array" ref="P39">IF($B39="","",IF(ISBLANK(INDIRECT("'R10.Documentos no web'!D"&amp;SUM(21,17*11,1))),"",INDIRECT("'R10.Documentos no web'!D"&amp;SUM(21,17*11,1))))</f>
        <v/>
      </c>
      <c r="Q39" s="254" t="str">
        <f t="array" ref="Q39">IF($B39="","",IF(ISBLANK(INDIRECT("'R10.Documentos no web'!D"&amp;SUM(21,17*12,1))),"",INDIRECT("'R10.Documentos no web'!D"&amp;SUM(21,17*12,1))))</f>
        <v/>
      </c>
      <c r="R39" s="254" t="str">
        <f t="array" ref="R39">IF($B39="","",IF(ISBLANK(INDIRECT("'R10.Documentos no web'!D"&amp;SUM(21,17*13,1))),"",INDIRECT("'R10.Documentos no web'!D"&amp;SUM(21,17*13,1))))</f>
        <v/>
      </c>
      <c r="S39" s="254" t="str">
        <f t="array" ref="S39">IF($B39="","",IF(ISBLANK(INDIRECT("'R10.Documentos no web'!D"&amp;SUM(21,17*14,1))),"",INDIRECT("'R10.Documentos no web'!D"&amp;SUM(21,17*14,1))))</f>
        <v/>
      </c>
      <c r="T39" s="254" t="str">
        <f t="array" ref="T39">IF($B39="","",IF(ISBLANK(INDIRECT("'R10.Documentos no web'!D"&amp;SUM(21,17*15,1))),"",INDIRECT("'R10.Documentos no web'!D"&amp;SUM(21,17*15,1))))</f>
        <v/>
      </c>
      <c r="U39" s="254" t="str">
        <f t="array" ref="U39">IF($B39="","",IF(ISBLANK(INDIRECT("'R10.Documentos no web'!D"&amp;SUM(21,17*16,1))),"",INDIRECT("'R10.Documentos no web'!D"&amp;SUM(21,17*16,1))))</f>
        <v/>
      </c>
      <c r="V39" s="254" t="str">
        <f t="array" ref="V39">IF($B39="","",IF(ISBLANK(INDIRECT("'R10.Documentos no web'!D"&amp;SUM(21,17*17,1))),"",INDIRECT("'R10.Documentos no web'!D"&amp;SUM(21,17*17,1))))</f>
        <v/>
      </c>
      <c r="W39" s="254" t="str">
        <f t="array" ref="W39">IF($B39="","",IF(ISBLANK(INDIRECT("'R10.Documentos no web'!D"&amp;SUM(21,17*18,1))),"",INDIRECT("'R10.Documentos no web'!D"&amp;SUM(21,17*18,1))))</f>
        <v/>
      </c>
      <c r="X39" s="254" t="str">
        <f t="array" ref="X39">IF($B39="","",IF(ISBLANK(INDIRECT("'R10.Documentos no web'!D"&amp;SUM(21,17*19,1))),"",INDIRECT("'R10.Documentos no web'!D"&amp;SUM(21,17*19,1))))</f>
        <v/>
      </c>
      <c r="Y39" s="254" t="str">
        <f t="array" ref="Y39">IF($B39="","",IF(ISBLANK(INDIRECT("'R10.Documentos no web'!D"&amp;SUM(21,17*20,1))),"",INDIRECT("'R10.Documentos no web'!D"&amp;SUM(21,17*20,1))))</f>
        <v/>
      </c>
      <c r="Z39" s="254" t="str">
        <f t="array" ref="Z39">IF($B39="","",IF(ISBLANK(INDIRECT("'R10.Documentos no web'!D"&amp;SUM(21,17*21,1))),"",INDIRECT("'R10.Documentos no web'!D"&amp;SUM(21,17*21,1))))</f>
        <v/>
      </c>
      <c r="AA39" s="254" t="str">
        <f t="array" ref="AA39">IF($B39="","",IF(ISBLANK(INDIRECT("'R10.Documentos no web'!D"&amp;SUM(21,17*22,1))),"",INDIRECT("'R10.Documentos no web'!D"&amp;SUM(21,17*22,1))))</f>
        <v/>
      </c>
      <c r="AB39" s="254" t="str">
        <f t="array" ref="AB39">IF($B39="","",IF(ISBLANK(INDIRECT("'R10.Documentos no web'!D"&amp;SUM(21,17*23,1))),"",INDIRECT("'R10.Documentos no web'!D"&amp;SUM(21,17*23,1))))</f>
        <v/>
      </c>
      <c r="AC39" s="254" t="str">
        <f t="array" ref="AC39">IF($B39="","",IF(ISBLANK(INDIRECT("'R10.Documentos no web'!D"&amp;SUM(21,17*24,1))),"",INDIRECT("'R10.Documentos no web'!D"&amp;SUM(21,17*24,1))))</f>
        <v/>
      </c>
      <c r="AD39" s="254" t="str">
        <f t="array" ref="AD39">IF($B39="","",IF(ISBLANK(INDIRECT("'R10.Documentos no web'!D"&amp;SUM(21,17*25,1))),"",INDIRECT("'R10.Documentos no web'!D"&amp;SUM(21,17*25,1))))</f>
        <v/>
      </c>
      <c r="AE39" s="254" t="str">
        <f t="array" ref="AE39">IF($B39="","",IF(ISBLANK(INDIRECT("'R10.Documentos no web'!D"&amp;SUM(21,17*26,1))),"",INDIRECT("'R10.Documentos no web'!D"&amp;SUM(21,17*26,1))))</f>
        <v/>
      </c>
      <c r="AF39" s="254" t="str">
        <f t="array" ref="AF39">IF($B39="","",IF(ISBLANK(INDIRECT("'R10.Documentos no web'!D"&amp;SUM(21,17*27,1))),"",INDIRECT("'R10.Documentos no web'!D"&amp;SUM(21,17*27,1))))</f>
        <v/>
      </c>
      <c r="AG39" s="254" t="str">
        <f t="array" ref="AG39">IF($B39="","",IF(ISBLANK(INDIRECT("'R10.Documentos no web'!D"&amp;SUM(21,17*28,1))),"",INDIRECT("'R10.Documentos no web'!D"&amp;SUM(21,17*28,1))))</f>
        <v/>
      </c>
      <c r="AH39" s="254" t="str">
        <f t="array" ref="AH39">IF($B39="","",IF(ISBLANK(INDIRECT("'R10.Documentos no web'!D"&amp;SUM(21,17*29,1))),"",INDIRECT("'R10.Documentos no web'!D"&amp;SUM(21,17*29,1))))</f>
        <v/>
      </c>
      <c r="AI39" s="254" t="str">
        <f t="array" ref="AI39">IF($B39="","",IF(ISBLANK(INDIRECT("'R10.Documentos no web'!D"&amp;SUM(21,17*30,1))),"",INDIRECT("'R10.Documentos no web'!D"&amp;SUM(21,17*30,1))))</f>
        <v/>
      </c>
      <c r="AJ39" s="254" t="str">
        <f t="array" ref="AJ39">IF($B39="","",IF(ISBLANK(INDIRECT("'R10.Documentos no web'!D"&amp;SUM(21,17*31,1))),"",INDIRECT("'R10.Documentos no web'!D"&amp;SUM(21,17*31,1))))</f>
        <v/>
      </c>
      <c r="AK39" s="254" t="str">
        <f t="array" ref="AK39">IF($B39="","",IF(ISBLANK(INDIRECT("'R10.Documentos no web'!D"&amp;SUM(21,17*32,1))),"",INDIRECT("'R10.Documentos no web'!D"&amp;SUM(21,17*32,1))))</f>
        <v/>
      </c>
      <c r="AL39" s="254" t="str">
        <f t="array" ref="AL39">IF($B39="","",IF(ISBLANK(INDIRECT("'R10.Documentos no web'!D"&amp;SUM(21,17*33,1))),"",INDIRECT("'R10.Documentos no web'!D"&amp;SUM(21,17*33,1))))</f>
        <v/>
      </c>
      <c r="AM39" s="254" t="str">
        <f t="array" ref="AM39">IF($B39="","",IF(ISBLANK(INDIRECT("'R10.Documentos no web'!D"&amp;SUM(21,17*34,1))),"",INDIRECT("'R10.Documentos no web'!D"&amp;SUM(21,17*34,1))))</f>
        <v/>
      </c>
      <c r="AN39" s="254" t="str">
        <f t="array" ref="AN39">IF($B39="","",IF(ISBLANK(INDIRECT("'R10.Documentos no web'!D"&amp;SUM(21,17*35,1))),"",INDIRECT("'R10.Documentos no web'!D"&amp;SUM(21,17*35,1))))</f>
        <v/>
      </c>
      <c r="AO39" s="254" t="str">
        <f t="array" ref="AO39">IF($B39="","",IF(ISBLANK(INDIRECT("'R10.Documentos no web'!D"&amp;SUM(21,17*36,1))),"",INDIRECT("'R10.Documentos no web'!D"&amp;SUM(21,17*36,1))))</f>
        <v/>
      </c>
      <c r="AP39" s="254" t="str">
        <f t="array" ref="AP39">IF($B39="","",IF(ISBLANK(INDIRECT("'R10.Documentos no web'!D"&amp;SUM(21,17*37,1))),"",INDIRECT("'R10.Documentos no web'!D"&amp;SUM(21,17*37,1))))</f>
        <v/>
      </c>
      <c r="AQ39" s="254" t="str">
        <f t="array" ref="AQ39">IF($B39="","",IF(ISBLANK(INDIRECT("'R10.Documentos no web'!D"&amp;SUM(21,17*38,1))),"",INDIRECT("'R10.Documentos no web'!D"&amp;SUM(21,17*38,1))))</f>
        <v/>
      </c>
      <c r="AR39" s="254" t="str">
        <f t="array" ref="AR39">IF($B39="","",IF(ISBLANK(INDIRECT("'R10.Documentos no web'!D"&amp;SUM(21,17*39,1))),"",INDIRECT("'R10.Documentos no web'!D"&amp;SUM(21,17*39,1))))</f>
        <v/>
      </c>
      <c r="AS39" s="254" t="str">
        <f t="array" ref="AS39">IF($B39="","",IF(ISBLANK(INDIRECT("'R10.Documentos no web'!D"&amp;SUM(21,17*40,1))),"",INDIRECT("'R10.Documentos no web'!D"&amp;SUM(21,17*40,1))))</f>
        <v/>
      </c>
      <c r="AT39" s="254" t="str">
        <f t="array" ref="AT39">IF($B39="","",IF(ISBLANK(INDIRECT("'R10.Documentos no web'!D"&amp;SUM(21,17*41,1))),"",INDIRECT("'R10.Documentos no web'!D"&amp;SUM(21,17*41,1))))</f>
        <v/>
      </c>
      <c r="AU39" s="254" t="str">
        <f t="array" ref="AU39">IF($B39="","",IF(ISBLANK(INDIRECT("'R10.Documentos no web'!D"&amp;SUM(21,17*42,1))),"",INDIRECT("'R10.Documentos no web'!D"&amp;SUM(21,17*42,1))))</f>
        <v/>
      </c>
      <c r="AV39" s="254" t="str">
        <f t="array" ref="AV39">IF($B39="","",IF(ISBLANK(INDIRECT("'R10.Documentos no web'!D"&amp;SUM(21,17*43,1))),"",INDIRECT("'R10.Documentos no web'!D"&amp;SUM(21,17*43,1))))</f>
        <v/>
      </c>
      <c r="AW39" s="254" t="str">
        <f t="array" ref="AW39">IF($B39="","",IF(ISBLANK(INDIRECT("'R10.Documentos no web'!D"&amp;SUM(21,17*44,1))),"",INDIRECT("'R10.Documentos no web'!D"&amp;SUM(21,17*44,1))))</f>
        <v/>
      </c>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row>
    <row r="40" ht="20.25" customHeight="1">
      <c r="A40" s="29"/>
      <c r="B40" s="133" t="str">
        <f t="array" ref="B40">IFERROR(INDEX('03.Muestra'!$B$8:$B$17,SMALL(IF("Documento no web"='03.Muestra'!$D$8:$D$17,ROW('03.Muestra'!$B$8:$B$17)-MIN(ROW('03.Muestra'!$D$8:$D$17))+1,""),ROW()-35)),"")</f>
        <v/>
      </c>
      <c r="C40" s="253" t="str">
        <f t="array" ref="C40">IFERROR(INDEX('03.Muestra'!$C$8:$C$17,SMALL(IF("Documento no web"='03.Muestra'!$D$8:$D$17,ROW('03.Muestra'!$C$8:$C$17)-MIN(ROW('03.Muestra'!$D$8:$D$17))+1,""),ROW()-35)),"")</f>
        <v/>
      </c>
      <c r="D40" s="169" t="str">
        <f t="array" ref="D40">IFERROR(INDEX('03.Muestra'!$F$8:$F$17,SMALL(IF("Documento no web"='03.Muestra'!$D$8:$D$17,ROW('03.Muestra'!$F$8:$F$17)-MIN(ROW('03.Muestra'!$D$8:$D$17))+1,""),ROW()-35)),"")</f>
        <v/>
      </c>
      <c r="E40" s="254" t="str">
        <f t="array" ref="E40">IF($B40="","",IF(ISBLANK(INDIRECT("'R10.Documentos no web'!D"&amp;SUM(21,17*0,1))),"",INDIRECT("'R10.Documentos no web'!D"&amp;SUM(21,17*0,1))))</f>
        <v/>
      </c>
      <c r="F40" s="254" t="str">
        <f t="array" ref="F40">IF($B40="","",IF(ISBLANK(INDIRECT("'R10.Documentos no web'!D"&amp;SUM(21,17*1,1))),"",INDIRECT("'R10.Documentos no web'!D"&amp;SUM(21,17*1,1))))</f>
        <v/>
      </c>
      <c r="G40" s="254" t="str">
        <f t="array" ref="G40">IF($B40="","",IF(ISBLANK(INDIRECT("'R10.Documentos no web'!D"&amp;SUM(21,17*2,1))),"",INDIRECT("'R10.Documentos no web'!D"&amp;SUM(21,17*2,1))))</f>
        <v/>
      </c>
      <c r="H40" s="254" t="str">
        <f t="array" ref="H40">IF($B40="","",IF(ISBLANK(INDIRECT("'R10.Documentos no web'!D"&amp;SUM(21,17*3,1))),"",INDIRECT("'R10.Documentos no web'!D"&amp;SUM(21,17*3,1))))</f>
        <v/>
      </c>
      <c r="I40" s="254" t="str">
        <f t="array" ref="I40">IF($B40="","",IF(ISBLANK(INDIRECT("'R10.Documentos no web'!D"&amp;SUM(21,17*4,1))),"",INDIRECT("'R10.Documentos no web'!D"&amp;SUM(21,17*4,1))))</f>
        <v/>
      </c>
      <c r="J40" s="254" t="str">
        <f t="array" ref="J40">IF($B40="","",IF(ISBLANK(INDIRECT("'R10.Documentos no web'!D"&amp;SUM(21,17*5,1))),"",INDIRECT("'R10.Documentos no web'!D"&amp;SUM(21,17*5,1))))</f>
        <v/>
      </c>
      <c r="K40" s="254" t="str">
        <f t="array" ref="K40">IF($B40="","",IF(ISBLANK(INDIRECT("'R10.Documentos no web'!D"&amp;SUM(21,17*6,1))),"",INDIRECT("'R10.Documentos no web'!D"&amp;SUM(21,17*6,1))))</f>
        <v/>
      </c>
      <c r="L40" s="254" t="str">
        <f t="array" ref="L40">IF($B40="","",IF(ISBLANK(INDIRECT("'R10.Documentos no web'!D"&amp;SUM(21,17*7,1))),"",INDIRECT("'R10.Documentos no web'!D"&amp;SUM(21,17*7,1))))</f>
        <v/>
      </c>
      <c r="M40" s="254" t="str">
        <f t="array" ref="M40">IF($B40="","",IF(ISBLANK(INDIRECT("'R10.Documentos no web'!D"&amp;SUM(21,17*8,1))),"",INDIRECT("'R10.Documentos no web'!D"&amp;SUM(21,17*8,1))))</f>
        <v/>
      </c>
      <c r="N40" s="254" t="str">
        <f t="array" ref="N40">IF($B40="","",IF(ISBLANK(INDIRECT("'R10.Documentos no web'!D"&amp;SUM(21,17*9,1))),"",INDIRECT("'R10.Documentos no web'!D"&amp;SUM(21,17*9,1))))</f>
        <v/>
      </c>
      <c r="O40" s="254" t="str">
        <f t="array" ref="O40">IF($B40="","",IF(ISBLANK(INDIRECT("'R10.Documentos no web'!D"&amp;SUM(21,17*10,1))),"",INDIRECT("'R10.Documentos no web'!D"&amp;SUM(21,17*10,1))))</f>
        <v/>
      </c>
      <c r="P40" s="254" t="str">
        <f t="array" ref="P40">IF($B40="","",IF(ISBLANK(INDIRECT("'R10.Documentos no web'!D"&amp;SUM(21,17*11,1))),"",INDIRECT("'R10.Documentos no web'!D"&amp;SUM(21,17*11,1))))</f>
        <v/>
      </c>
      <c r="Q40" s="254" t="str">
        <f t="array" ref="Q40">IF($B40="","",IF(ISBLANK(INDIRECT("'R10.Documentos no web'!D"&amp;SUM(21,17*12,1))),"",INDIRECT("'R10.Documentos no web'!D"&amp;SUM(21,17*12,1))))</f>
        <v/>
      </c>
      <c r="R40" s="254" t="str">
        <f t="array" ref="R40">IF($B40="","",IF(ISBLANK(INDIRECT("'R10.Documentos no web'!D"&amp;SUM(21,17*13,1))),"",INDIRECT("'R10.Documentos no web'!D"&amp;SUM(21,17*13,1))))</f>
        <v/>
      </c>
      <c r="S40" s="254" t="str">
        <f t="array" ref="S40">IF($B40="","",IF(ISBLANK(INDIRECT("'R10.Documentos no web'!D"&amp;SUM(21,17*14,1))),"",INDIRECT("'R10.Documentos no web'!D"&amp;SUM(21,17*14,1))))</f>
        <v/>
      </c>
      <c r="T40" s="254" t="str">
        <f t="array" ref="T40">IF($B40="","",IF(ISBLANK(INDIRECT("'R10.Documentos no web'!D"&amp;SUM(21,17*15,1))),"",INDIRECT("'R10.Documentos no web'!D"&amp;SUM(21,17*15,1))))</f>
        <v/>
      </c>
      <c r="U40" s="254" t="str">
        <f t="array" ref="U40">IF($B40="","",IF(ISBLANK(INDIRECT("'R10.Documentos no web'!D"&amp;SUM(21,17*16,1))),"",INDIRECT("'R10.Documentos no web'!D"&amp;SUM(21,17*16,1))))</f>
        <v/>
      </c>
      <c r="V40" s="254" t="str">
        <f t="array" ref="V40">IF($B40="","",IF(ISBLANK(INDIRECT("'R10.Documentos no web'!D"&amp;SUM(21,17*17,1))),"",INDIRECT("'R10.Documentos no web'!D"&amp;SUM(21,17*17,1))))</f>
        <v/>
      </c>
      <c r="W40" s="254" t="str">
        <f t="array" ref="W40">IF($B40="","",IF(ISBLANK(INDIRECT("'R10.Documentos no web'!D"&amp;SUM(21,17*18,1))),"",INDIRECT("'R10.Documentos no web'!D"&amp;SUM(21,17*18,1))))</f>
        <v/>
      </c>
      <c r="X40" s="254" t="str">
        <f t="array" ref="X40">IF($B40="","",IF(ISBLANK(INDIRECT("'R10.Documentos no web'!D"&amp;SUM(21,17*19,1))),"",INDIRECT("'R10.Documentos no web'!D"&amp;SUM(21,17*19,1))))</f>
        <v/>
      </c>
      <c r="Y40" s="254" t="str">
        <f t="array" ref="Y40">IF($B40="","",IF(ISBLANK(INDIRECT("'R10.Documentos no web'!D"&amp;SUM(21,17*20,1))),"",INDIRECT("'R10.Documentos no web'!D"&amp;SUM(21,17*20,1))))</f>
        <v/>
      </c>
      <c r="Z40" s="254" t="str">
        <f t="array" ref="Z40">IF($B40="","",IF(ISBLANK(INDIRECT("'R10.Documentos no web'!D"&amp;SUM(21,17*21,1))),"",INDIRECT("'R10.Documentos no web'!D"&amp;SUM(21,17*21,1))))</f>
        <v/>
      </c>
      <c r="AA40" s="254" t="str">
        <f t="array" ref="AA40">IF($B40="","",IF(ISBLANK(INDIRECT("'R10.Documentos no web'!D"&amp;SUM(21,17*22,1))),"",INDIRECT("'R10.Documentos no web'!D"&amp;SUM(21,17*22,1))))</f>
        <v/>
      </c>
      <c r="AB40" s="254" t="str">
        <f t="array" ref="AB40">IF($B40="","",IF(ISBLANK(INDIRECT("'R10.Documentos no web'!D"&amp;SUM(21,17*23,1))),"",INDIRECT("'R10.Documentos no web'!D"&amp;SUM(21,17*23,1))))</f>
        <v/>
      </c>
      <c r="AC40" s="254" t="str">
        <f t="array" ref="AC40">IF($B40="","",IF(ISBLANK(INDIRECT("'R10.Documentos no web'!D"&amp;SUM(21,17*24,1))),"",INDIRECT("'R10.Documentos no web'!D"&amp;SUM(21,17*24,1))))</f>
        <v/>
      </c>
      <c r="AD40" s="254" t="str">
        <f t="array" ref="AD40">IF($B40="","",IF(ISBLANK(INDIRECT("'R10.Documentos no web'!D"&amp;SUM(21,17*25,1))),"",INDIRECT("'R10.Documentos no web'!D"&amp;SUM(21,17*25,1))))</f>
        <v/>
      </c>
      <c r="AE40" s="254" t="str">
        <f t="array" ref="AE40">IF($B40="","",IF(ISBLANK(INDIRECT("'R10.Documentos no web'!D"&amp;SUM(21,17*26,1))),"",INDIRECT("'R10.Documentos no web'!D"&amp;SUM(21,17*26,1))))</f>
        <v/>
      </c>
      <c r="AF40" s="254" t="str">
        <f t="array" ref="AF40">IF($B40="","",IF(ISBLANK(INDIRECT("'R10.Documentos no web'!D"&amp;SUM(21,17*27,1))),"",INDIRECT("'R10.Documentos no web'!D"&amp;SUM(21,17*27,1))))</f>
        <v/>
      </c>
      <c r="AG40" s="254" t="str">
        <f t="array" ref="AG40">IF($B40="","",IF(ISBLANK(INDIRECT("'R10.Documentos no web'!D"&amp;SUM(21,17*28,1))),"",INDIRECT("'R10.Documentos no web'!D"&amp;SUM(21,17*28,1))))</f>
        <v/>
      </c>
      <c r="AH40" s="254" t="str">
        <f t="array" ref="AH40">IF($B40="","",IF(ISBLANK(INDIRECT("'R10.Documentos no web'!D"&amp;SUM(21,17*29,1))),"",INDIRECT("'R10.Documentos no web'!D"&amp;SUM(21,17*29,1))))</f>
        <v/>
      </c>
      <c r="AI40" s="254" t="str">
        <f t="array" ref="AI40">IF($B40="","",IF(ISBLANK(INDIRECT("'R10.Documentos no web'!D"&amp;SUM(21,17*30,1))),"",INDIRECT("'R10.Documentos no web'!D"&amp;SUM(21,17*30,1))))</f>
        <v/>
      </c>
      <c r="AJ40" s="254" t="str">
        <f t="array" ref="AJ40">IF($B40="","",IF(ISBLANK(INDIRECT("'R10.Documentos no web'!D"&amp;SUM(21,17*31,1))),"",INDIRECT("'R10.Documentos no web'!D"&amp;SUM(21,17*31,1))))</f>
        <v/>
      </c>
      <c r="AK40" s="254" t="str">
        <f t="array" ref="AK40">IF($B40="","",IF(ISBLANK(INDIRECT("'R10.Documentos no web'!D"&amp;SUM(21,17*32,1))),"",INDIRECT("'R10.Documentos no web'!D"&amp;SUM(21,17*32,1))))</f>
        <v/>
      </c>
      <c r="AL40" s="254" t="str">
        <f t="array" ref="AL40">IF($B40="","",IF(ISBLANK(INDIRECT("'R10.Documentos no web'!D"&amp;SUM(21,17*33,1))),"",INDIRECT("'R10.Documentos no web'!D"&amp;SUM(21,17*33,1))))</f>
        <v/>
      </c>
      <c r="AM40" s="254" t="str">
        <f t="array" ref="AM40">IF($B40="","",IF(ISBLANK(INDIRECT("'R10.Documentos no web'!D"&amp;SUM(21,17*34,1))),"",INDIRECT("'R10.Documentos no web'!D"&amp;SUM(21,17*34,1))))</f>
        <v/>
      </c>
      <c r="AN40" s="254" t="str">
        <f t="array" ref="AN40">IF($B40="","",IF(ISBLANK(INDIRECT("'R10.Documentos no web'!D"&amp;SUM(21,17*35,1))),"",INDIRECT("'R10.Documentos no web'!D"&amp;SUM(21,17*35,1))))</f>
        <v/>
      </c>
      <c r="AO40" s="254" t="str">
        <f t="array" ref="AO40">IF($B40="","",IF(ISBLANK(INDIRECT("'R10.Documentos no web'!D"&amp;SUM(21,17*36,1))),"",INDIRECT("'R10.Documentos no web'!D"&amp;SUM(21,17*36,1))))</f>
        <v/>
      </c>
      <c r="AP40" s="254" t="str">
        <f t="array" ref="AP40">IF($B40="","",IF(ISBLANK(INDIRECT("'R10.Documentos no web'!D"&amp;SUM(21,17*37,1))),"",INDIRECT("'R10.Documentos no web'!D"&amp;SUM(21,17*37,1))))</f>
        <v/>
      </c>
      <c r="AQ40" s="254" t="str">
        <f t="array" ref="AQ40">IF($B40="","",IF(ISBLANK(INDIRECT("'R10.Documentos no web'!D"&amp;SUM(21,17*38,1))),"",INDIRECT("'R10.Documentos no web'!D"&amp;SUM(21,17*38,1))))</f>
        <v/>
      </c>
      <c r="AR40" s="254" t="str">
        <f t="array" ref="AR40">IF($B40="","",IF(ISBLANK(INDIRECT("'R10.Documentos no web'!D"&amp;SUM(21,17*39,1))),"",INDIRECT("'R10.Documentos no web'!D"&amp;SUM(21,17*39,1))))</f>
        <v/>
      </c>
      <c r="AS40" s="254" t="str">
        <f t="array" ref="AS40">IF($B40="","",IF(ISBLANK(INDIRECT("'R10.Documentos no web'!D"&amp;SUM(21,17*40,1))),"",INDIRECT("'R10.Documentos no web'!D"&amp;SUM(21,17*40,1))))</f>
        <v/>
      </c>
      <c r="AT40" s="254" t="str">
        <f t="array" ref="AT40">IF($B40="","",IF(ISBLANK(INDIRECT("'R10.Documentos no web'!D"&amp;SUM(21,17*41,1))),"",INDIRECT("'R10.Documentos no web'!D"&amp;SUM(21,17*41,1))))</f>
        <v/>
      </c>
      <c r="AU40" s="254" t="str">
        <f t="array" ref="AU40">IF($B40="","",IF(ISBLANK(INDIRECT("'R10.Documentos no web'!D"&amp;SUM(21,17*42,1))),"",INDIRECT("'R10.Documentos no web'!D"&amp;SUM(21,17*42,1))))</f>
        <v/>
      </c>
      <c r="AV40" s="254" t="str">
        <f t="array" ref="AV40">IF($B40="","",IF(ISBLANK(INDIRECT("'R10.Documentos no web'!D"&amp;SUM(21,17*43,1))),"",INDIRECT("'R10.Documentos no web'!D"&amp;SUM(21,17*43,1))))</f>
        <v/>
      </c>
      <c r="AW40" s="254" t="str">
        <f t="array" ref="AW40">IF($B40="","",IF(ISBLANK(INDIRECT("'R10.Documentos no web'!D"&amp;SUM(21,17*44,1))),"",INDIRECT("'R10.Documentos no web'!D"&amp;SUM(21,17*44,1))))</f>
        <v/>
      </c>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row>
    <row r="41" ht="20.25" customHeight="1">
      <c r="A41" s="29"/>
      <c r="B41" s="133" t="str">
        <f t="array" ref="B41">IFERROR(INDEX('03.Muestra'!$B$8:$B$17,SMALL(IF("Documento no web"='03.Muestra'!$D$8:$D$17,ROW('03.Muestra'!$B$8:$B$17)-MIN(ROW('03.Muestra'!$D$8:$D$17))+1,""),ROW()-35)),"")</f>
        <v/>
      </c>
      <c r="C41" s="253" t="str">
        <f t="array" ref="C41">IFERROR(INDEX('03.Muestra'!$C$8:$C$17,SMALL(IF("Documento no web"='03.Muestra'!$D$8:$D$17,ROW('03.Muestra'!$C$8:$C$17)-MIN(ROW('03.Muestra'!$D$8:$D$17))+1,""),ROW()-35)),"")</f>
        <v/>
      </c>
      <c r="D41" s="169" t="str">
        <f t="array" ref="D41">IFERROR(INDEX('03.Muestra'!$F$8:$F$17,SMALL(IF("Documento no web"='03.Muestra'!$D$8:$D$17,ROW('03.Muestra'!$F$8:$F$17)-MIN(ROW('03.Muestra'!$D$8:$D$17))+1,""),ROW()-35)),"")</f>
        <v/>
      </c>
      <c r="E41" s="254" t="str">
        <f t="array" ref="E41">IF($B41="","",IF(ISBLANK(INDIRECT("'R10.Documentos no web'!D"&amp;SUM(21,17*0,1))),"",INDIRECT("'R10.Documentos no web'!D"&amp;SUM(21,17*0,1))))</f>
        <v/>
      </c>
      <c r="F41" s="254" t="str">
        <f t="array" ref="F41">IF($B41="","",IF(ISBLANK(INDIRECT("'R10.Documentos no web'!D"&amp;SUM(21,17*1,1))),"",INDIRECT("'R10.Documentos no web'!D"&amp;SUM(21,17*1,1))))</f>
        <v/>
      </c>
      <c r="G41" s="254" t="str">
        <f t="array" ref="G41">IF($B41="","",IF(ISBLANK(INDIRECT("'R10.Documentos no web'!D"&amp;SUM(21,17*2,1))),"",INDIRECT("'R10.Documentos no web'!D"&amp;SUM(21,17*2,1))))</f>
        <v/>
      </c>
      <c r="H41" s="254" t="str">
        <f t="array" ref="H41">IF($B41="","",IF(ISBLANK(INDIRECT("'R10.Documentos no web'!D"&amp;SUM(21,17*3,1))),"",INDIRECT("'R10.Documentos no web'!D"&amp;SUM(21,17*3,1))))</f>
        <v/>
      </c>
      <c r="I41" s="254" t="str">
        <f t="array" ref="I41">IF($B41="","",IF(ISBLANK(INDIRECT("'R10.Documentos no web'!D"&amp;SUM(21,17*4,1))),"",INDIRECT("'R10.Documentos no web'!D"&amp;SUM(21,17*4,1))))</f>
        <v/>
      </c>
      <c r="J41" s="254" t="str">
        <f t="array" ref="J41">IF($B41="","",IF(ISBLANK(INDIRECT("'R10.Documentos no web'!D"&amp;SUM(21,17*5,1))),"",INDIRECT("'R10.Documentos no web'!D"&amp;SUM(21,17*5,1))))</f>
        <v/>
      </c>
      <c r="K41" s="254" t="str">
        <f t="array" ref="K41">IF($B41="","",IF(ISBLANK(INDIRECT("'R10.Documentos no web'!D"&amp;SUM(21,17*6,1))),"",INDIRECT("'R10.Documentos no web'!D"&amp;SUM(21,17*6,1))))</f>
        <v/>
      </c>
      <c r="L41" s="254" t="str">
        <f t="array" ref="L41">IF($B41="","",IF(ISBLANK(INDIRECT("'R10.Documentos no web'!D"&amp;SUM(21,17*7,1))),"",INDIRECT("'R10.Documentos no web'!D"&amp;SUM(21,17*7,1))))</f>
        <v/>
      </c>
      <c r="M41" s="254" t="str">
        <f t="array" ref="M41">IF($B41="","",IF(ISBLANK(INDIRECT("'R10.Documentos no web'!D"&amp;SUM(21,17*8,1))),"",INDIRECT("'R10.Documentos no web'!D"&amp;SUM(21,17*8,1))))</f>
        <v/>
      </c>
      <c r="N41" s="254" t="str">
        <f t="array" ref="N41">IF($B41="","",IF(ISBLANK(INDIRECT("'R10.Documentos no web'!D"&amp;SUM(21,17*9,1))),"",INDIRECT("'R10.Documentos no web'!D"&amp;SUM(21,17*9,1))))</f>
        <v/>
      </c>
      <c r="O41" s="254" t="str">
        <f t="array" ref="O41">IF($B41="","",IF(ISBLANK(INDIRECT("'R10.Documentos no web'!D"&amp;SUM(21,17*10,1))),"",INDIRECT("'R10.Documentos no web'!D"&amp;SUM(21,17*10,1))))</f>
        <v/>
      </c>
      <c r="P41" s="254" t="str">
        <f t="array" ref="P41">IF($B41="","",IF(ISBLANK(INDIRECT("'R10.Documentos no web'!D"&amp;SUM(21,17*11,1))),"",INDIRECT("'R10.Documentos no web'!D"&amp;SUM(21,17*11,1))))</f>
        <v/>
      </c>
      <c r="Q41" s="254" t="str">
        <f t="array" ref="Q41">IF($B41="","",IF(ISBLANK(INDIRECT("'R10.Documentos no web'!D"&amp;SUM(21,17*12,1))),"",INDIRECT("'R10.Documentos no web'!D"&amp;SUM(21,17*12,1))))</f>
        <v/>
      </c>
      <c r="R41" s="254" t="str">
        <f t="array" ref="R41">IF($B41="","",IF(ISBLANK(INDIRECT("'R10.Documentos no web'!D"&amp;SUM(21,17*13,1))),"",INDIRECT("'R10.Documentos no web'!D"&amp;SUM(21,17*13,1))))</f>
        <v/>
      </c>
      <c r="S41" s="254" t="str">
        <f t="array" ref="S41">IF($B41="","",IF(ISBLANK(INDIRECT("'R10.Documentos no web'!D"&amp;SUM(21,17*14,1))),"",INDIRECT("'R10.Documentos no web'!D"&amp;SUM(21,17*14,1))))</f>
        <v/>
      </c>
      <c r="T41" s="254" t="str">
        <f t="array" ref="T41">IF($B41="","",IF(ISBLANK(INDIRECT("'R10.Documentos no web'!D"&amp;SUM(21,17*15,1))),"",INDIRECT("'R10.Documentos no web'!D"&amp;SUM(21,17*15,1))))</f>
        <v/>
      </c>
      <c r="U41" s="254" t="str">
        <f t="array" ref="U41">IF($B41="","",IF(ISBLANK(INDIRECT("'R10.Documentos no web'!D"&amp;SUM(21,17*16,1))),"",INDIRECT("'R10.Documentos no web'!D"&amp;SUM(21,17*16,1))))</f>
        <v/>
      </c>
      <c r="V41" s="254" t="str">
        <f t="array" ref="V41">IF($B41="","",IF(ISBLANK(INDIRECT("'R10.Documentos no web'!D"&amp;SUM(21,17*17,1))),"",INDIRECT("'R10.Documentos no web'!D"&amp;SUM(21,17*17,1))))</f>
        <v/>
      </c>
      <c r="W41" s="254" t="str">
        <f t="array" ref="W41">IF($B41="","",IF(ISBLANK(INDIRECT("'R10.Documentos no web'!D"&amp;SUM(21,17*18,1))),"",INDIRECT("'R10.Documentos no web'!D"&amp;SUM(21,17*18,1))))</f>
        <v/>
      </c>
      <c r="X41" s="254" t="str">
        <f t="array" ref="X41">IF($B41="","",IF(ISBLANK(INDIRECT("'R10.Documentos no web'!D"&amp;SUM(21,17*19,1))),"",INDIRECT("'R10.Documentos no web'!D"&amp;SUM(21,17*19,1))))</f>
        <v/>
      </c>
      <c r="Y41" s="254" t="str">
        <f t="array" ref="Y41">IF($B41="","",IF(ISBLANK(INDIRECT("'R10.Documentos no web'!D"&amp;SUM(21,17*20,1))),"",INDIRECT("'R10.Documentos no web'!D"&amp;SUM(21,17*20,1))))</f>
        <v/>
      </c>
      <c r="Z41" s="254" t="str">
        <f t="array" ref="Z41">IF($B41="","",IF(ISBLANK(INDIRECT("'R10.Documentos no web'!D"&amp;SUM(21,17*21,1))),"",INDIRECT("'R10.Documentos no web'!D"&amp;SUM(21,17*21,1))))</f>
        <v/>
      </c>
      <c r="AA41" s="254" t="str">
        <f t="array" ref="AA41">IF($B41="","",IF(ISBLANK(INDIRECT("'R10.Documentos no web'!D"&amp;SUM(21,17*22,1))),"",INDIRECT("'R10.Documentos no web'!D"&amp;SUM(21,17*22,1))))</f>
        <v/>
      </c>
      <c r="AB41" s="254" t="str">
        <f t="array" ref="AB41">IF($B41="","",IF(ISBLANK(INDIRECT("'R10.Documentos no web'!D"&amp;SUM(21,17*23,1))),"",INDIRECT("'R10.Documentos no web'!D"&amp;SUM(21,17*23,1))))</f>
        <v/>
      </c>
      <c r="AC41" s="254" t="str">
        <f t="array" ref="AC41">IF($B41="","",IF(ISBLANK(INDIRECT("'R10.Documentos no web'!D"&amp;SUM(21,17*24,1))),"",INDIRECT("'R10.Documentos no web'!D"&amp;SUM(21,17*24,1))))</f>
        <v/>
      </c>
      <c r="AD41" s="254" t="str">
        <f t="array" ref="AD41">IF($B41="","",IF(ISBLANK(INDIRECT("'R10.Documentos no web'!D"&amp;SUM(21,17*25,1))),"",INDIRECT("'R10.Documentos no web'!D"&amp;SUM(21,17*25,1))))</f>
        <v/>
      </c>
      <c r="AE41" s="254" t="str">
        <f t="array" ref="AE41">IF($B41="","",IF(ISBLANK(INDIRECT("'R10.Documentos no web'!D"&amp;SUM(21,17*26,1))),"",INDIRECT("'R10.Documentos no web'!D"&amp;SUM(21,17*26,1))))</f>
        <v/>
      </c>
      <c r="AF41" s="254" t="str">
        <f t="array" ref="AF41">IF($B41="","",IF(ISBLANK(INDIRECT("'R10.Documentos no web'!D"&amp;SUM(21,17*27,1))),"",INDIRECT("'R10.Documentos no web'!D"&amp;SUM(21,17*27,1))))</f>
        <v/>
      </c>
      <c r="AG41" s="254" t="str">
        <f t="array" ref="AG41">IF($B41="","",IF(ISBLANK(INDIRECT("'R10.Documentos no web'!D"&amp;SUM(21,17*28,1))),"",INDIRECT("'R10.Documentos no web'!D"&amp;SUM(21,17*28,1))))</f>
        <v/>
      </c>
      <c r="AH41" s="254" t="str">
        <f t="array" ref="AH41">IF($B41="","",IF(ISBLANK(INDIRECT("'R10.Documentos no web'!D"&amp;SUM(21,17*29,1))),"",INDIRECT("'R10.Documentos no web'!D"&amp;SUM(21,17*29,1))))</f>
        <v/>
      </c>
      <c r="AI41" s="254" t="str">
        <f t="array" ref="AI41">IF($B41="","",IF(ISBLANK(INDIRECT("'R10.Documentos no web'!D"&amp;SUM(21,17*30,1))),"",INDIRECT("'R10.Documentos no web'!D"&amp;SUM(21,17*30,1))))</f>
        <v/>
      </c>
      <c r="AJ41" s="254" t="str">
        <f t="array" ref="AJ41">IF($B41="","",IF(ISBLANK(INDIRECT("'R10.Documentos no web'!D"&amp;SUM(21,17*31,1))),"",INDIRECT("'R10.Documentos no web'!D"&amp;SUM(21,17*31,1))))</f>
        <v/>
      </c>
      <c r="AK41" s="254" t="str">
        <f t="array" ref="AK41">IF($B41="","",IF(ISBLANK(INDIRECT("'R10.Documentos no web'!D"&amp;SUM(21,17*32,1))),"",INDIRECT("'R10.Documentos no web'!D"&amp;SUM(21,17*32,1))))</f>
        <v/>
      </c>
      <c r="AL41" s="254" t="str">
        <f t="array" ref="AL41">IF($B41="","",IF(ISBLANK(INDIRECT("'R10.Documentos no web'!D"&amp;SUM(21,17*33,1))),"",INDIRECT("'R10.Documentos no web'!D"&amp;SUM(21,17*33,1))))</f>
        <v/>
      </c>
      <c r="AM41" s="254" t="str">
        <f t="array" ref="AM41">IF($B41="","",IF(ISBLANK(INDIRECT("'R10.Documentos no web'!D"&amp;SUM(21,17*34,1))),"",INDIRECT("'R10.Documentos no web'!D"&amp;SUM(21,17*34,1))))</f>
        <v/>
      </c>
      <c r="AN41" s="254" t="str">
        <f t="array" ref="AN41">IF($B41="","",IF(ISBLANK(INDIRECT("'R10.Documentos no web'!D"&amp;SUM(21,17*35,1))),"",INDIRECT("'R10.Documentos no web'!D"&amp;SUM(21,17*35,1))))</f>
        <v/>
      </c>
      <c r="AO41" s="254" t="str">
        <f t="array" ref="AO41">IF($B41="","",IF(ISBLANK(INDIRECT("'R10.Documentos no web'!D"&amp;SUM(21,17*36,1))),"",INDIRECT("'R10.Documentos no web'!D"&amp;SUM(21,17*36,1))))</f>
        <v/>
      </c>
      <c r="AP41" s="254" t="str">
        <f t="array" ref="AP41">IF($B41="","",IF(ISBLANK(INDIRECT("'R10.Documentos no web'!D"&amp;SUM(21,17*37,1))),"",INDIRECT("'R10.Documentos no web'!D"&amp;SUM(21,17*37,1))))</f>
        <v/>
      </c>
      <c r="AQ41" s="254" t="str">
        <f t="array" ref="AQ41">IF($B41="","",IF(ISBLANK(INDIRECT("'R10.Documentos no web'!D"&amp;SUM(21,17*38,1))),"",INDIRECT("'R10.Documentos no web'!D"&amp;SUM(21,17*38,1))))</f>
        <v/>
      </c>
      <c r="AR41" s="254" t="str">
        <f t="array" ref="AR41">IF($B41="","",IF(ISBLANK(INDIRECT("'R10.Documentos no web'!D"&amp;SUM(21,17*39,1))),"",INDIRECT("'R10.Documentos no web'!D"&amp;SUM(21,17*39,1))))</f>
        <v/>
      </c>
      <c r="AS41" s="254" t="str">
        <f t="array" ref="AS41">IF($B41="","",IF(ISBLANK(INDIRECT("'R10.Documentos no web'!D"&amp;SUM(21,17*40,1))),"",INDIRECT("'R10.Documentos no web'!D"&amp;SUM(21,17*40,1))))</f>
        <v/>
      </c>
      <c r="AT41" s="254" t="str">
        <f t="array" ref="AT41">IF($B41="","",IF(ISBLANK(INDIRECT("'R10.Documentos no web'!D"&amp;SUM(21,17*41,1))),"",INDIRECT("'R10.Documentos no web'!D"&amp;SUM(21,17*41,1))))</f>
        <v/>
      </c>
      <c r="AU41" s="254" t="str">
        <f t="array" ref="AU41">IF($B41="","",IF(ISBLANK(INDIRECT("'R10.Documentos no web'!D"&amp;SUM(21,17*42,1))),"",INDIRECT("'R10.Documentos no web'!D"&amp;SUM(21,17*42,1))))</f>
        <v/>
      </c>
      <c r="AV41" s="254" t="str">
        <f t="array" ref="AV41">IF($B41="","",IF(ISBLANK(INDIRECT("'R10.Documentos no web'!D"&amp;SUM(21,17*43,1))),"",INDIRECT("'R10.Documentos no web'!D"&amp;SUM(21,17*43,1))))</f>
        <v/>
      </c>
      <c r="AW41" s="254" t="str">
        <f t="array" ref="AW41">IF($B41="","",IF(ISBLANK(INDIRECT("'R10.Documentos no web'!D"&amp;SUM(21,17*44,1))),"",INDIRECT("'R10.Documentos no web'!D"&amp;SUM(21,17*44,1))))</f>
        <v/>
      </c>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row>
    <row r="42" ht="20.25" customHeight="1">
      <c r="A42" s="29"/>
      <c r="B42" s="133" t="str">
        <f t="array" ref="B42">IFERROR(INDEX('03.Muestra'!$B$8:$B$17,SMALL(IF("Documento no web"='03.Muestra'!$D$8:$D$17,ROW('03.Muestra'!$B$8:$B$17)-MIN(ROW('03.Muestra'!$D$8:$D$17))+1,""),ROW()-35)),"")</f>
        <v/>
      </c>
      <c r="C42" s="253" t="str">
        <f t="array" ref="C42">IFERROR(INDEX('03.Muestra'!$C$8:$C$17,SMALL(IF("Documento no web"='03.Muestra'!$D$8:$D$17,ROW('03.Muestra'!$C$8:$C$17)-MIN(ROW('03.Muestra'!$D$8:$D$17))+1,""),ROW()-35)),"")</f>
        <v/>
      </c>
      <c r="D42" s="169" t="str">
        <f t="array" ref="D42">IFERROR(INDEX('03.Muestra'!$F$8:$F$17,SMALL(IF("Documento no web"='03.Muestra'!$D$8:$D$17,ROW('03.Muestra'!$F$8:$F$17)-MIN(ROW('03.Muestra'!$D$8:$D$17))+1,""),ROW()-35)),"")</f>
        <v/>
      </c>
      <c r="E42" s="254" t="str">
        <f t="array" ref="E42">IF($B42="","",IF(ISBLANK(INDIRECT("'R10.Documentos no web'!D"&amp;SUM(21,17*0,1))),"",INDIRECT("'R10.Documentos no web'!D"&amp;SUM(21,17*0,1))))</f>
        <v/>
      </c>
      <c r="F42" s="254" t="str">
        <f t="array" ref="F42">IF($B42="","",IF(ISBLANK(INDIRECT("'R10.Documentos no web'!D"&amp;SUM(21,17*1,1))),"",INDIRECT("'R10.Documentos no web'!D"&amp;SUM(21,17*1,1))))</f>
        <v/>
      </c>
      <c r="G42" s="254" t="str">
        <f t="array" ref="G42">IF($B42="","",IF(ISBLANK(INDIRECT("'R10.Documentos no web'!D"&amp;SUM(21,17*2,1))),"",INDIRECT("'R10.Documentos no web'!D"&amp;SUM(21,17*2,1))))</f>
        <v/>
      </c>
      <c r="H42" s="254" t="str">
        <f t="array" ref="H42">IF($B42="","",IF(ISBLANK(INDIRECT("'R10.Documentos no web'!D"&amp;SUM(21,17*3,1))),"",INDIRECT("'R10.Documentos no web'!D"&amp;SUM(21,17*3,1))))</f>
        <v/>
      </c>
      <c r="I42" s="254" t="str">
        <f t="array" ref="I42">IF($B42="","",IF(ISBLANK(INDIRECT("'R10.Documentos no web'!D"&amp;SUM(21,17*4,1))),"",INDIRECT("'R10.Documentos no web'!D"&amp;SUM(21,17*4,1))))</f>
        <v/>
      </c>
      <c r="J42" s="254" t="str">
        <f t="array" ref="J42">IF($B42="","",IF(ISBLANK(INDIRECT("'R10.Documentos no web'!D"&amp;SUM(21,17*5,1))),"",INDIRECT("'R10.Documentos no web'!D"&amp;SUM(21,17*5,1))))</f>
        <v/>
      </c>
      <c r="K42" s="254" t="str">
        <f t="array" ref="K42">IF($B42="","",IF(ISBLANK(INDIRECT("'R10.Documentos no web'!D"&amp;SUM(21,17*6,1))),"",INDIRECT("'R10.Documentos no web'!D"&amp;SUM(21,17*6,1))))</f>
        <v/>
      </c>
      <c r="L42" s="254" t="str">
        <f t="array" ref="L42">IF($B42="","",IF(ISBLANK(INDIRECT("'R10.Documentos no web'!D"&amp;SUM(21,17*7,1))),"",INDIRECT("'R10.Documentos no web'!D"&amp;SUM(21,17*7,1))))</f>
        <v/>
      </c>
      <c r="M42" s="254" t="str">
        <f t="array" ref="M42">IF($B42="","",IF(ISBLANK(INDIRECT("'R10.Documentos no web'!D"&amp;SUM(21,17*8,1))),"",INDIRECT("'R10.Documentos no web'!D"&amp;SUM(21,17*8,1))))</f>
        <v/>
      </c>
      <c r="N42" s="254" t="str">
        <f t="array" ref="N42">IF($B42="","",IF(ISBLANK(INDIRECT("'R10.Documentos no web'!D"&amp;SUM(21,17*9,1))),"",INDIRECT("'R10.Documentos no web'!D"&amp;SUM(21,17*9,1))))</f>
        <v/>
      </c>
      <c r="O42" s="254" t="str">
        <f t="array" ref="O42">IF($B42="","",IF(ISBLANK(INDIRECT("'R10.Documentos no web'!D"&amp;SUM(21,17*10,1))),"",INDIRECT("'R10.Documentos no web'!D"&amp;SUM(21,17*10,1))))</f>
        <v/>
      </c>
      <c r="P42" s="254" t="str">
        <f t="array" ref="P42">IF($B42="","",IF(ISBLANK(INDIRECT("'R10.Documentos no web'!D"&amp;SUM(21,17*11,1))),"",INDIRECT("'R10.Documentos no web'!D"&amp;SUM(21,17*11,1))))</f>
        <v/>
      </c>
      <c r="Q42" s="254" t="str">
        <f t="array" ref="Q42">IF($B42="","",IF(ISBLANK(INDIRECT("'R10.Documentos no web'!D"&amp;SUM(21,17*12,1))),"",INDIRECT("'R10.Documentos no web'!D"&amp;SUM(21,17*12,1))))</f>
        <v/>
      </c>
      <c r="R42" s="254" t="str">
        <f t="array" ref="R42">IF($B42="","",IF(ISBLANK(INDIRECT("'R10.Documentos no web'!D"&amp;SUM(21,17*13,1))),"",INDIRECT("'R10.Documentos no web'!D"&amp;SUM(21,17*13,1))))</f>
        <v/>
      </c>
      <c r="S42" s="254" t="str">
        <f t="array" ref="S42">IF($B42="","",IF(ISBLANK(INDIRECT("'R10.Documentos no web'!D"&amp;SUM(21,17*14,1))),"",INDIRECT("'R10.Documentos no web'!D"&amp;SUM(21,17*14,1))))</f>
        <v/>
      </c>
      <c r="T42" s="254" t="str">
        <f t="array" ref="T42">IF($B42="","",IF(ISBLANK(INDIRECT("'R10.Documentos no web'!D"&amp;SUM(21,17*15,1))),"",INDIRECT("'R10.Documentos no web'!D"&amp;SUM(21,17*15,1))))</f>
        <v/>
      </c>
      <c r="U42" s="254" t="str">
        <f t="array" ref="U42">IF($B42="","",IF(ISBLANK(INDIRECT("'R10.Documentos no web'!D"&amp;SUM(21,17*16,1))),"",INDIRECT("'R10.Documentos no web'!D"&amp;SUM(21,17*16,1))))</f>
        <v/>
      </c>
      <c r="V42" s="254" t="str">
        <f t="array" ref="V42">IF($B42="","",IF(ISBLANK(INDIRECT("'R10.Documentos no web'!D"&amp;SUM(21,17*17,1))),"",INDIRECT("'R10.Documentos no web'!D"&amp;SUM(21,17*17,1))))</f>
        <v/>
      </c>
      <c r="W42" s="254" t="str">
        <f t="array" ref="W42">IF($B42="","",IF(ISBLANK(INDIRECT("'R10.Documentos no web'!D"&amp;SUM(21,17*18,1))),"",INDIRECT("'R10.Documentos no web'!D"&amp;SUM(21,17*18,1))))</f>
        <v/>
      </c>
      <c r="X42" s="254" t="str">
        <f t="array" ref="X42">IF($B42="","",IF(ISBLANK(INDIRECT("'R10.Documentos no web'!D"&amp;SUM(21,17*19,1))),"",INDIRECT("'R10.Documentos no web'!D"&amp;SUM(21,17*19,1))))</f>
        <v/>
      </c>
      <c r="Y42" s="254" t="str">
        <f t="array" ref="Y42">IF($B42="","",IF(ISBLANK(INDIRECT("'R10.Documentos no web'!D"&amp;SUM(21,17*20,1))),"",INDIRECT("'R10.Documentos no web'!D"&amp;SUM(21,17*20,1))))</f>
        <v/>
      </c>
      <c r="Z42" s="254" t="str">
        <f t="array" ref="Z42">IF($B42="","",IF(ISBLANK(INDIRECT("'R10.Documentos no web'!D"&amp;SUM(21,17*21,1))),"",INDIRECT("'R10.Documentos no web'!D"&amp;SUM(21,17*21,1))))</f>
        <v/>
      </c>
      <c r="AA42" s="254" t="str">
        <f t="array" ref="AA42">IF($B42="","",IF(ISBLANK(INDIRECT("'R10.Documentos no web'!D"&amp;SUM(21,17*22,1))),"",INDIRECT("'R10.Documentos no web'!D"&amp;SUM(21,17*22,1))))</f>
        <v/>
      </c>
      <c r="AB42" s="254" t="str">
        <f t="array" ref="AB42">IF($B42="","",IF(ISBLANK(INDIRECT("'R10.Documentos no web'!D"&amp;SUM(21,17*23,1))),"",INDIRECT("'R10.Documentos no web'!D"&amp;SUM(21,17*23,1))))</f>
        <v/>
      </c>
      <c r="AC42" s="254" t="str">
        <f t="array" ref="AC42">IF($B42="","",IF(ISBLANK(INDIRECT("'R10.Documentos no web'!D"&amp;SUM(21,17*24,1))),"",INDIRECT("'R10.Documentos no web'!D"&amp;SUM(21,17*24,1))))</f>
        <v/>
      </c>
      <c r="AD42" s="254" t="str">
        <f t="array" ref="AD42">IF($B42="","",IF(ISBLANK(INDIRECT("'R10.Documentos no web'!D"&amp;SUM(21,17*25,1))),"",INDIRECT("'R10.Documentos no web'!D"&amp;SUM(21,17*25,1))))</f>
        <v/>
      </c>
      <c r="AE42" s="254" t="str">
        <f t="array" ref="AE42">IF($B42="","",IF(ISBLANK(INDIRECT("'R10.Documentos no web'!D"&amp;SUM(21,17*26,1))),"",INDIRECT("'R10.Documentos no web'!D"&amp;SUM(21,17*26,1))))</f>
        <v/>
      </c>
      <c r="AF42" s="254" t="str">
        <f t="array" ref="AF42">IF($B42="","",IF(ISBLANK(INDIRECT("'R10.Documentos no web'!D"&amp;SUM(21,17*27,1))),"",INDIRECT("'R10.Documentos no web'!D"&amp;SUM(21,17*27,1))))</f>
        <v/>
      </c>
      <c r="AG42" s="254" t="str">
        <f t="array" ref="AG42">IF($B42="","",IF(ISBLANK(INDIRECT("'R10.Documentos no web'!D"&amp;SUM(21,17*28,1))),"",INDIRECT("'R10.Documentos no web'!D"&amp;SUM(21,17*28,1))))</f>
        <v/>
      </c>
      <c r="AH42" s="254" t="str">
        <f t="array" ref="AH42">IF($B42="","",IF(ISBLANK(INDIRECT("'R10.Documentos no web'!D"&amp;SUM(21,17*29,1))),"",INDIRECT("'R10.Documentos no web'!D"&amp;SUM(21,17*29,1))))</f>
        <v/>
      </c>
      <c r="AI42" s="254" t="str">
        <f t="array" ref="AI42">IF($B42="","",IF(ISBLANK(INDIRECT("'R10.Documentos no web'!D"&amp;SUM(21,17*30,1))),"",INDIRECT("'R10.Documentos no web'!D"&amp;SUM(21,17*30,1))))</f>
        <v/>
      </c>
      <c r="AJ42" s="254" t="str">
        <f t="array" ref="AJ42">IF($B42="","",IF(ISBLANK(INDIRECT("'R10.Documentos no web'!D"&amp;SUM(21,17*31,1))),"",INDIRECT("'R10.Documentos no web'!D"&amp;SUM(21,17*31,1))))</f>
        <v/>
      </c>
      <c r="AK42" s="254" t="str">
        <f t="array" ref="AK42">IF($B42="","",IF(ISBLANK(INDIRECT("'R10.Documentos no web'!D"&amp;SUM(21,17*32,1))),"",INDIRECT("'R10.Documentos no web'!D"&amp;SUM(21,17*32,1))))</f>
        <v/>
      </c>
      <c r="AL42" s="254" t="str">
        <f t="array" ref="AL42">IF($B42="","",IF(ISBLANK(INDIRECT("'R10.Documentos no web'!D"&amp;SUM(21,17*33,1))),"",INDIRECT("'R10.Documentos no web'!D"&amp;SUM(21,17*33,1))))</f>
        <v/>
      </c>
      <c r="AM42" s="254" t="str">
        <f t="array" ref="AM42">IF($B42="","",IF(ISBLANK(INDIRECT("'R10.Documentos no web'!D"&amp;SUM(21,17*34,1))),"",INDIRECT("'R10.Documentos no web'!D"&amp;SUM(21,17*34,1))))</f>
        <v/>
      </c>
      <c r="AN42" s="254" t="str">
        <f t="array" ref="AN42">IF($B42="","",IF(ISBLANK(INDIRECT("'R10.Documentos no web'!D"&amp;SUM(21,17*35,1))),"",INDIRECT("'R10.Documentos no web'!D"&amp;SUM(21,17*35,1))))</f>
        <v/>
      </c>
      <c r="AO42" s="254" t="str">
        <f t="array" ref="AO42">IF($B42="","",IF(ISBLANK(INDIRECT("'R10.Documentos no web'!D"&amp;SUM(21,17*36,1))),"",INDIRECT("'R10.Documentos no web'!D"&amp;SUM(21,17*36,1))))</f>
        <v/>
      </c>
      <c r="AP42" s="254" t="str">
        <f t="array" ref="AP42">IF($B42="","",IF(ISBLANK(INDIRECT("'R10.Documentos no web'!D"&amp;SUM(21,17*37,1))),"",INDIRECT("'R10.Documentos no web'!D"&amp;SUM(21,17*37,1))))</f>
        <v/>
      </c>
      <c r="AQ42" s="254" t="str">
        <f t="array" ref="AQ42">IF($B42="","",IF(ISBLANK(INDIRECT("'R10.Documentos no web'!D"&amp;SUM(21,17*38,1))),"",INDIRECT("'R10.Documentos no web'!D"&amp;SUM(21,17*38,1))))</f>
        <v/>
      </c>
      <c r="AR42" s="254" t="str">
        <f t="array" ref="AR42">IF($B42="","",IF(ISBLANK(INDIRECT("'R10.Documentos no web'!D"&amp;SUM(21,17*39,1))),"",INDIRECT("'R10.Documentos no web'!D"&amp;SUM(21,17*39,1))))</f>
        <v/>
      </c>
      <c r="AS42" s="254" t="str">
        <f t="array" ref="AS42">IF($B42="","",IF(ISBLANK(INDIRECT("'R10.Documentos no web'!D"&amp;SUM(21,17*40,1))),"",INDIRECT("'R10.Documentos no web'!D"&amp;SUM(21,17*40,1))))</f>
        <v/>
      </c>
      <c r="AT42" s="254" t="str">
        <f t="array" ref="AT42">IF($B42="","",IF(ISBLANK(INDIRECT("'R10.Documentos no web'!D"&amp;SUM(21,17*41,1))),"",INDIRECT("'R10.Documentos no web'!D"&amp;SUM(21,17*41,1))))</f>
        <v/>
      </c>
      <c r="AU42" s="254" t="str">
        <f t="array" ref="AU42">IF($B42="","",IF(ISBLANK(INDIRECT("'R10.Documentos no web'!D"&amp;SUM(21,17*42,1))),"",INDIRECT("'R10.Documentos no web'!D"&amp;SUM(21,17*42,1))))</f>
        <v/>
      </c>
      <c r="AV42" s="254" t="str">
        <f t="array" ref="AV42">IF($B42="","",IF(ISBLANK(INDIRECT("'R10.Documentos no web'!D"&amp;SUM(21,17*43,1))),"",INDIRECT("'R10.Documentos no web'!D"&amp;SUM(21,17*43,1))))</f>
        <v/>
      </c>
      <c r="AW42" s="254" t="str">
        <f t="array" ref="AW42">IF($B42="","",IF(ISBLANK(INDIRECT("'R10.Documentos no web'!D"&amp;SUM(21,17*44,1))),"",INDIRECT("'R10.Documentos no web'!D"&amp;SUM(21,17*44,1))))</f>
        <v/>
      </c>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row>
    <row r="43" ht="20.25" customHeight="1">
      <c r="A43" s="29"/>
      <c r="B43" s="133" t="str">
        <f t="array" ref="B43">IFERROR(INDEX('03.Muestra'!$B$8:$B$17,SMALL(IF("Documento no web"='03.Muestra'!$D$8:$D$17,ROW('03.Muestra'!$B$8:$B$17)-MIN(ROW('03.Muestra'!$D$8:$D$17))+1,""),ROW()-35)),"")</f>
        <v/>
      </c>
      <c r="C43" s="253" t="str">
        <f t="array" ref="C43">IFERROR(INDEX('03.Muestra'!$C$8:$C$17,SMALL(IF("Documento no web"='03.Muestra'!$D$8:$D$17,ROW('03.Muestra'!$C$8:$C$17)-MIN(ROW('03.Muestra'!$D$8:$D$17))+1,""),ROW()-35)),"")</f>
        <v/>
      </c>
      <c r="D43" s="169" t="str">
        <f t="array" ref="D43">IFERROR(INDEX('03.Muestra'!$F$8:$F$17,SMALL(IF("Documento no web"='03.Muestra'!$D$8:$D$17,ROW('03.Muestra'!$F$8:$F$17)-MIN(ROW('03.Muestra'!$D$8:$D$17))+1,""),ROW()-35)),"")</f>
        <v/>
      </c>
      <c r="E43" s="254" t="str">
        <f t="array" ref="E43">IF($B43="","",IF(ISBLANK(INDIRECT("'R10.Documentos no web'!D"&amp;SUM(21,17*0,1))),"",INDIRECT("'R10.Documentos no web'!D"&amp;SUM(21,17*0,1))))</f>
        <v/>
      </c>
      <c r="F43" s="254" t="str">
        <f t="array" ref="F43">IF($B43="","",IF(ISBLANK(INDIRECT("'R10.Documentos no web'!D"&amp;SUM(21,17*1,1))),"",INDIRECT("'R10.Documentos no web'!D"&amp;SUM(21,17*1,1))))</f>
        <v/>
      </c>
      <c r="G43" s="254" t="str">
        <f t="array" ref="G43">IF($B43="","",IF(ISBLANK(INDIRECT("'R10.Documentos no web'!D"&amp;SUM(21,17*2,1))),"",INDIRECT("'R10.Documentos no web'!D"&amp;SUM(21,17*2,1))))</f>
        <v/>
      </c>
      <c r="H43" s="254" t="str">
        <f t="array" ref="H43">IF($B43="","",IF(ISBLANK(INDIRECT("'R10.Documentos no web'!D"&amp;SUM(21,17*3,1))),"",INDIRECT("'R10.Documentos no web'!D"&amp;SUM(21,17*3,1))))</f>
        <v/>
      </c>
      <c r="I43" s="254" t="str">
        <f t="array" ref="I43">IF($B43="","",IF(ISBLANK(INDIRECT("'R10.Documentos no web'!D"&amp;SUM(21,17*4,1))),"",INDIRECT("'R10.Documentos no web'!D"&amp;SUM(21,17*4,1))))</f>
        <v/>
      </c>
      <c r="J43" s="254" t="str">
        <f t="array" ref="J43">IF($B43="","",IF(ISBLANK(INDIRECT("'R10.Documentos no web'!D"&amp;SUM(21,17*5,1))),"",INDIRECT("'R10.Documentos no web'!D"&amp;SUM(21,17*5,1))))</f>
        <v/>
      </c>
      <c r="K43" s="254" t="str">
        <f t="array" ref="K43">IF($B43="","",IF(ISBLANK(INDIRECT("'R10.Documentos no web'!D"&amp;SUM(21,17*6,1))),"",INDIRECT("'R10.Documentos no web'!D"&amp;SUM(21,17*6,1))))</f>
        <v/>
      </c>
      <c r="L43" s="254" t="str">
        <f t="array" ref="L43">IF($B43="","",IF(ISBLANK(INDIRECT("'R10.Documentos no web'!D"&amp;SUM(21,17*7,1))),"",INDIRECT("'R10.Documentos no web'!D"&amp;SUM(21,17*7,1))))</f>
        <v/>
      </c>
      <c r="M43" s="254" t="str">
        <f t="array" ref="M43">IF($B43="","",IF(ISBLANK(INDIRECT("'R10.Documentos no web'!D"&amp;SUM(21,17*8,1))),"",INDIRECT("'R10.Documentos no web'!D"&amp;SUM(21,17*8,1))))</f>
        <v/>
      </c>
      <c r="N43" s="254" t="str">
        <f t="array" ref="N43">IF($B43="","",IF(ISBLANK(INDIRECT("'R10.Documentos no web'!D"&amp;SUM(21,17*9,1))),"",INDIRECT("'R10.Documentos no web'!D"&amp;SUM(21,17*9,1))))</f>
        <v/>
      </c>
      <c r="O43" s="254" t="str">
        <f t="array" ref="O43">IF($B43="","",IF(ISBLANK(INDIRECT("'R10.Documentos no web'!D"&amp;SUM(21,17*10,1))),"",INDIRECT("'R10.Documentos no web'!D"&amp;SUM(21,17*10,1))))</f>
        <v/>
      </c>
      <c r="P43" s="254" t="str">
        <f t="array" ref="P43">IF($B43="","",IF(ISBLANK(INDIRECT("'R10.Documentos no web'!D"&amp;SUM(21,17*11,1))),"",INDIRECT("'R10.Documentos no web'!D"&amp;SUM(21,17*11,1))))</f>
        <v/>
      </c>
      <c r="Q43" s="254" t="str">
        <f t="array" ref="Q43">IF($B43="","",IF(ISBLANK(INDIRECT("'R10.Documentos no web'!D"&amp;SUM(21,17*12,1))),"",INDIRECT("'R10.Documentos no web'!D"&amp;SUM(21,17*12,1))))</f>
        <v/>
      </c>
      <c r="R43" s="254" t="str">
        <f t="array" ref="R43">IF($B43="","",IF(ISBLANK(INDIRECT("'R10.Documentos no web'!D"&amp;SUM(21,17*13,1))),"",INDIRECT("'R10.Documentos no web'!D"&amp;SUM(21,17*13,1))))</f>
        <v/>
      </c>
      <c r="S43" s="254" t="str">
        <f t="array" ref="S43">IF($B43="","",IF(ISBLANK(INDIRECT("'R10.Documentos no web'!D"&amp;SUM(21,17*14,1))),"",INDIRECT("'R10.Documentos no web'!D"&amp;SUM(21,17*14,1))))</f>
        <v/>
      </c>
      <c r="T43" s="254" t="str">
        <f t="array" ref="T43">IF($B43="","",IF(ISBLANK(INDIRECT("'R10.Documentos no web'!D"&amp;SUM(21,17*15,1))),"",INDIRECT("'R10.Documentos no web'!D"&amp;SUM(21,17*15,1))))</f>
        <v/>
      </c>
      <c r="U43" s="254" t="str">
        <f t="array" ref="U43">IF($B43="","",IF(ISBLANK(INDIRECT("'R10.Documentos no web'!D"&amp;SUM(21,17*16,1))),"",INDIRECT("'R10.Documentos no web'!D"&amp;SUM(21,17*16,1))))</f>
        <v/>
      </c>
      <c r="V43" s="254" t="str">
        <f t="array" ref="V43">IF($B43="","",IF(ISBLANK(INDIRECT("'R10.Documentos no web'!D"&amp;SUM(21,17*17,1))),"",INDIRECT("'R10.Documentos no web'!D"&amp;SUM(21,17*17,1))))</f>
        <v/>
      </c>
      <c r="W43" s="254" t="str">
        <f t="array" ref="W43">IF($B43="","",IF(ISBLANK(INDIRECT("'R10.Documentos no web'!D"&amp;SUM(21,17*18,1))),"",INDIRECT("'R10.Documentos no web'!D"&amp;SUM(21,17*18,1))))</f>
        <v/>
      </c>
      <c r="X43" s="254" t="str">
        <f t="array" ref="X43">IF($B43="","",IF(ISBLANK(INDIRECT("'R10.Documentos no web'!D"&amp;SUM(21,17*19,1))),"",INDIRECT("'R10.Documentos no web'!D"&amp;SUM(21,17*19,1))))</f>
        <v/>
      </c>
      <c r="Y43" s="254" t="str">
        <f t="array" ref="Y43">IF($B43="","",IF(ISBLANK(INDIRECT("'R10.Documentos no web'!D"&amp;SUM(21,17*20,1))),"",INDIRECT("'R10.Documentos no web'!D"&amp;SUM(21,17*20,1))))</f>
        <v/>
      </c>
      <c r="Z43" s="254" t="str">
        <f t="array" ref="Z43">IF($B43="","",IF(ISBLANK(INDIRECT("'R10.Documentos no web'!D"&amp;SUM(21,17*21,1))),"",INDIRECT("'R10.Documentos no web'!D"&amp;SUM(21,17*21,1))))</f>
        <v/>
      </c>
      <c r="AA43" s="254" t="str">
        <f t="array" ref="AA43">IF($B43="","",IF(ISBLANK(INDIRECT("'R10.Documentos no web'!D"&amp;SUM(21,17*22,1))),"",INDIRECT("'R10.Documentos no web'!D"&amp;SUM(21,17*22,1))))</f>
        <v/>
      </c>
      <c r="AB43" s="254" t="str">
        <f t="array" ref="AB43">IF($B43="","",IF(ISBLANK(INDIRECT("'R10.Documentos no web'!D"&amp;SUM(21,17*23,1))),"",INDIRECT("'R10.Documentos no web'!D"&amp;SUM(21,17*23,1))))</f>
        <v/>
      </c>
      <c r="AC43" s="254" t="str">
        <f t="array" ref="AC43">IF($B43="","",IF(ISBLANK(INDIRECT("'R10.Documentos no web'!D"&amp;SUM(21,17*24,1))),"",INDIRECT("'R10.Documentos no web'!D"&amp;SUM(21,17*24,1))))</f>
        <v/>
      </c>
      <c r="AD43" s="254" t="str">
        <f t="array" ref="AD43">IF($B43="","",IF(ISBLANK(INDIRECT("'R10.Documentos no web'!D"&amp;SUM(21,17*25,1))),"",INDIRECT("'R10.Documentos no web'!D"&amp;SUM(21,17*25,1))))</f>
        <v/>
      </c>
      <c r="AE43" s="254" t="str">
        <f t="array" ref="AE43">IF($B43="","",IF(ISBLANK(INDIRECT("'R10.Documentos no web'!D"&amp;SUM(21,17*26,1))),"",INDIRECT("'R10.Documentos no web'!D"&amp;SUM(21,17*26,1))))</f>
        <v/>
      </c>
      <c r="AF43" s="254" t="str">
        <f t="array" ref="AF43">IF($B43="","",IF(ISBLANK(INDIRECT("'R10.Documentos no web'!D"&amp;SUM(21,17*27,1))),"",INDIRECT("'R10.Documentos no web'!D"&amp;SUM(21,17*27,1))))</f>
        <v/>
      </c>
      <c r="AG43" s="254" t="str">
        <f t="array" ref="AG43">IF($B43="","",IF(ISBLANK(INDIRECT("'R10.Documentos no web'!D"&amp;SUM(21,17*28,1))),"",INDIRECT("'R10.Documentos no web'!D"&amp;SUM(21,17*28,1))))</f>
        <v/>
      </c>
      <c r="AH43" s="254" t="str">
        <f t="array" ref="AH43">IF($B43="","",IF(ISBLANK(INDIRECT("'R10.Documentos no web'!D"&amp;SUM(21,17*29,1))),"",INDIRECT("'R10.Documentos no web'!D"&amp;SUM(21,17*29,1))))</f>
        <v/>
      </c>
      <c r="AI43" s="254" t="str">
        <f t="array" ref="AI43">IF($B43="","",IF(ISBLANK(INDIRECT("'R10.Documentos no web'!D"&amp;SUM(21,17*30,1))),"",INDIRECT("'R10.Documentos no web'!D"&amp;SUM(21,17*30,1))))</f>
        <v/>
      </c>
      <c r="AJ43" s="254" t="str">
        <f t="array" ref="AJ43">IF($B43="","",IF(ISBLANK(INDIRECT("'R10.Documentos no web'!D"&amp;SUM(21,17*31,1))),"",INDIRECT("'R10.Documentos no web'!D"&amp;SUM(21,17*31,1))))</f>
        <v/>
      </c>
      <c r="AK43" s="254" t="str">
        <f t="array" ref="AK43">IF($B43="","",IF(ISBLANK(INDIRECT("'R10.Documentos no web'!D"&amp;SUM(21,17*32,1))),"",INDIRECT("'R10.Documentos no web'!D"&amp;SUM(21,17*32,1))))</f>
        <v/>
      </c>
      <c r="AL43" s="254" t="str">
        <f t="array" ref="AL43">IF($B43="","",IF(ISBLANK(INDIRECT("'R10.Documentos no web'!D"&amp;SUM(21,17*33,1))),"",INDIRECT("'R10.Documentos no web'!D"&amp;SUM(21,17*33,1))))</f>
        <v/>
      </c>
      <c r="AM43" s="254" t="str">
        <f t="array" ref="AM43">IF($B43="","",IF(ISBLANK(INDIRECT("'R10.Documentos no web'!D"&amp;SUM(21,17*34,1))),"",INDIRECT("'R10.Documentos no web'!D"&amp;SUM(21,17*34,1))))</f>
        <v/>
      </c>
      <c r="AN43" s="254" t="str">
        <f t="array" ref="AN43">IF($B43="","",IF(ISBLANK(INDIRECT("'R10.Documentos no web'!D"&amp;SUM(21,17*35,1))),"",INDIRECT("'R10.Documentos no web'!D"&amp;SUM(21,17*35,1))))</f>
        <v/>
      </c>
      <c r="AO43" s="254" t="str">
        <f t="array" ref="AO43">IF($B43="","",IF(ISBLANK(INDIRECT("'R10.Documentos no web'!D"&amp;SUM(21,17*36,1))),"",INDIRECT("'R10.Documentos no web'!D"&amp;SUM(21,17*36,1))))</f>
        <v/>
      </c>
      <c r="AP43" s="254" t="str">
        <f t="array" ref="AP43">IF($B43="","",IF(ISBLANK(INDIRECT("'R10.Documentos no web'!D"&amp;SUM(21,17*37,1))),"",INDIRECT("'R10.Documentos no web'!D"&amp;SUM(21,17*37,1))))</f>
        <v/>
      </c>
      <c r="AQ43" s="254" t="str">
        <f t="array" ref="AQ43">IF($B43="","",IF(ISBLANK(INDIRECT("'R10.Documentos no web'!D"&amp;SUM(21,17*38,1))),"",INDIRECT("'R10.Documentos no web'!D"&amp;SUM(21,17*38,1))))</f>
        <v/>
      </c>
      <c r="AR43" s="254" t="str">
        <f t="array" ref="AR43">IF($B43="","",IF(ISBLANK(INDIRECT("'R10.Documentos no web'!D"&amp;SUM(21,17*39,1))),"",INDIRECT("'R10.Documentos no web'!D"&amp;SUM(21,17*39,1))))</f>
        <v/>
      </c>
      <c r="AS43" s="254" t="str">
        <f t="array" ref="AS43">IF($B43="","",IF(ISBLANK(INDIRECT("'R10.Documentos no web'!D"&amp;SUM(21,17*40,1))),"",INDIRECT("'R10.Documentos no web'!D"&amp;SUM(21,17*40,1))))</f>
        <v/>
      </c>
      <c r="AT43" s="254" t="str">
        <f t="array" ref="AT43">IF($B43="","",IF(ISBLANK(INDIRECT("'R10.Documentos no web'!D"&amp;SUM(21,17*41,1))),"",INDIRECT("'R10.Documentos no web'!D"&amp;SUM(21,17*41,1))))</f>
        <v/>
      </c>
      <c r="AU43" s="254" t="str">
        <f t="array" ref="AU43">IF($B43="","",IF(ISBLANK(INDIRECT("'R10.Documentos no web'!D"&amp;SUM(21,17*42,1))),"",INDIRECT("'R10.Documentos no web'!D"&amp;SUM(21,17*42,1))))</f>
        <v/>
      </c>
      <c r="AV43" s="254" t="str">
        <f t="array" ref="AV43">IF($B43="","",IF(ISBLANK(INDIRECT("'R10.Documentos no web'!D"&amp;SUM(21,17*43,1))),"",INDIRECT("'R10.Documentos no web'!D"&amp;SUM(21,17*43,1))))</f>
        <v/>
      </c>
      <c r="AW43" s="254" t="str">
        <f t="array" ref="AW43">IF($B43="","",IF(ISBLANK(INDIRECT("'R10.Documentos no web'!D"&amp;SUM(21,17*44,1))),"",INDIRECT("'R10.Documentos no web'!D"&amp;SUM(21,17*44,1))))</f>
        <v/>
      </c>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row>
    <row r="44" ht="20.25" customHeight="1">
      <c r="A44" s="29"/>
      <c r="B44" s="133" t="str">
        <f t="array" ref="B44">IFERROR(INDEX('03.Muestra'!$B$8:$B$17,SMALL(IF("Documento no web"='03.Muestra'!$D$8:$D$17,ROW('03.Muestra'!$B$8:$B$17)-MIN(ROW('03.Muestra'!$D$8:$D$17))+1,""),ROW()-35)),"")</f>
        <v/>
      </c>
      <c r="C44" s="253" t="str">
        <f t="array" ref="C44">IFERROR(INDEX('03.Muestra'!$C$8:$C$17,SMALL(IF("Documento no web"='03.Muestra'!$D$8:$D$17,ROW('03.Muestra'!$C$8:$C$17)-MIN(ROW('03.Muestra'!$D$8:$D$17))+1,""),ROW()-35)),"")</f>
        <v/>
      </c>
      <c r="D44" s="169" t="str">
        <f t="array" ref="D44">IFERROR(INDEX('03.Muestra'!$F$8:$F$17,SMALL(IF("Documento no web"='03.Muestra'!$D$8:$D$17,ROW('03.Muestra'!$F$8:$F$17)-MIN(ROW('03.Muestra'!$D$8:$D$17))+1,""),ROW()-35)),"")</f>
        <v/>
      </c>
      <c r="E44" s="254" t="str">
        <f t="array" ref="E44">IF($B44="","",IF(ISBLANK(INDIRECT("'R10.Documentos no web'!D"&amp;SUM(21,17*0,1))),"",INDIRECT("'R10.Documentos no web'!D"&amp;SUM(21,17*0,1))))</f>
        <v/>
      </c>
      <c r="F44" s="254" t="str">
        <f t="array" ref="F44">IF($B44="","",IF(ISBLANK(INDIRECT("'R10.Documentos no web'!D"&amp;SUM(21,17*1,1))),"",INDIRECT("'R10.Documentos no web'!D"&amp;SUM(21,17*1,1))))</f>
        <v/>
      </c>
      <c r="G44" s="254" t="str">
        <f t="array" ref="G44">IF($B44="","",IF(ISBLANK(INDIRECT("'R10.Documentos no web'!D"&amp;SUM(21,17*2,1))),"",INDIRECT("'R10.Documentos no web'!D"&amp;SUM(21,17*2,1))))</f>
        <v/>
      </c>
      <c r="H44" s="254" t="str">
        <f t="array" ref="H44">IF($B44="","",IF(ISBLANK(INDIRECT("'R10.Documentos no web'!D"&amp;SUM(21,17*3,1))),"",INDIRECT("'R10.Documentos no web'!D"&amp;SUM(21,17*3,1))))</f>
        <v/>
      </c>
      <c r="I44" s="254" t="str">
        <f t="array" ref="I44">IF($B44="","",IF(ISBLANK(INDIRECT("'R10.Documentos no web'!D"&amp;SUM(21,17*4,1))),"",INDIRECT("'R10.Documentos no web'!D"&amp;SUM(21,17*4,1))))</f>
        <v/>
      </c>
      <c r="J44" s="254" t="str">
        <f t="array" ref="J44">IF($B44="","",IF(ISBLANK(INDIRECT("'R10.Documentos no web'!D"&amp;SUM(21,17*5,1))),"",INDIRECT("'R10.Documentos no web'!D"&amp;SUM(21,17*5,1))))</f>
        <v/>
      </c>
      <c r="K44" s="254" t="str">
        <f t="array" ref="K44">IF($B44="","",IF(ISBLANK(INDIRECT("'R10.Documentos no web'!D"&amp;SUM(21,17*6,1))),"",INDIRECT("'R10.Documentos no web'!D"&amp;SUM(21,17*6,1))))</f>
        <v/>
      </c>
      <c r="L44" s="254" t="str">
        <f t="array" ref="L44">IF($B44="","",IF(ISBLANK(INDIRECT("'R10.Documentos no web'!D"&amp;SUM(21,17*7,1))),"",INDIRECT("'R10.Documentos no web'!D"&amp;SUM(21,17*7,1))))</f>
        <v/>
      </c>
      <c r="M44" s="254" t="str">
        <f t="array" ref="M44">IF($B44="","",IF(ISBLANK(INDIRECT("'R10.Documentos no web'!D"&amp;SUM(21,17*8,1))),"",INDIRECT("'R10.Documentos no web'!D"&amp;SUM(21,17*8,1))))</f>
        <v/>
      </c>
      <c r="N44" s="254" t="str">
        <f t="array" ref="N44">IF($B44="","",IF(ISBLANK(INDIRECT("'R10.Documentos no web'!D"&amp;SUM(21,17*9,1))),"",INDIRECT("'R10.Documentos no web'!D"&amp;SUM(21,17*9,1))))</f>
        <v/>
      </c>
      <c r="O44" s="254" t="str">
        <f t="array" ref="O44">IF($B44="","",IF(ISBLANK(INDIRECT("'R10.Documentos no web'!D"&amp;SUM(21,17*10,1))),"",INDIRECT("'R10.Documentos no web'!D"&amp;SUM(21,17*10,1))))</f>
        <v/>
      </c>
      <c r="P44" s="254" t="str">
        <f t="array" ref="P44">IF($B44="","",IF(ISBLANK(INDIRECT("'R10.Documentos no web'!D"&amp;SUM(21,17*11,1))),"",INDIRECT("'R10.Documentos no web'!D"&amp;SUM(21,17*11,1))))</f>
        <v/>
      </c>
      <c r="Q44" s="254" t="str">
        <f t="array" ref="Q44">IF($B44="","",IF(ISBLANK(INDIRECT("'R10.Documentos no web'!D"&amp;SUM(21,17*12,1))),"",INDIRECT("'R10.Documentos no web'!D"&amp;SUM(21,17*12,1))))</f>
        <v/>
      </c>
      <c r="R44" s="254" t="str">
        <f t="array" ref="R44">IF($B44="","",IF(ISBLANK(INDIRECT("'R10.Documentos no web'!D"&amp;SUM(21,17*13,1))),"",INDIRECT("'R10.Documentos no web'!D"&amp;SUM(21,17*13,1))))</f>
        <v/>
      </c>
      <c r="S44" s="254" t="str">
        <f t="array" ref="S44">IF($B44="","",IF(ISBLANK(INDIRECT("'R10.Documentos no web'!D"&amp;SUM(21,17*14,1))),"",INDIRECT("'R10.Documentos no web'!D"&amp;SUM(21,17*14,1))))</f>
        <v/>
      </c>
      <c r="T44" s="254" t="str">
        <f t="array" ref="T44">IF($B44="","",IF(ISBLANK(INDIRECT("'R10.Documentos no web'!D"&amp;SUM(21,17*15,1))),"",INDIRECT("'R10.Documentos no web'!D"&amp;SUM(21,17*15,1))))</f>
        <v/>
      </c>
      <c r="U44" s="254" t="str">
        <f t="array" ref="U44">IF($B44="","",IF(ISBLANK(INDIRECT("'R10.Documentos no web'!D"&amp;SUM(21,17*16,1))),"",INDIRECT("'R10.Documentos no web'!D"&amp;SUM(21,17*16,1))))</f>
        <v/>
      </c>
      <c r="V44" s="254" t="str">
        <f t="array" ref="V44">IF($B44="","",IF(ISBLANK(INDIRECT("'R10.Documentos no web'!D"&amp;SUM(21,17*17,1))),"",INDIRECT("'R10.Documentos no web'!D"&amp;SUM(21,17*17,1))))</f>
        <v/>
      </c>
      <c r="W44" s="254" t="str">
        <f t="array" ref="W44">IF($B44="","",IF(ISBLANK(INDIRECT("'R10.Documentos no web'!D"&amp;SUM(21,17*18,1))),"",INDIRECT("'R10.Documentos no web'!D"&amp;SUM(21,17*18,1))))</f>
        <v/>
      </c>
      <c r="X44" s="254" t="str">
        <f t="array" ref="X44">IF($B44="","",IF(ISBLANK(INDIRECT("'R10.Documentos no web'!D"&amp;SUM(21,17*19,1))),"",INDIRECT("'R10.Documentos no web'!D"&amp;SUM(21,17*19,1))))</f>
        <v/>
      </c>
      <c r="Y44" s="254" t="str">
        <f t="array" ref="Y44">IF($B44="","",IF(ISBLANK(INDIRECT("'R10.Documentos no web'!D"&amp;SUM(21,17*20,1))),"",INDIRECT("'R10.Documentos no web'!D"&amp;SUM(21,17*20,1))))</f>
        <v/>
      </c>
      <c r="Z44" s="254" t="str">
        <f t="array" ref="Z44">IF($B44="","",IF(ISBLANK(INDIRECT("'R10.Documentos no web'!D"&amp;SUM(21,17*21,1))),"",INDIRECT("'R10.Documentos no web'!D"&amp;SUM(21,17*21,1))))</f>
        <v/>
      </c>
      <c r="AA44" s="254" t="str">
        <f t="array" ref="AA44">IF($B44="","",IF(ISBLANK(INDIRECT("'R10.Documentos no web'!D"&amp;SUM(21,17*22,1))),"",INDIRECT("'R10.Documentos no web'!D"&amp;SUM(21,17*22,1))))</f>
        <v/>
      </c>
      <c r="AB44" s="254" t="str">
        <f t="array" ref="AB44">IF($B44="","",IF(ISBLANK(INDIRECT("'R10.Documentos no web'!D"&amp;SUM(21,17*23,1))),"",INDIRECT("'R10.Documentos no web'!D"&amp;SUM(21,17*23,1))))</f>
        <v/>
      </c>
      <c r="AC44" s="254" t="str">
        <f t="array" ref="AC44">IF($B44="","",IF(ISBLANK(INDIRECT("'R10.Documentos no web'!D"&amp;SUM(21,17*24,1))),"",INDIRECT("'R10.Documentos no web'!D"&amp;SUM(21,17*24,1))))</f>
        <v/>
      </c>
      <c r="AD44" s="254" t="str">
        <f t="array" ref="AD44">IF($B44="","",IF(ISBLANK(INDIRECT("'R10.Documentos no web'!D"&amp;SUM(21,17*25,1))),"",INDIRECT("'R10.Documentos no web'!D"&amp;SUM(21,17*25,1))))</f>
        <v/>
      </c>
      <c r="AE44" s="254" t="str">
        <f t="array" ref="AE44">IF($B44="","",IF(ISBLANK(INDIRECT("'R10.Documentos no web'!D"&amp;SUM(21,17*26,1))),"",INDIRECT("'R10.Documentos no web'!D"&amp;SUM(21,17*26,1))))</f>
        <v/>
      </c>
      <c r="AF44" s="254" t="str">
        <f t="array" ref="AF44">IF($B44="","",IF(ISBLANK(INDIRECT("'R10.Documentos no web'!D"&amp;SUM(21,17*27,1))),"",INDIRECT("'R10.Documentos no web'!D"&amp;SUM(21,17*27,1))))</f>
        <v/>
      </c>
      <c r="AG44" s="254" t="str">
        <f t="array" ref="AG44">IF($B44="","",IF(ISBLANK(INDIRECT("'R10.Documentos no web'!D"&amp;SUM(21,17*28,1))),"",INDIRECT("'R10.Documentos no web'!D"&amp;SUM(21,17*28,1))))</f>
        <v/>
      </c>
      <c r="AH44" s="254" t="str">
        <f t="array" ref="AH44">IF($B44="","",IF(ISBLANK(INDIRECT("'R10.Documentos no web'!D"&amp;SUM(21,17*29,1))),"",INDIRECT("'R10.Documentos no web'!D"&amp;SUM(21,17*29,1))))</f>
        <v/>
      </c>
      <c r="AI44" s="254" t="str">
        <f t="array" ref="AI44">IF($B44="","",IF(ISBLANK(INDIRECT("'R10.Documentos no web'!D"&amp;SUM(21,17*30,1))),"",INDIRECT("'R10.Documentos no web'!D"&amp;SUM(21,17*30,1))))</f>
        <v/>
      </c>
      <c r="AJ44" s="254" t="str">
        <f t="array" ref="AJ44">IF($B44="","",IF(ISBLANK(INDIRECT("'R10.Documentos no web'!D"&amp;SUM(21,17*31,1))),"",INDIRECT("'R10.Documentos no web'!D"&amp;SUM(21,17*31,1))))</f>
        <v/>
      </c>
      <c r="AK44" s="254" t="str">
        <f t="array" ref="AK44">IF($B44="","",IF(ISBLANK(INDIRECT("'R10.Documentos no web'!D"&amp;SUM(21,17*32,1))),"",INDIRECT("'R10.Documentos no web'!D"&amp;SUM(21,17*32,1))))</f>
        <v/>
      </c>
      <c r="AL44" s="254" t="str">
        <f t="array" ref="AL44">IF($B44="","",IF(ISBLANK(INDIRECT("'R10.Documentos no web'!D"&amp;SUM(21,17*33,1))),"",INDIRECT("'R10.Documentos no web'!D"&amp;SUM(21,17*33,1))))</f>
        <v/>
      </c>
      <c r="AM44" s="254" t="str">
        <f t="array" ref="AM44">IF($B44="","",IF(ISBLANK(INDIRECT("'R10.Documentos no web'!D"&amp;SUM(21,17*34,1))),"",INDIRECT("'R10.Documentos no web'!D"&amp;SUM(21,17*34,1))))</f>
        <v/>
      </c>
      <c r="AN44" s="254" t="str">
        <f t="array" ref="AN44">IF($B44="","",IF(ISBLANK(INDIRECT("'R10.Documentos no web'!D"&amp;SUM(21,17*35,1))),"",INDIRECT("'R10.Documentos no web'!D"&amp;SUM(21,17*35,1))))</f>
        <v/>
      </c>
      <c r="AO44" s="254" t="str">
        <f t="array" ref="AO44">IF($B44="","",IF(ISBLANK(INDIRECT("'R10.Documentos no web'!D"&amp;SUM(21,17*36,1))),"",INDIRECT("'R10.Documentos no web'!D"&amp;SUM(21,17*36,1))))</f>
        <v/>
      </c>
      <c r="AP44" s="254" t="str">
        <f t="array" ref="AP44">IF($B44="","",IF(ISBLANK(INDIRECT("'R10.Documentos no web'!D"&amp;SUM(21,17*37,1))),"",INDIRECT("'R10.Documentos no web'!D"&amp;SUM(21,17*37,1))))</f>
        <v/>
      </c>
      <c r="AQ44" s="254" t="str">
        <f t="array" ref="AQ44">IF($B44="","",IF(ISBLANK(INDIRECT("'R10.Documentos no web'!D"&amp;SUM(21,17*38,1))),"",INDIRECT("'R10.Documentos no web'!D"&amp;SUM(21,17*38,1))))</f>
        <v/>
      </c>
      <c r="AR44" s="254" t="str">
        <f t="array" ref="AR44">IF($B44="","",IF(ISBLANK(INDIRECT("'R10.Documentos no web'!D"&amp;SUM(21,17*39,1))),"",INDIRECT("'R10.Documentos no web'!D"&amp;SUM(21,17*39,1))))</f>
        <v/>
      </c>
      <c r="AS44" s="254" t="str">
        <f t="array" ref="AS44">IF($B44="","",IF(ISBLANK(INDIRECT("'R10.Documentos no web'!D"&amp;SUM(21,17*40,1))),"",INDIRECT("'R10.Documentos no web'!D"&amp;SUM(21,17*40,1))))</f>
        <v/>
      </c>
      <c r="AT44" s="254" t="str">
        <f t="array" ref="AT44">IF($B44="","",IF(ISBLANK(INDIRECT("'R10.Documentos no web'!D"&amp;SUM(21,17*41,1))),"",INDIRECT("'R10.Documentos no web'!D"&amp;SUM(21,17*41,1))))</f>
        <v/>
      </c>
      <c r="AU44" s="254" t="str">
        <f t="array" ref="AU44">IF($B44="","",IF(ISBLANK(INDIRECT("'R10.Documentos no web'!D"&amp;SUM(21,17*42,1))),"",INDIRECT("'R10.Documentos no web'!D"&amp;SUM(21,17*42,1))))</f>
        <v/>
      </c>
      <c r="AV44" s="254" t="str">
        <f t="array" ref="AV44">IF($B44="","",IF(ISBLANK(INDIRECT("'R10.Documentos no web'!D"&amp;SUM(21,17*43,1))),"",INDIRECT("'R10.Documentos no web'!D"&amp;SUM(21,17*43,1))))</f>
        <v/>
      </c>
      <c r="AW44" s="254" t="str">
        <f t="array" ref="AW44">IF($B44="","",IF(ISBLANK(INDIRECT("'R10.Documentos no web'!D"&amp;SUM(21,17*44,1))),"",INDIRECT("'R10.Documentos no web'!D"&amp;SUM(21,17*44,1))))</f>
        <v/>
      </c>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row>
    <row r="45" ht="20.25" customHeight="1">
      <c r="A45" s="29"/>
      <c r="B45" s="133" t="str">
        <f t="array" ref="B45">IFERROR(INDEX('03.Muestra'!$B$8:$B$17,SMALL(IF("Documento no web"='03.Muestra'!$D$8:$D$17,ROW('03.Muestra'!$B$8:$B$17)-MIN(ROW('03.Muestra'!$D$8:$D$17))+1,""),ROW()-35)),"")</f>
        <v/>
      </c>
      <c r="C45" s="253" t="str">
        <f t="array" ref="C45">IFERROR(INDEX('03.Muestra'!$C$8:$C$17,SMALL(IF("Documento no web"='03.Muestra'!$D$8:$D$17,ROW('03.Muestra'!$C$8:$C$17)-MIN(ROW('03.Muestra'!$D$8:$D$17))+1,""),ROW()-35)),"")</f>
        <v/>
      </c>
      <c r="D45" s="169" t="str">
        <f t="array" ref="D45">IFERROR(INDEX('03.Muestra'!$F$8:$F$17,SMALL(IF("Documento no web"='03.Muestra'!$D$8:$D$17,ROW('03.Muestra'!$F$8:$F$17)-MIN(ROW('03.Muestra'!$D$8:$D$17))+1,""),ROW()-35)),"")</f>
        <v/>
      </c>
      <c r="E45" s="254" t="str">
        <f t="array" ref="E45">IF($B45="","",IF(ISBLANK(INDIRECT("'R10.Documentos no web'!D"&amp;SUM(21,17*0,1))),"",INDIRECT("'R10.Documentos no web'!D"&amp;SUM(21,17*0,1))))</f>
        <v/>
      </c>
      <c r="F45" s="254" t="str">
        <f t="array" ref="F45">IF($B45="","",IF(ISBLANK(INDIRECT("'R10.Documentos no web'!D"&amp;SUM(21,17*1,1))),"",INDIRECT("'R10.Documentos no web'!D"&amp;SUM(21,17*1,1))))</f>
        <v/>
      </c>
      <c r="G45" s="254" t="str">
        <f t="array" ref="G45">IF($B45="","",IF(ISBLANK(INDIRECT("'R10.Documentos no web'!D"&amp;SUM(21,17*2,1))),"",INDIRECT("'R10.Documentos no web'!D"&amp;SUM(21,17*2,1))))</f>
        <v/>
      </c>
      <c r="H45" s="254" t="str">
        <f t="array" ref="H45">IF($B45="","",IF(ISBLANK(INDIRECT("'R10.Documentos no web'!D"&amp;SUM(21,17*3,1))),"",INDIRECT("'R10.Documentos no web'!D"&amp;SUM(21,17*3,1))))</f>
        <v/>
      </c>
      <c r="I45" s="254" t="str">
        <f t="array" ref="I45">IF($B45="","",IF(ISBLANK(INDIRECT("'R10.Documentos no web'!D"&amp;SUM(21,17*4,1))),"",INDIRECT("'R10.Documentos no web'!D"&amp;SUM(21,17*4,1))))</f>
        <v/>
      </c>
      <c r="J45" s="254" t="str">
        <f t="array" ref="J45">IF($B45="","",IF(ISBLANK(INDIRECT("'R10.Documentos no web'!D"&amp;SUM(21,17*5,1))),"",INDIRECT("'R10.Documentos no web'!D"&amp;SUM(21,17*5,1))))</f>
        <v/>
      </c>
      <c r="K45" s="254" t="str">
        <f t="array" ref="K45">IF($B45="","",IF(ISBLANK(INDIRECT("'R10.Documentos no web'!D"&amp;SUM(21,17*6,1))),"",INDIRECT("'R10.Documentos no web'!D"&amp;SUM(21,17*6,1))))</f>
        <v/>
      </c>
      <c r="L45" s="254" t="str">
        <f t="array" ref="L45">IF($B45="","",IF(ISBLANK(INDIRECT("'R10.Documentos no web'!D"&amp;SUM(21,17*7,1))),"",INDIRECT("'R10.Documentos no web'!D"&amp;SUM(21,17*7,1))))</f>
        <v/>
      </c>
      <c r="M45" s="254" t="str">
        <f t="array" ref="M45">IF($B45="","",IF(ISBLANK(INDIRECT("'R10.Documentos no web'!D"&amp;SUM(21,17*8,1))),"",INDIRECT("'R10.Documentos no web'!D"&amp;SUM(21,17*8,1))))</f>
        <v/>
      </c>
      <c r="N45" s="254" t="str">
        <f t="array" ref="N45">IF($B45="","",IF(ISBLANK(INDIRECT("'R10.Documentos no web'!D"&amp;SUM(21,17*9,1))),"",INDIRECT("'R10.Documentos no web'!D"&amp;SUM(21,17*9,1))))</f>
        <v/>
      </c>
      <c r="O45" s="254" t="str">
        <f t="array" ref="O45">IF($B45="","",IF(ISBLANK(INDIRECT("'R10.Documentos no web'!D"&amp;SUM(21,17*10,1))),"",INDIRECT("'R10.Documentos no web'!D"&amp;SUM(21,17*10,1))))</f>
        <v/>
      </c>
      <c r="P45" s="254" t="str">
        <f t="array" ref="P45">IF($B45="","",IF(ISBLANK(INDIRECT("'R10.Documentos no web'!D"&amp;SUM(21,17*11,1))),"",INDIRECT("'R10.Documentos no web'!D"&amp;SUM(21,17*11,1))))</f>
        <v/>
      </c>
      <c r="Q45" s="254" t="str">
        <f t="array" ref="Q45">IF($B45="","",IF(ISBLANK(INDIRECT("'R10.Documentos no web'!D"&amp;SUM(21,17*12,1))),"",INDIRECT("'R10.Documentos no web'!D"&amp;SUM(21,17*12,1))))</f>
        <v/>
      </c>
      <c r="R45" s="254" t="str">
        <f t="array" ref="R45">IF($B45="","",IF(ISBLANK(INDIRECT("'R10.Documentos no web'!D"&amp;SUM(21,17*13,1))),"",INDIRECT("'R10.Documentos no web'!D"&amp;SUM(21,17*13,1))))</f>
        <v/>
      </c>
      <c r="S45" s="254" t="str">
        <f t="array" ref="S45">IF($B45="","",IF(ISBLANK(INDIRECT("'R10.Documentos no web'!D"&amp;SUM(21,17*14,1))),"",INDIRECT("'R10.Documentos no web'!D"&amp;SUM(21,17*14,1))))</f>
        <v/>
      </c>
      <c r="T45" s="254" t="str">
        <f t="array" ref="T45">IF($B45="","",IF(ISBLANK(INDIRECT("'R10.Documentos no web'!D"&amp;SUM(21,17*15,1))),"",INDIRECT("'R10.Documentos no web'!D"&amp;SUM(21,17*15,1))))</f>
        <v/>
      </c>
      <c r="U45" s="254" t="str">
        <f t="array" ref="U45">IF($B45="","",IF(ISBLANK(INDIRECT("'R10.Documentos no web'!D"&amp;SUM(21,17*16,1))),"",INDIRECT("'R10.Documentos no web'!D"&amp;SUM(21,17*16,1))))</f>
        <v/>
      </c>
      <c r="V45" s="254" t="str">
        <f t="array" ref="V45">IF($B45="","",IF(ISBLANK(INDIRECT("'R10.Documentos no web'!D"&amp;SUM(21,17*17,1))),"",INDIRECT("'R10.Documentos no web'!D"&amp;SUM(21,17*17,1))))</f>
        <v/>
      </c>
      <c r="W45" s="254" t="str">
        <f t="array" ref="W45">IF($B45="","",IF(ISBLANK(INDIRECT("'R10.Documentos no web'!D"&amp;SUM(21,17*18,1))),"",INDIRECT("'R10.Documentos no web'!D"&amp;SUM(21,17*18,1))))</f>
        <v/>
      </c>
      <c r="X45" s="254" t="str">
        <f t="array" ref="X45">IF($B45="","",IF(ISBLANK(INDIRECT("'R10.Documentos no web'!D"&amp;SUM(21,17*19,1))),"",INDIRECT("'R10.Documentos no web'!D"&amp;SUM(21,17*19,1))))</f>
        <v/>
      </c>
      <c r="Y45" s="254" t="str">
        <f t="array" ref="Y45">IF($B45="","",IF(ISBLANK(INDIRECT("'R10.Documentos no web'!D"&amp;SUM(21,17*20,1))),"",INDIRECT("'R10.Documentos no web'!D"&amp;SUM(21,17*20,1))))</f>
        <v/>
      </c>
      <c r="Z45" s="254" t="str">
        <f t="array" ref="Z45">IF($B45="","",IF(ISBLANK(INDIRECT("'R10.Documentos no web'!D"&amp;SUM(21,17*21,1))),"",INDIRECT("'R10.Documentos no web'!D"&amp;SUM(21,17*21,1))))</f>
        <v/>
      </c>
      <c r="AA45" s="254" t="str">
        <f t="array" ref="AA45">IF($B45="","",IF(ISBLANK(INDIRECT("'R10.Documentos no web'!D"&amp;SUM(21,17*22,1))),"",INDIRECT("'R10.Documentos no web'!D"&amp;SUM(21,17*22,1))))</f>
        <v/>
      </c>
      <c r="AB45" s="254" t="str">
        <f t="array" ref="AB45">IF($B45="","",IF(ISBLANK(INDIRECT("'R10.Documentos no web'!D"&amp;SUM(21,17*23,1))),"",INDIRECT("'R10.Documentos no web'!D"&amp;SUM(21,17*23,1))))</f>
        <v/>
      </c>
      <c r="AC45" s="254" t="str">
        <f t="array" ref="AC45">IF($B45="","",IF(ISBLANK(INDIRECT("'R10.Documentos no web'!D"&amp;SUM(21,17*24,1))),"",INDIRECT("'R10.Documentos no web'!D"&amp;SUM(21,17*24,1))))</f>
        <v/>
      </c>
      <c r="AD45" s="254" t="str">
        <f t="array" ref="AD45">IF($B45="","",IF(ISBLANK(INDIRECT("'R10.Documentos no web'!D"&amp;SUM(21,17*25,1))),"",INDIRECT("'R10.Documentos no web'!D"&amp;SUM(21,17*25,1))))</f>
        <v/>
      </c>
      <c r="AE45" s="254" t="str">
        <f t="array" ref="AE45">IF($B45="","",IF(ISBLANK(INDIRECT("'R10.Documentos no web'!D"&amp;SUM(21,17*26,1))),"",INDIRECT("'R10.Documentos no web'!D"&amp;SUM(21,17*26,1))))</f>
        <v/>
      </c>
      <c r="AF45" s="254" t="str">
        <f t="array" ref="AF45">IF($B45="","",IF(ISBLANK(INDIRECT("'R10.Documentos no web'!D"&amp;SUM(21,17*27,1))),"",INDIRECT("'R10.Documentos no web'!D"&amp;SUM(21,17*27,1))))</f>
        <v/>
      </c>
      <c r="AG45" s="254" t="str">
        <f t="array" ref="AG45">IF($B45="","",IF(ISBLANK(INDIRECT("'R10.Documentos no web'!D"&amp;SUM(21,17*28,1))),"",INDIRECT("'R10.Documentos no web'!D"&amp;SUM(21,17*28,1))))</f>
        <v/>
      </c>
      <c r="AH45" s="254" t="str">
        <f t="array" ref="AH45">IF($B45="","",IF(ISBLANK(INDIRECT("'R10.Documentos no web'!D"&amp;SUM(21,17*29,1))),"",INDIRECT("'R10.Documentos no web'!D"&amp;SUM(21,17*29,1))))</f>
        <v/>
      </c>
      <c r="AI45" s="254" t="str">
        <f t="array" ref="AI45">IF($B45="","",IF(ISBLANK(INDIRECT("'R10.Documentos no web'!D"&amp;SUM(21,17*30,1))),"",INDIRECT("'R10.Documentos no web'!D"&amp;SUM(21,17*30,1))))</f>
        <v/>
      </c>
      <c r="AJ45" s="254" t="str">
        <f t="array" ref="AJ45">IF($B45="","",IF(ISBLANK(INDIRECT("'R10.Documentos no web'!D"&amp;SUM(21,17*31,1))),"",INDIRECT("'R10.Documentos no web'!D"&amp;SUM(21,17*31,1))))</f>
        <v/>
      </c>
      <c r="AK45" s="254" t="str">
        <f t="array" ref="AK45">IF($B45="","",IF(ISBLANK(INDIRECT("'R10.Documentos no web'!D"&amp;SUM(21,17*32,1))),"",INDIRECT("'R10.Documentos no web'!D"&amp;SUM(21,17*32,1))))</f>
        <v/>
      </c>
      <c r="AL45" s="254" t="str">
        <f t="array" ref="AL45">IF($B45="","",IF(ISBLANK(INDIRECT("'R10.Documentos no web'!D"&amp;SUM(21,17*33,1))),"",INDIRECT("'R10.Documentos no web'!D"&amp;SUM(21,17*33,1))))</f>
        <v/>
      </c>
      <c r="AM45" s="254" t="str">
        <f t="array" ref="AM45">IF($B45="","",IF(ISBLANK(INDIRECT("'R10.Documentos no web'!D"&amp;SUM(21,17*34,1))),"",INDIRECT("'R10.Documentos no web'!D"&amp;SUM(21,17*34,1))))</f>
        <v/>
      </c>
      <c r="AN45" s="254" t="str">
        <f t="array" ref="AN45">IF($B45="","",IF(ISBLANK(INDIRECT("'R10.Documentos no web'!D"&amp;SUM(21,17*35,1))),"",INDIRECT("'R10.Documentos no web'!D"&amp;SUM(21,17*35,1))))</f>
        <v/>
      </c>
      <c r="AO45" s="254" t="str">
        <f t="array" ref="AO45">IF($B45="","",IF(ISBLANK(INDIRECT("'R10.Documentos no web'!D"&amp;SUM(21,17*36,1))),"",INDIRECT("'R10.Documentos no web'!D"&amp;SUM(21,17*36,1))))</f>
        <v/>
      </c>
      <c r="AP45" s="254" t="str">
        <f t="array" ref="AP45">IF($B45="","",IF(ISBLANK(INDIRECT("'R10.Documentos no web'!D"&amp;SUM(21,17*37,1))),"",INDIRECT("'R10.Documentos no web'!D"&amp;SUM(21,17*37,1))))</f>
        <v/>
      </c>
      <c r="AQ45" s="254" t="str">
        <f t="array" ref="AQ45">IF($B45="","",IF(ISBLANK(INDIRECT("'R10.Documentos no web'!D"&amp;SUM(21,17*38,1))),"",INDIRECT("'R10.Documentos no web'!D"&amp;SUM(21,17*38,1))))</f>
        <v/>
      </c>
      <c r="AR45" s="254" t="str">
        <f t="array" ref="AR45">IF($B45="","",IF(ISBLANK(INDIRECT("'R10.Documentos no web'!D"&amp;SUM(21,17*39,1))),"",INDIRECT("'R10.Documentos no web'!D"&amp;SUM(21,17*39,1))))</f>
        <v/>
      </c>
      <c r="AS45" s="254" t="str">
        <f t="array" ref="AS45">IF($B45="","",IF(ISBLANK(INDIRECT("'R10.Documentos no web'!D"&amp;SUM(21,17*40,1))),"",INDIRECT("'R10.Documentos no web'!D"&amp;SUM(21,17*40,1))))</f>
        <v/>
      </c>
      <c r="AT45" s="254" t="str">
        <f t="array" ref="AT45">IF($B45="","",IF(ISBLANK(INDIRECT("'R10.Documentos no web'!D"&amp;SUM(21,17*41,1))),"",INDIRECT("'R10.Documentos no web'!D"&amp;SUM(21,17*41,1))))</f>
        <v/>
      </c>
      <c r="AU45" s="254" t="str">
        <f t="array" ref="AU45">IF($B45="","",IF(ISBLANK(INDIRECT("'R10.Documentos no web'!D"&amp;SUM(21,17*42,1))),"",INDIRECT("'R10.Documentos no web'!D"&amp;SUM(21,17*42,1))))</f>
        <v/>
      </c>
      <c r="AV45" s="254" t="str">
        <f t="array" ref="AV45">IF($B45="","",IF(ISBLANK(INDIRECT("'R10.Documentos no web'!D"&amp;SUM(21,17*43,1))),"",INDIRECT("'R10.Documentos no web'!D"&amp;SUM(21,17*43,1))))</f>
        <v/>
      </c>
      <c r="AW45" s="254" t="str">
        <f t="array" ref="AW45">IF($B45="","",IF(ISBLANK(INDIRECT("'R10.Documentos no web'!D"&amp;SUM(21,17*44,1))),"",INDIRECT("'R10.Documentos no web'!D"&amp;SUM(21,17*44,1))))</f>
        <v/>
      </c>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ht="21.75" customHeight="1">
      <c r="A46" s="29"/>
      <c r="B46" s="92"/>
      <c r="C46" s="257"/>
      <c r="D46" s="258" t="s">
        <v>274</v>
      </c>
      <c r="E46" s="259" t="str">
        <f>IF(OR('03.Muestra'!$D$20=0,COUNTIF('03.Muestra'!$D$8:'03.Muestra'!$D$17,"Documento no web")=0),"N/A", IF(COUNTIF(INDIRECT("'R10.Documentos no web'!$E"&amp;SUM(19,38*0)):INDIRECT("'R10.Documentos no web'!$E"&amp;SUM(53,38*0)),"ERR")&gt;0,"ERROR", IF(COUNTIF(E36:E45,"N/T")&gt;0, "EN CURSO", IF(COUNTIF(E36:E45,"N/D") &gt; 0,"EN CURSO", IF(COUNT($B36:$B45) = COUNTIF(E36:E45,"N/A"), "N/A", IF(COUNTIF(E36:E45,"Falla")&gt;('DATA - Oculta'!$C$25*((COUNTIF(E36:E45,"Pasa")+COUNTIF(E36:E45,"Falla")))), "NO CONFORME","CONFORME"))))))</f>
        <v>N/A</v>
      </c>
      <c r="F46" s="259" t="str">
        <f>IF(OR('03.Muestra'!$D$20=0,COUNTIF('03.Muestra'!$D$8:'03.Muestra'!$D$17,"Documento no web")=0),"N/A", IF(COUNTIF(INDIRECT("'R10.Documentos no web'!$E"&amp;SUM(19,38*0)):INDIRECT("'R10.Documentos no web'!$E"&amp;SUM(53,38*0)),"ERR")&gt;0,"ERROR", IF(COUNTIF(F36:F45,"N/T")&gt;0, "EN CURSO", IF(COUNTIF(F36:F45,"N/D") &gt; 0,"EN CURSO", IF(COUNT($B36:$B45) = COUNTIF(F36:F45,"N/A"), "N/A", IF(COUNTIF(F36:F45,"Falla")&gt;('DATA - Oculta'!$C$25*((COUNTIF(F36:F45,"Pasa")+COUNTIF(F36:F45,"Falla")))), "NO CONFORME","CONFORME"))))))</f>
        <v>N/A</v>
      </c>
      <c r="G46" s="259" t="str">
        <f>IF(OR('03.Muestra'!$D$20=0,COUNTIF('03.Muestra'!$D$8:'03.Muestra'!$D$17,"Documento no web")=0),"N/A", IF(COUNTIF(INDIRECT("'R10.Documentos no web'!$E"&amp;SUM(19,38*0)):INDIRECT("'R10.Documentos no web'!$E"&amp;SUM(53,38*0)),"ERR")&gt;0,"ERROR", IF(COUNTIF(G36:G45,"N/T")&gt;0, "EN CURSO", IF(COUNTIF(G36:G45,"N/D") &gt; 0,"EN CURSO", IF(COUNT($B36:$B45) = COUNTIF(G36:G45,"N/A"), "N/A", IF(COUNTIF(G36:G45,"Falla")&gt;('DATA - Oculta'!$C$25*((COUNTIF(G36:G45,"Pasa")+COUNTIF(G36:G45,"Falla")))), "NO CONFORME","CONFORME"))))))</f>
        <v>N/A</v>
      </c>
      <c r="H46" s="259" t="str">
        <f>IF(OR('03.Muestra'!$D$20=0,COUNTIF('03.Muestra'!$D$8:'03.Muestra'!$D$17,"Documento no web")=0),"N/A", IF(COUNTIF(INDIRECT("'R10.Documentos no web'!$E"&amp;SUM(19,38*0)):INDIRECT("'R10.Documentos no web'!$E"&amp;SUM(53,38*0)),"ERR")&gt;0,"ERROR", IF(COUNTIF(H36:H45,"N/T")&gt;0, "EN CURSO", IF(COUNTIF(H36:H45,"N/D") &gt; 0,"EN CURSO", IF(COUNT($B36:$B45) = COUNTIF(H36:H45,"N/A"), "N/A", IF(COUNTIF(H36:H45,"Falla")&gt;('DATA - Oculta'!$C$25*((COUNTIF(H36:H45,"Pasa")+COUNTIF(H36:H45,"Falla")))), "NO CONFORME","CONFORME"))))))</f>
        <v>N/A</v>
      </c>
      <c r="I46" s="259" t="str">
        <f>IF(OR('03.Muestra'!$D$20=0,COUNTIF('03.Muestra'!$D$8:'03.Muestra'!$D$17,"Documento no web")=0),"N/A", IF(COUNTIF(INDIRECT("'R10.Documentos no web'!$E"&amp;SUM(19,38*0)):INDIRECT("'R10.Documentos no web'!$E"&amp;SUM(53,38*0)),"ERR")&gt;0,"ERROR", IF(COUNTIF(I36:I45,"N/T")&gt;0, "EN CURSO", IF(COUNTIF(I36:I45,"N/D") &gt; 0,"EN CURSO", IF(COUNT($B36:$B45) = COUNTIF(I36:I45,"N/A"), "N/A", IF(COUNTIF(I36:I45,"Falla")&gt;('DATA - Oculta'!$C$25*((COUNTIF(I36:I45,"Pasa")+COUNTIF(I36:I45,"Falla")))), "NO CONFORME","CONFORME"))))))</f>
        <v>N/A</v>
      </c>
      <c r="J46" s="259" t="str">
        <f>IF(OR('03.Muestra'!$D$20=0,COUNTIF('03.Muestra'!$D$8:'03.Muestra'!$D$17,"Documento no web")=0),"N/A", IF(COUNTIF(INDIRECT("'R10.Documentos no web'!$E"&amp;SUM(19,38*0)):INDIRECT("'R10.Documentos no web'!$E"&amp;SUM(53,38*0)),"ERR")&gt;0,"ERROR", IF(COUNTIF(J36:J45,"N/T")&gt;0, "EN CURSO", IF(COUNTIF(J36:J45,"N/D") &gt; 0,"EN CURSO", IF(COUNT($B36:$B45) = COUNTIF(J36:J45,"N/A"), "N/A", IF(COUNTIF(J36:J45,"Falla")&gt;('DATA - Oculta'!$C$25*((COUNTIF(J36:J45,"Pasa")+COUNTIF(J36:J45,"Falla")))), "NO CONFORME","CONFORME"))))))</f>
        <v>N/A</v>
      </c>
      <c r="K46" s="259" t="str">
        <f>IF(OR('03.Muestra'!$D$20=0,COUNTIF('03.Muestra'!$D$8:'03.Muestra'!$D$17,"Documento no web")=0),"N/A", IF(COUNTIF(INDIRECT("'R10.Documentos no web'!$E"&amp;SUM(19,38*0)):INDIRECT("'R10.Documentos no web'!$E"&amp;SUM(53,38*0)),"ERR")&gt;0,"ERROR", IF(COUNTIF(K36:K45,"N/T")&gt;0, "EN CURSO", IF(COUNTIF(K36:K45,"N/D") &gt; 0,"EN CURSO", IF(COUNT($B36:$B45) = COUNTIF(K36:K45,"N/A"), "N/A", IF(COUNTIF(K36:K45,"Falla")&gt;('DATA - Oculta'!$C$25*((COUNTIF(K36:K45,"Pasa")+COUNTIF(K36:K45,"Falla")))), "NO CONFORME","CONFORME"))))))</f>
        <v>N/A</v>
      </c>
      <c r="L46" s="259" t="str">
        <f>IF(OR('03.Muestra'!$D$20=0,COUNTIF('03.Muestra'!$D$8:'03.Muestra'!$D$17,"Documento no web")=0),"N/A", IF(COUNTIF(INDIRECT("'R10.Documentos no web'!$E"&amp;SUM(19,38*0)):INDIRECT("'R10.Documentos no web'!$E"&amp;SUM(53,38*0)),"ERR")&gt;0,"ERROR", IF(COUNTIF(L36:L45,"N/T")&gt;0, "EN CURSO", IF(COUNTIF(L36:L45,"N/D") &gt; 0,"EN CURSO", IF(COUNT($B36:$B45) = COUNTIF(L36:L45,"N/A"), "N/A", IF(COUNTIF(L36:L45,"Falla")&gt;('DATA - Oculta'!$C$25*((COUNTIF(L36:L45,"Pasa")+COUNTIF(L36:L45,"Falla")))), "NO CONFORME","CONFORME"))))))</f>
        <v>N/A</v>
      </c>
      <c r="M46" s="259" t="str">
        <f>IF(OR('03.Muestra'!$D$20=0,COUNTIF('03.Muestra'!$D$8:'03.Muestra'!$D$17,"Documento no web")=0),"N/A", IF(COUNTIF(INDIRECT("'R10.Documentos no web'!$E"&amp;SUM(19,38*0)):INDIRECT("'R10.Documentos no web'!$E"&amp;SUM(53,38*0)),"ERR")&gt;0,"ERROR", IF(COUNTIF(M36:M45,"N/T")&gt;0, "EN CURSO", IF(COUNTIF(M36:M45,"N/D") &gt; 0,"EN CURSO", IF(COUNT($B36:$B45) = COUNTIF(M36:M45,"N/A"), "N/A", IF(COUNTIF(M36:M45,"Falla")&gt;('DATA - Oculta'!$C$25*((COUNTIF(M36:M45,"Pasa")+COUNTIF(M36:M45,"Falla")))), "NO CONFORME","CONFORME"))))))</f>
        <v>N/A</v>
      </c>
      <c r="N46" s="259" t="str">
        <f>IF(OR('03.Muestra'!$D$20=0,COUNTIF('03.Muestra'!$D$8:'03.Muestra'!$D$17,"Documento no web")=0),"N/A", IF(COUNTIF(INDIRECT("'R10.Documentos no web'!$E"&amp;SUM(19,38*0)):INDIRECT("'R10.Documentos no web'!$E"&amp;SUM(53,38*0)),"ERR")&gt;0,"ERROR", IF(COUNTIF(N36:N45,"N/T")&gt;0, "EN CURSO", IF(COUNTIF(N36:N45,"N/D") &gt; 0,"EN CURSO", IF(COUNT($B36:$B45) = COUNTIF(N36:N45,"N/A"), "N/A", IF(COUNTIF(N36:N45,"Falla")&gt;('DATA - Oculta'!$C$25*((COUNTIF(N36:N45,"Pasa")+COUNTIF(N36:N45,"Falla")))), "NO CONFORME","CONFORME"))))))</f>
        <v>N/A</v>
      </c>
      <c r="O46" s="259" t="str">
        <f>IF(OR('03.Muestra'!$D$20=0,COUNTIF('03.Muestra'!$D$8:'03.Muestra'!$D$17,"Documento no web")=0),"N/A", IF(COUNTIF(INDIRECT("'R10.Documentos no web'!$E"&amp;SUM(19,38*0)):INDIRECT("'R10.Documentos no web'!$E"&amp;SUM(53,38*0)),"ERR")&gt;0,"ERROR", IF(COUNTIF(O36:O45,"N/T")&gt;0, "EN CURSO", IF(COUNTIF(O36:O45,"N/D") &gt; 0,"EN CURSO", IF(COUNT($B36:$B45) = COUNTIF(O36:O45,"N/A"), "N/A", IF(COUNTIF(O36:O45,"Falla")&gt;('DATA - Oculta'!$C$25*((COUNTIF(O36:O45,"Pasa")+COUNTIF(O36:O45,"Falla")))), "NO CONFORME","CONFORME"))))))</f>
        <v>N/A</v>
      </c>
      <c r="P46" s="259" t="str">
        <f>IF(OR('03.Muestra'!$D$20=0,COUNTIF('03.Muestra'!$D$8:'03.Muestra'!$D$17,"Documento no web")=0),"N/A", IF(COUNTIF(INDIRECT("'R10.Documentos no web'!$E"&amp;SUM(19,38*0)):INDIRECT("'R10.Documentos no web'!$E"&amp;SUM(53,38*0)),"ERR")&gt;0,"ERROR", IF(COUNTIF(P36:P45,"N/T")&gt;0, "EN CURSO", IF(COUNTIF(P36:P45,"N/D") &gt; 0,"EN CURSO", IF(COUNT($B36:$B45) = COUNTIF(P36:P45,"N/A"), "N/A", IF(COUNTIF(P36:P45,"Falla")&gt;('DATA - Oculta'!$C$25*((COUNTIF(P36:P45,"Pasa")+COUNTIF(P36:P45,"Falla")))), "NO CONFORME","CONFORME"))))))</f>
        <v>N/A</v>
      </c>
      <c r="Q46" s="259" t="str">
        <f>IF(OR('03.Muestra'!$D$20=0,COUNTIF('03.Muestra'!$D$8:'03.Muestra'!$D$17,"Documento no web")=0),"N/A", IF(COUNTIF(INDIRECT("'R10.Documentos no web'!$E"&amp;SUM(19,38*0)):INDIRECT("'R10.Documentos no web'!$E"&amp;SUM(53,38*0)),"ERR")&gt;0,"ERROR", IF(COUNTIF(Q36:Q45,"N/T")&gt;0, "EN CURSO", IF(COUNTIF(Q36:Q45,"N/D") &gt; 0,"EN CURSO", IF(COUNT($B36:$B45) = COUNTIF(Q36:Q45,"N/A"), "N/A", IF(COUNTIF(Q36:Q45,"Falla")&gt;('DATA - Oculta'!$C$25*((COUNTIF(Q36:Q45,"Pasa")+COUNTIF(Q36:Q45,"Falla")))), "NO CONFORME","CONFORME"))))))</f>
        <v>N/A</v>
      </c>
      <c r="R46" s="259" t="str">
        <f>IF(OR('03.Muestra'!$D$20=0,COUNTIF('03.Muestra'!$D$8:'03.Muestra'!$D$17,"Documento no web")=0),"N/A", IF(COUNTIF(INDIRECT("'R10.Documentos no web'!$E"&amp;SUM(19,38*0)):INDIRECT("'R10.Documentos no web'!$E"&amp;SUM(53,38*0)),"ERR")&gt;0,"ERROR", IF(COUNTIF(R36:R45,"N/T")&gt;0, "EN CURSO", IF(COUNTIF(R36:R45,"N/D") &gt; 0,"EN CURSO", IF(COUNT($B36:$B45) = COUNTIF(R36:R45,"N/A"), "N/A", IF(COUNTIF(R36:R45,"Falla")&gt;('DATA - Oculta'!$C$25*((COUNTIF(R36:R45,"Pasa")+COUNTIF(R36:R45,"Falla")))), "NO CONFORME","CONFORME"))))))</f>
        <v>N/A</v>
      </c>
      <c r="S46" s="259" t="str">
        <f>IF(OR('03.Muestra'!$D$20=0,COUNTIF('03.Muestra'!$D$8:'03.Muestra'!$D$17,"Documento no web")=0),"N/A", IF(COUNTIF(INDIRECT("'R10.Documentos no web'!$E"&amp;SUM(19,38*0)):INDIRECT("'R10.Documentos no web'!$E"&amp;SUM(53,38*0)),"ERR")&gt;0,"ERROR", IF(COUNTIF(S36:S45,"N/T")&gt;0, "EN CURSO", IF(COUNTIF(S36:S45,"N/D") &gt; 0,"EN CURSO", IF(COUNT($B36:$B45) = COUNTIF(S36:S45,"N/A"), "N/A", IF(COUNTIF(S36:S45,"Falla")&gt;('DATA - Oculta'!$C$25*((COUNTIF(S36:S45,"Pasa")+COUNTIF(S36:S45,"Falla")))), "NO CONFORME","CONFORME"))))))</f>
        <v>N/A</v>
      </c>
      <c r="T46" s="259" t="str">
        <f>IF(OR('03.Muestra'!$D$20=0,COUNTIF('03.Muestra'!$D$8:'03.Muestra'!$D$17,"Documento no web")=0),"N/A", IF(COUNTIF(INDIRECT("'R10.Documentos no web'!$E"&amp;SUM(19,38*0)):INDIRECT("'R10.Documentos no web'!$E"&amp;SUM(53,38*0)),"ERR")&gt;0,"ERROR", IF(COUNTIF(T36:T45,"N/T")&gt;0, "EN CURSO", IF(COUNTIF(T36:T45,"N/D") &gt; 0,"EN CURSO", IF(COUNT($B36:$B45) = COUNTIF(T36:T45,"N/A"), "N/A", IF(COUNTIF(T36:T45,"Falla")&gt;('DATA - Oculta'!$C$25*((COUNTIF(T36:T45,"Pasa")+COUNTIF(T36:T45,"Falla")))), "NO CONFORME","CONFORME"))))))</f>
        <v>N/A</v>
      </c>
      <c r="U46" s="259" t="str">
        <f>IF(OR('03.Muestra'!$D$20=0,COUNTIF('03.Muestra'!$D$8:'03.Muestra'!$D$17,"Documento no web")=0),"N/A", IF(COUNTIF(INDIRECT("'R10.Documentos no web'!$E"&amp;SUM(19,38*0)):INDIRECT("'R10.Documentos no web'!$E"&amp;SUM(53,38*0)),"ERR")&gt;0,"ERROR", IF(COUNTIF(U36:U45,"N/T")&gt;0, "EN CURSO", IF(COUNTIF(U36:U45,"N/D") &gt; 0,"EN CURSO", IF(COUNT($B36:$B45) = COUNTIF(U36:U45,"N/A"), "N/A", IF(COUNTIF(U36:U45,"Falla")&gt;('DATA - Oculta'!$C$25*((COUNTIF(U36:U45,"Pasa")+COUNTIF(U36:U45,"Falla")))), "NO CONFORME","CONFORME"))))))</f>
        <v>N/A</v>
      </c>
      <c r="V46" s="259" t="str">
        <f>IF(OR('03.Muestra'!$D$20=0,COUNTIF('03.Muestra'!$D$8:'03.Muestra'!$D$17,"Documento no web")=0),"N/A", IF(COUNTIF(INDIRECT("'R10.Documentos no web'!$E"&amp;SUM(19,38*0)):INDIRECT("'R10.Documentos no web'!$E"&amp;SUM(53,38*0)),"ERR")&gt;0,"ERROR", IF(COUNTIF(V36:V45,"N/T")&gt;0, "EN CURSO", IF(COUNTIF(V36:V45,"N/D") &gt; 0,"EN CURSO", IF(COUNT($B36:$B45) = COUNTIF(V36:V45,"N/A"), "N/A", IF(COUNTIF(V36:V45,"Falla")&gt;('DATA - Oculta'!$C$25*((COUNTIF(V36:V45,"Pasa")+COUNTIF(V36:V45,"Falla")))), "NO CONFORME","CONFORME"))))))</f>
        <v>N/A</v>
      </c>
      <c r="W46" s="259" t="str">
        <f>IF(OR('03.Muestra'!$D$20=0,COUNTIF('03.Muestra'!$D$8:'03.Muestra'!$D$17,"Documento no web")=0),"N/A", IF(COUNTIF(INDIRECT("'R10.Documentos no web'!$E"&amp;SUM(19,38*0)):INDIRECT("'R10.Documentos no web'!$E"&amp;SUM(53,38*0)),"ERR")&gt;0,"ERROR", IF(COUNTIF(W36:W45,"N/T")&gt;0, "EN CURSO", IF(COUNTIF(W36:W45,"N/D") &gt; 0,"EN CURSO", IF(COUNT($B36:$B45) = COUNTIF(W36:W45,"N/A"), "N/A", IF(COUNTIF(W36:W45,"Falla")&gt;('DATA - Oculta'!$C$25*((COUNTIF(W36:W45,"Pasa")+COUNTIF(W36:W45,"Falla")))), "NO CONFORME","CONFORME"))))))</f>
        <v>N/A</v>
      </c>
      <c r="X46" s="259" t="str">
        <f>IF(OR('03.Muestra'!$D$20=0,COUNTIF('03.Muestra'!$D$8:'03.Muestra'!$D$17,"Documento no web")=0),"N/A", IF(COUNTIF(INDIRECT("'R10.Documentos no web'!$E"&amp;SUM(19,38*0)):INDIRECT("'R10.Documentos no web'!$E"&amp;SUM(53,38*0)),"ERR")&gt;0,"ERROR", IF(COUNTIF(X36:X45,"N/T")&gt;0, "EN CURSO", IF(COUNTIF(X36:X45,"N/D") &gt; 0,"EN CURSO", IF(COUNT($B36:$B45) = COUNTIF(X36:X45,"N/A"), "N/A", IF(COUNTIF(X36:X45,"Falla")&gt;('DATA - Oculta'!$C$25*((COUNTIF(X36:X45,"Pasa")+COUNTIF(X36:X45,"Falla")))), "NO CONFORME","CONFORME"))))))</f>
        <v>N/A</v>
      </c>
      <c r="Y46" s="259" t="str">
        <f>IF(OR('03.Muestra'!$D$20=0,COUNTIF('03.Muestra'!$D$8:'03.Muestra'!$D$17,"Documento no web")=0),"N/A", IF(COUNTIF(INDIRECT("'R10.Documentos no web'!$E"&amp;SUM(19,38*0)):INDIRECT("'R10.Documentos no web'!$E"&amp;SUM(53,38*0)),"ERR")&gt;0,"ERROR", IF(COUNTIF(Y36:Y45,"N/T")&gt;0, "EN CURSO", IF(COUNTIF(Y36:Y45,"N/D") &gt; 0,"EN CURSO", IF(COUNT($B36:$B45) = COUNTIF(Y36:Y45,"N/A"), "N/A", IF(COUNTIF(Y36:Y45,"Falla")&gt;('DATA - Oculta'!$C$25*((COUNTIF(Y36:Y45,"Pasa")+COUNTIF(Y36:Y45,"Falla")))), "NO CONFORME","CONFORME"))))))</f>
        <v>N/A</v>
      </c>
      <c r="Z46" s="259" t="str">
        <f>IF(OR('03.Muestra'!$D$20=0,COUNTIF('03.Muestra'!$D$8:'03.Muestra'!$D$17,"Documento no web")=0),"N/A", IF(COUNTIF(INDIRECT("'R10.Documentos no web'!$E"&amp;SUM(19,38*0)):INDIRECT("'R10.Documentos no web'!$E"&amp;SUM(53,38*0)),"ERR")&gt;0,"ERROR", IF(COUNTIF(Z36:Z45,"N/T")&gt;0, "EN CURSO", IF(COUNTIF(Z36:Z45,"N/D") &gt; 0,"EN CURSO", IF(COUNT($B36:$B45) = COUNTIF(Z36:Z45,"N/A"), "N/A", IF(COUNTIF(Z36:Z45,"Falla")&gt;('DATA - Oculta'!$C$25*((COUNTIF(Z36:Z45,"Pasa")+COUNTIF(Z36:Z45,"Falla")))), "NO CONFORME","CONFORME"))))))</f>
        <v>N/A</v>
      </c>
      <c r="AA46" s="259" t="str">
        <f>IF(OR('03.Muestra'!$D$20=0,COUNTIF('03.Muestra'!$D$8:'03.Muestra'!$D$17,"Documento no web")=0),"N/A", IF(COUNTIF(INDIRECT("'R10.Documentos no web'!$E"&amp;SUM(19,38*0)):INDIRECT("'R10.Documentos no web'!$E"&amp;SUM(53,38*0)),"ERR")&gt;0,"ERROR", IF(COUNTIF(AA36:AA45,"N/T")&gt;0, "EN CURSO", IF(COUNTIF(AA36:AA45,"N/D") &gt; 0,"EN CURSO", IF(COUNT($B36:$B45) = COUNTIF(AA36:AA45,"N/A"), "N/A", IF(COUNTIF(AA36:AA45,"Falla")&gt;('DATA - Oculta'!$C$25*((COUNTIF(AA36:AA45,"Pasa")+COUNTIF(AA36:AA45,"Falla")))), "NO CONFORME","CONFORME"))))))</f>
        <v>N/A</v>
      </c>
      <c r="AB46" s="259" t="str">
        <f>IF(OR('03.Muestra'!$D$20=0,COUNTIF('03.Muestra'!$D$8:'03.Muestra'!$D$17,"Documento no web")=0),"N/A", IF(COUNTIF(INDIRECT("'R10.Documentos no web'!$E"&amp;SUM(19,38*0)):INDIRECT("'R10.Documentos no web'!$E"&amp;SUM(53,38*0)),"ERR")&gt;0,"ERROR", IF(COUNTIF(AB36:AB45,"N/T")&gt;0, "EN CURSO", IF(COUNTIF(AB36:AB45,"N/D") &gt; 0,"EN CURSO", IF(COUNT($B36:$B45) = COUNTIF(AB36:AB45,"N/A"), "N/A", IF(COUNTIF(AB36:AB45,"Falla")&gt;('DATA - Oculta'!$C$25*((COUNTIF(AB36:AB45,"Pasa")+COUNTIF(AB36:AB45,"Falla")))), "NO CONFORME","CONFORME"))))))</f>
        <v>N/A</v>
      </c>
      <c r="AC46" s="259" t="str">
        <f>IF(OR('03.Muestra'!$D$20=0,COUNTIF('03.Muestra'!$D$8:'03.Muestra'!$D$17,"Documento no web")=0),"N/A", IF(COUNTIF(INDIRECT("'R10.Documentos no web'!$E"&amp;SUM(19,38*0)):INDIRECT("'R10.Documentos no web'!$E"&amp;SUM(53,38*0)),"ERR")&gt;0,"ERROR", IF(COUNTIF(AC36:AC45,"N/T")&gt;0, "EN CURSO", IF(COUNTIF(AC36:AC45,"N/D") &gt; 0,"EN CURSO", IF(COUNT($B36:$B45) = COUNTIF(AC36:AC45,"N/A"), "N/A", IF(COUNTIF(AC36:AC45,"Falla")&gt;('DATA - Oculta'!$C$25*((COUNTIF(AC36:AC45,"Pasa")+COUNTIF(AC36:AC45,"Falla")))), "NO CONFORME","CONFORME"))))))</f>
        <v>N/A</v>
      </c>
      <c r="AD46" s="259" t="str">
        <f>IF(OR('03.Muestra'!$D$20=0,COUNTIF('03.Muestra'!$D$8:'03.Muestra'!$D$17,"Documento no web")=0),"N/A", IF(COUNTIF(INDIRECT("'R10.Documentos no web'!$E"&amp;SUM(19,38*0)):INDIRECT("'R10.Documentos no web'!$E"&amp;SUM(53,38*0)),"ERR")&gt;0,"ERROR", IF(COUNTIF(AD36:AD45,"N/T")&gt;0, "EN CURSO", IF(COUNTIF(AD36:AD45,"N/D") &gt; 0,"EN CURSO", IF(COUNT($B36:$B45) = COUNTIF(AD36:AD45,"N/A"), "N/A", IF(COUNTIF(AD36:AD45,"Falla")&gt;('DATA - Oculta'!$C$25*((COUNTIF(AD36:AD45,"Pasa")+COUNTIF(AD36:AD45,"Falla")))), "NO CONFORME","CONFORME"))))))</f>
        <v>N/A</v>
      </c>
      <c r="AE46" s="259" t="str">
        <f>IF(OR('03.Muestra'!$D$20=0,COUNTIF('03.Muestra'!$D$8:'03.Muestra'!$D$17,"Documento no web")=0),"N/A", IF(COUNTIF(INDIRECT("'R10.Documentos no web'!$E"&amp;SUM(19,38*0)):INDIRECT("'R10.Documentos no web'!$E"&amp;SUM(53,38*0)),"ERR")&gt;0,"ERROR", IF(COUNTIF(AE36:AE45,"N/T")&gt;0, "EN CURSO", IF(COUNTIF(AE36:AE45,"N/D") &gt; 0,"EN CURSO", IF(COUNT($B36:$B45) = COUNTIF(AE36:AE45,"N/A"), "N/A", IF(COUNTIF(AE36:AE45,"Falla")&gt;('DATA - Oculta'!$C$25*((COUNTIF(AE36:AE45,"Pasa")+COUNTIF(AE36:AE45,"Falla")))), "NO CONFORME","CONFORME"))))))</f>
        <v>N/A</v>
      </c>
      <c r="AF46" s="259" t="str">
        <f>IF(OR('03.Muestra'!$D$20=0,COUNTIF('03.Muestra'!$D$8:'03.Muestra'!$D$17,"Documento no web")=0),"N/A", IF(COUNTIF(INDIRECT("'R10.Documentos no web'!$E"&amp;SUM(19,38*0)):INDIRECT("'R10.Documentos no web'!$E"&amp;SUM(53,38*0)),"ERR")&gt;0,"ERROR", IF(COUNTIF(AF36:AF45,"N/T")&gt;0, "EN CURSO", IF(COUNTIF(AF36:AF45,"N/D") &gt; 0,"EN CURSO", IF(COUNT($B36:$B45) = COUNTIF(AF36:AF45,"N/A"), "N/A", IF(COUNTIF(AF36:AF45,"Falla")&gt;('DATA - Oculta'!$C$25*((COUNTIF(AF36:AF45,"Pasa")+COUNTIF(AF36:AF45,"Falla")))), "NO CONFORME","CONFORME"))))))</f>
        <v>N/A</v>
      </c>
      <c r="AG46" s="259" t="str">
        <f>IF(OR('03.Muestra'!$D$20=0,COUNTIF('03.Muestra'!$D$8:'03.Muestra'!$D$17,"Documento no web")=0),"N/A", IF(COUNTIF(INDIRECT("'R10.Documentos no web'!$E"&amp;SUM(19,38*0)):INDIRECT("'R10.Documentos no web'!$E"&amp;SUM(53,38*0)),"ERR")&gt;0,"ERROR", IF(COUNTIF(AG36:AG45,"N/T")&gt;0, "EN CURSO", IF(COUNTIF(AG36:AG45,"N/D") &gt; 0,"EN CURSO", IF(COUNT($B36:$B45) = COUNTIF(AG36:AG45,"N/A"), "N/A", IF(COUNTIF(AG36:AG45,"Falla")&gt;('DATA - Oculta'!$C$25*((COUNTIF(AG36:AG45,"Pasa")+COUNTIF(AG36:AG45,"Falla")))), "NO CONFORME","CONFORME"))))))</f>
        <v>N/A</v>
      </c>
      <c r="AH46" s="259" t="str">
        <f>IF(OR('03.Muestra'!$D$20=0,COUNTIF('03.Muestra'!$D$8:'03.Muestra'!$D$17,"Documento no web")=0),"N/A", IF(COUNTIF(INDIRECT("'R10.Documentos no web'!$E"&amp;SUM(19,38*0)):INDIRECT("'R10.Documentos no web'!$E"&amp;SUM(53,38*0)),"ERR")&gt;0,"ERROR", IF(COUNTIF(AH36:AH45,"N/T")&gt;0, "EN CURSO", IF(COUNTIF(AH36:AH45,"N/D") &gt; 0,"EN CURSO", IF(COUNT($B36:$B45) = COUNTIF(AH36:AH45,"N/A"), "N/A", IF(COUNTIF(AH36:AH45,"Falla")&gt;('DATA - Oculta'!$C$25*((COUNTIF(AH36:AH45,"Pasa")+COUNTIF(AH36:AH45,"Falla")))), "NO CONFORME","CONFORME"))))))</f>
        <v>N/A</v>
      </c>
      <c r="AI46" s="259" t="str">
        <f>IF(OR('03.Muestra'!$D$20=0,COUNTIF('03.Muestra'!$D$8:'03.Muestra'!$D$17,"Documento no web")=0),"N/A", IF(COUNTIF(INDIRECT("'R10.Documentos no web'!$E"&amp;SUM(19,38*0)):INDIRECT("'R10.Documentos no web'!$E"&amp;SUM(53,38*0)),"ERR")&gt;0,"ERROR", IF(COUNTIF(AI36:AI45,"N/T")&gt;0, "EN CURSO", IF(COUNTIF(AI36:AI45,"N/D") &gt; 0,"EN CURSO", IF(COUNT($B36:$B45) = COUNTIF(AI36:AI45,"N/A"), "N/A", IF(COUNTIF(AI36:AI45,"Falla")&gt;('DATA - Oculta'!$C$25*((COUNTIF(AI36:AI45,"Pasa")+COUNTIF(AI36:AI45,"Falla")))), "NO CONFORME","CONFORME"))))))</f>
        <v>N/A</v>
      </c>
      <c r="AJ46" s="259" t="str">
        <f>IF(OR('03.Muestra'!$D$20=0,COUNTIF('03.Muestra'!$D$8:'03.Muestra'!$D$17,"Documento no web")=0),"N/A", IF(COUNTIF(INDIRECT("'R10.Documentos no web'!$E"&amp;SUM(19,38*0)):INDIRECT("'R10.Documentos no web'!$E"&amp;SUM(53,38*0)),"ERR")&gt;0,"ERROR", IF(COUNTIF(AJ36:AJ45,"N/T")&gt;0, "EN CURSO", IF(COUNTIF(AJ36:AJ45,"N/D") &gt; 0,"EN CURSO", IF(COUNT($B36:$B45) = COUNTIF(AJ36:AJ45,"N/A"), "N/A", IF(COUNTIF(AJ36:AJ45,"Falla")&gt;('DATA - Oculta'!$C$25*((COUNTIF(AJ36:AJ45,"Pasa")+COUNTIF(AJ36:AJ45,"Falla")))), "NO CONFORME","CONFORME"))))))</f>
        <v>N/A</v>
      </c>
      <c r="AK46" s="259" t="str">
        <f>IF(OR('03.Muestra'!$D$20=0,COUNTIF('03.Muestra'!$D$8:'03.Muestra'!$D$17,"Documento no web")=0),"N/A", IF(COUNTIF(INDIRECT("'R10.Documentos no web'!$E"&amp;SUM(19,38*0)):INDIRECT("'R10.Documentos no web'!$E"&amp;SUM(53,38*0)),"ERR")&gt;0,"ERROR", IF(COUNTIF(AK36:AK45,"N/T")&gt;0, "EN CURSO", IF(COUNTIF(AK36:AK45,"N/D") &gt; 0,"EN CURSO", IF(COUNT($B36:$B45) = COUNTIF(AK36:AK45,"N/A"), "N/A", IF(COUNTIF(AK36:AK45,"Falla")&gt;('DATA - Oculta'!$C$25*((COUNTIF(AK36:AK45,"Pasa")+COUNTIF(AK36:AK45,"Falla")))), "NO CONFORME","CONFORME"))))))</f>
        <v>N/A</v>
      </c>
      <c r="AL46" s="259" t="str">
        <f>IF(OR('03.Muestra'!$D$20=0,COUNTIF('03.Muestra'!$D$8:'03.Muestra'!$D$17,"Documento no web")=0),"N/A", IF(COUNTIF(INDIRECT("'R10.Documentos no web'!$E"&amp;SUM(19,38*0)):INDIRECT("'R10.Documentos no web'!$E"&amp;SUM(53,38*0)),"ERR")&gt;0,"ERROR", IF(COUNTIF(AL36:AL45,"N/T")&gt;0, "EN CURSO", IF(COUNTIF(AL36:AL45,"N/D") &gt; 0,"EN CURSO", IF(COUNT($B36:$B45) = COUNTIF(AL36:AL45,"N/A"), "N/A", IF(COUNTIF(AL36:AL45,"Falla")&gt;('DATA - Oculta'!$C$25*((COUNTIF(AL36:AL45,"Pasa")+COUNTIF(AL36:AL45,"Falla")))), "NO CONFORME","CONFORME"))))))</f>
        <v>N/A</v>
      </c>
      <c r="AM46" s="259" t="str">
        <f>IF(OR('03.Muestra'!$D$20=0,COUNTIF('03.Muestra'!$D$8:'03.Muestra'!$D$17,"Documento no web")=0),"N/A", IF(COUNTIF(INDIRECT("'R10.Documentos no web'!$E"&amp;SUM(19,38*0)):INDIRECT("'R10.Documentos no web'!$E"&amp;SUM(53,38*0)),"ERR")&gt;0,"ERROR", IF(COUNTIF(AM36:AM45,"N/T")&gt;0, "EN CURSO", IF(COUNTIF(AM36:AM45,"N/D") &gt; 0,"EN CURSO", IF(COUNT($B36:$B45) = COUNTIF(AM36:AM45,"N/A"), "N/A", IF(COUNTIF(AM36:AM45,"Falla")&gt;('DATA - Oculta'!$C$25*((COUNTIF(AM36:AM45,"Pasa")+COUNTIF(AM36:AM45,"Falla")))), "NO CONFORME","CONFORME"))))))</f>
        <v>N/A</v>
      </c>
      <c r="AN46" s="259" t="str">
        <f>IF(OR('03.Muestra'!$D$20=0,COUNTIF('03.Muestra'!$D$8:'03.Muestra'!$D$17,"Documento no web")=0),"N/A", IF(COUNTIF(INDIRECT("'R10.Documentos no web'!$E"&amp;SUM(19,38*0)):INDIRECT("'R10.Documentos no web'!$E"&amp;SUM(53,38*0)),"ERR")&gt;0,"ERROR", IF(COUNTIF(AN36:AN45,"N/T")&gt;0, "EN CURSO", IF(COUNTIF(AN36:AN45,"N/D") &gt; 0,"EN CURSO", IF(COUNT($B36:$B45) = COUNTIF(AN36:AN45,"N/A"), "N/A", IF(COUNTIF(AN36:AN45,"Falla")&gt;('DATA - Oculta'!$C$25*((COUNTIF(AN36:AN45,"Pasa")+COUNTIF(AN36:AN45,"Falla")))), "NO CONFORME","CONFORME"))))))</f>
        <v>N/A</v>
      </c>
      <c r="AO46" s="259" t="str">
        <f>IF(OR('03.Muestra'!$D$20=0,COUNTIF('03.Muestra'!$D$8:'03.Muestra'!$D$17,"Documento no web")=0),"N/A", IF(COUNTIF(INDIRECT("'R10.Documentos no web'!$E"&amp;SUM(19,38*0)):INDIRECT("'R10.Documentos no web'!$E"&amp;SUM(53,38*0)),"ERR")&gt;0,"ERROR", IF(COUNTIF(AO36:AO45,"N/T")&gt;0, "EN CURSO", IF(COUNTIF(AO36:AO45,"N/D") &gt; 0,"EN CURSO", IF(COUNT($B36:$B45) = COUNTIF(AO36:AO45,"N/A"), "N/A", IF(COUNTIF(AO36:AO45,"Falla")&gt;('DATA - Oculta'!$C$25*((COUNTIF(AO36:AO45,"Pasa")+COUNTIF(AO36:AO45,"Falla")))), "NO CONFORME","CONFORME"))))))</f>
        <v>N/A</v>
      </c>
      <c r="AP46" s="259" t="str">
        <f>IF(OR('03.Muestra'!$D$20=0,COUNTIF('03.Muestra'!$D$8:'03.Muestra'!$D$17,"Documento no web")=0),"N/A", IF(COUNTIF(INDIRECT("'R10.Documentos no web'!$E"&amp;SUM(19,38*0)):INDIRECT("'R10.Documentos no web'!$E"&amp;SUM(53,38*0)),"ERR")&gt;0,"ERROR", IF(COUNTIF(AP36:AP45,"N/T")&gt;0, "EN CURSO", IF(COUNTIF(AP36:AP45,"N/D") &gt; 0,"EN CURSO", IF(COUNT($B36:$B45) = COUNTIF(AP36:AP45,"N/A"), "N/A", IF(COUNTIF(AP36:AP45,"Falla")&gt;('DATA - Oculta'!$C$25*((COUNTIF(AP36:AP45,"Pasa")+COUNTIF(AP36:AP45,"Falla")))), "NO CONFORME","CONFORME"))))))</f>
        <v>N/A</v>
      </c>
      <c r="AQ46" s="259" t="str">
        <f>IF(OR('03.Muestra'!$D$20=0,COUNTIF('03.Muestra'!$D$8:'03.Muestra'!$D$17,"Documento no web")=0),"N/A", IF(COUNTIF(INDIRECT("'R10.Documentos no web'!$E"&amp;SUM(19,38*0)):INDIRECT("'R10.Documentos no web'!$E"&amp;SUM(53,38*0)),"ERR")&gt;0,"ERROR", IF(COUNTIF(AQ36:AQ45,"N/T")&gt;0, "EN CURSO", IF(COUNTIF(AQ36:AQ45,"N/D") &gt; 0,"EN CURSO", IF(COUNT($B36:$B45) = COUNTIF(AQ36:AQ45,"N/A"), "N/A", IF(COUNTIF(AQ36:AQ45,"Falla")&gt;('DATA - Oculta'!$C$25*((COUNTIF(AQ36:AQ45,"Pasa")+COUNTIF(AQ36:AQ45,"Falla")))), "NO CONFORME","CONFORME"))))))</f>
        <v>N/A</v>
      </c>
      <c r="AR46" s="259" t="str">
        <f>IF(OR('03.Muestra'!$D$20=0,COUNTIF('03.Muestra'!$D$8:'03.Muestra'!$D$17,"Documento no web")=0),"N/A", IF(COUNTIF(INDIRECT("'R10.Documentos no web'!$E"&amp;SUM(19,38*0)):INDIRECT("'R10.Documentos no web'!$E"&amp;SUM(53,38*0)),"ERR")&gt;0,"ERROR", IF(COUNTIF(AR36:AR45,"N/T")&gt;0, "EN CURSO", IF(COUNTIF(AR36:AR45,"N/D") &gt; 0,"EN CURSO", IF(COUNT($B36:$B45) = COUNTIF(AR36:AR45,"N/A"), "N/A", IF(COUNTIF(AR36:AR45,"Falla")&gt;('DATA - Oculta'!$C$25*((COUNTIF(AR36:AR45,"Pasa")+COUNTIF(AR36:AR45,"Falla")))), "NO CONFORME","CONFORME"))))))</f>
        <v>N/A</v>
      </c>
      <c r="AS46" s="259" t="str">
        <f>IF(OR('03.Muestra'!$D$20=0,COUNTIF('03.Muestra'!$D$8:'03.Muestra'!$D$17,"Documento no web")=0),"N/A", IF(COUNTIF(INDIRECT("'R10.Documentos no web'!$E"&amp;SUM(19,38*0)):INDIRECT("'R10.Documentos no web'!$E"&amp;SUM(53,38*0)),"ERR")&gt;0,"ERROR", IF(COUNTIF(AS36:AS45,"N/T")&gt;0, "EN CURSO", IF(COUNTIF(AS36:AS45,"N/D") &gt; 0,"EN CURSO", IF(COUNT($B36:$B45) = COUNTIF(AS36:AS45,"N/A"), "N/A", IF(COUNTIF(AS36:AS45,"Falla")&gt;('DATA - Oculta'!$C$25*((COUNTIF(AS36:AS45,"Pasa")+COUNTIF(AS36:AS45,"Falla")))), "NO CONFORME","CONFORME"))))))</f>
        <v>N/A</v>
      </c>
      <c r="AT46" s="259" t="str">
        <f>IF(OR('03.Muestra'!$D$20=0,COUNTIF('03.Muestra'!$D$8:'03.Muestra'!$D$17,"Documento no web")=0),"N/A", IF(COUNTIF(INDIRECT("'R10.Documentos no web'!$E"&amp;SUM(19,38*0)):INDIRECT("'R10.Documentos no web'!$E"&amp;SUM(53,38*0)),"ERR")&gt;0,"ERROR", IF(COUNTIF(AT36:AT45,"N/T")&gt;0, "EN CURSO", IF(COUNTIF(AT36:AT45,"N/D") &gt; 0,"EN CURSO", IF(COUNT($B36:$B45) = COUNTIF(AT36:AT45,"N/A"), "N/A", IF(COUNTIF(AT36:AT45,"Falla")&gt;('DATA - Oculta'!$C$25*((COUNTIF(AT36:AT45,"Pasa")+COUNTIF(AT36:AT45,"Falla")))), "NO CONFORME","CONFORME"))))))</f>
        <v>N/A</v>
      </c>
      <c r="AU46" s="259" t="str">
        <f>IF(OR('03.Muestra'!$D$20=0,COUNTIF('03.Muestra'!$D$8:'03.Muestra'!$D$17,"Documento no web")=0),"N/A", IF(COUNTIF(INDIRECT("'R10.Documentos no web'!$E"&amp;SUM(19,38*0)):INDIRECT("'R10.Documentos no web'!$E"&amp;SUM(53,38*0)),"ERR")&gt;0,"ERROR", IF(COUNTIF(AU36:AU45,"N/T")&gt;0, "EN CURSO", IF(COUNTIF(AU36:AU45,"N/D") &gt; 0,"EN CURSO", IF(COUNT($B36:$B45) = COUNTIF(AU36:AU45,"N/A"), "N/A", IF(COUNTIF(AU36:AU45,"Falla")&gt;('DATA - Oculta'!$C$25*((COUNTIF(AU36:AU45,"Pasa")+COUNTIF(AU36:AU45,"Falla")))), "NO CONFORME","CONFORME"))))))</f>
        <v>N/A</v>
      </c>
      <c r="AV46" s="259" t="str">
        <f>IF(OR('03.Muestra'!$D$20=0,COUNTIF('03.Muestra'!$D$8:'03.Muestra'!$D$17,"Documento no web")=0),"N/A", IF(COUNTIF(INDIRECT("'R10.Documentos no web'!$E"&amp;SUM(19,38*0)):INDIRECT("'R10.Documentos no web'!$E"&amp;SUM(53,38*0)),"ERR")&gt;0,"ERROR", IF(COUNTIF(AV36:AV45,"N/T")&gt;0, "EN CURSO", IF(COUNTIF(AV36:AV45,"N/D") &gt; 0,"EN CURSO", IF(COUNT($B36:$B45) = COUNTIF(AV36:AV45,"N/A"), "N/A", IF(COUNTIF(AV36:AV45,"Falla")&gt;('DATA - Oculta'!$C$25*((COUNTIF(AV36:AV45,"Pasa")+COUNTIF(AV36:AV45,"Falla")))), "NO CONFORME","CONFORME"))))))</f>
        <v>N/A</v>
      </c>
      <c r="AW46" s="259" t="str">
        <f>IF(OR('03.Muestra'!$D$20=0,COUNTIF('03.Muestra'!$D$8:'03.Muestra'!$D$17,"Documento no web")=0),"N/A", IF(COUNTIF(INDIRECT("'R10.Documentos no web'!$E"&amp;SUM(19,38*0)):INDIRECT("'R10.Documentos no web'!$E"&amp;SUM(53,38*0)),"ERR")&gt;0,"ERROR", IF(COUNTIF(AW36:AW45,"N/T")&gt;0, "EN CURSO", IF(COUNTIF(AW36:AW45,"N/D") &gt; 0,"EN CURSO", IF(COUNT($B36:$B45) = COUNTIF(AW36:AW45,"N/A"), "N/A", IF(COUNTIF(AW36:AW45,"Falla")&gt;('DATA - Oculta'!$C$25*((COUNTIF(AW36:AW45,"Pasa")+COUNTIF(AW36:AW45,"Falla")))), "NO CONFORME","CONFORME"))))))</f>
        <v>N/A</v>
      </c>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row>
    <row r="47" ht="18.0" customHeight="1">
      <c r="A47" s="29"/>
      <c r="B47" s="92"/>
      <c r="C47" s="257"/>
      <c r="D47" s="29"/>
      <c r="E47" s="91"/>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row>
    <row r="48" ht="12.75" customHeight="1">
      <c r="A48" s="29"/>
      <c r="B48" s="92"/>
      <c r="C48" s="2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row>
    <row r="49" ht="12.75" customHeight="1">
      <c r="A49" s="29"/>
      <c r="B49" s="92"/>
      <c r="C49" s="2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row>
    <row r="50" ht="12.75" customHeight="1">
      <c r="A50" s="29"/>
      <c r="B50" s="92"/>
      <c r="C50" s="257"/>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row>
    <row r="51" ht="12.75" customHeight="1">
      <c r="A51" s="29"/>
      <c r="B51" s="92"/>
      <c r="C51" s="2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row>
    <row r="52" ht="12.75" customHeight="1">
      <c r="A52" s="29"/>
      <c r="B52" s="92"/>
      <c r="C52" s="2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row>
    <row r="53" ht="12.75" customHeight="1">
      <c r="A53" s="29"/>
      <c r="B53" s="92"/>
      <c r="C53" s="2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row>
    <row r="54" ht="12.75" customHeight="1">
      <c r="A54" s="29"/>
      <c r="B54" s="92"/>
      <c r="C54" s="2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row>
    <row r="55" ht="12.75" customHeight="1">
      <c r="A55" s="29"/>
      <c r="B55" s="92"/>
      <c r="C55" s="2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row>
    <row r="56" ht="12.75" customHeight="1">
      <c r="A56" s="29"/>
      <c r="B56" s="92"/>
      <c r="C56" s="2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row>
    <row r="57" ht="12.75" customHeight="1">
      <c r="A57" s="29"/>
      <c r="B57" s="92"/>
      <c r="C57" s="2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row>
    <row r="58" ht="12.75" customHeight="1">
      <c r="A58" s="29"/>
      <c r="B58" s="92"/>
      <c r="C58" s="257"/>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row>
    <row r="59" ht="12.75" customHeight="1">
      <c r="A59" s="29"/>
      <c r="B59" s="92"/>
      <c r="C59" s="2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row>
    <row r="60" ht="12.75" customHeight="1">
      <c r="A60" s="29"/>
      <c r="B60" s="92"/>
      <c r="C60" s="2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row>
    <row r="61" ht="12.75" customHeight="1">
      <c r="A61" s="29"/>
      <c r="B61" s="92"/>
      <c r="C61" s="2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row>
    <row r="62" ht="12.75" customHeight="1">
      <c r="A62" s="29"/>
      <c r="B62" s="92"/>
      <c r="C62" s="2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row>
    <row r="63" ht="12.75" customHeight="1">
      <c r="A63" s="29"/>
      <c r="B63" s="92"/>
      <c r="C63" s="2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row>
    <row r="64" ht="12.75" customHeight="1">
      <c r="A64" s="29"/>
      <c r="B64" s="92"/>
      <c r="C64" s="2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row>
    <row r="65" ht="12.75" customHeight="1">
      <c r="A65" s="29"/>
      <c r="B65" s="92"/>
      <c r="C65" s="2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row>
    <row r="66" ht="12.75" customHeight="1">
      <c r="A66" s="29"/>
      <c r="B66" s="92"/>
      <c r="C66" s="2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row>
    <row r="67" ht="12.75" customHeight="1">
      <c r="A67" s="29"/>
      <c r="B67" s="92"/>
      <c r="C67" s="257"/>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row>
    <row r="68" ht="12.75" customHeight="1">
      <c r="A68" s="29"/>
      <c r="B68" s="92"/>
      <c r="C68" s="2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row>
    <row r="69" ht="12.75" customHeight="1">
      <c r="A69" s="29"/>
      <c r="B69" s="92"/>
      <c r="C69" s="2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row>
    <row r="70" ht="12.75" customHeight="1">
      <c r="A70" s="29"/>
      <c r="B70" s="92"/>
      <c r="C70" s="2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row>
    <row r="71" ht="12.75" customHeight="1">
      <c r="A71" s="29"/>
      <c r="B71" s="92"/>
      <c r="C71" s="2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row>
    <row r="72" ht="12.75" customHeight="1">
      <c r="A72" s="29"/>
      <c r="B72" s="92"/>
      <c r="C72" s="2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row>
    <row r="73" ht="12.75" customHeight="1">
      <c r="A73" s="29"/>
      <c r="B73" s="92"/>
      <c r="C73" s="2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row>
    <row r="74" ht="12.75" customHeight="1">
      <c r="A74" s="29"/>
      <c r="B74" s="92"/>
      <c r="C74" s="2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row>
    <row r="75" ht="12.75" customHeight="1">
      <c r="A75" s="29"/>
      <c r="B75" s="92"/>
      <c r="C75" s="2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row>
    <row r="76" ht="12.75" customHeight="1">
      <c r="A76" s="29"/>
      <c r="B76" s="92"/>
      <c r="C76" s="257"/>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row>
    <row r="77" ht="12.75" customHeight="1">
      <c r="A77" s="29"/>
      <c r="B77" s="92"/>
      <c r="C77" s="257"/>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row>
    <row r="78" ht="12.75" customHeight="1">
      <c r="A78" s="29"/>
      <c r="B78" s="92"/>
      <c r="C78" s="257"/>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row>
    <row r="79" ht="12.75" customHeight="1">
      <c r="A79" s="29"/>
      <c r="B79" s="92"/>
      <c r="C79" s="257"/>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row>
    <row r="80" ht="12.75" customHeight="1">
      <c r="A80" s="29"/>
      <c r="B80" s="92"/>
      <c r="C80" s="257"/>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row>
    <row r="81" ht="12.75" customHeight="1">
      <c r="A81" s="29"/>
      <c r="B81" s="92"/>
      <c r="C81" s="257"/>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row>
    <row r="82" ht="12.75" customHeight="1">
      <c r="A82" s="29"/>
      <c r="B82" s="92"/>
      <c r="C82" s="257"/>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row>
    <row r="83" ht="12.75" customHeight="1">
      <c r="A83" s="29"/>
      <c r="B83" s="92"/>
      <c r="C83" s="257"/>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row>
    <row r="84" ht="12.75" customHeight="1">
      <c r="A84" s="29"/>
      <c r="B84" s="92"/>
      <c r="C84" s="257"/>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row>
    <row r="85" ht="12.75" customHeight="1">
      <c r="A85" s="29"/>
      <c r="B85" s="92"/>
      <c r="C85" s="257"/>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row>
    <row r="86" ht="12.75" customHeight="1">
      <c r="A86" s="29"/>
      <c r="B86" s="92"/>
      <c r="C86" s="257"/>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row>
    <row r="87" ht="12.75" customHeight="1">
      <c r="A87" s="29"/>
      <c r="B87" s="92"/>
      <c r="C87" s="257"/>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row>
    <row r="88" ht="12.75" customHeight="1">
      <c r="A88" s="29"/>
      <c r="B88" s="92"/>
      <c r="C88" s="257"/>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row>
    <row r="89" ht="12.75" customHeight="1">
      <c r="A89" s="29"/>
      <c r="B89" s="92"/>
      <c r="C89" s="257"/>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row>
    <row r="90" ht="12.75" customHeight="1">
      <c r="A90" s="29"/>
      <c r="B90" s="92"/>
      <c r="C90" s="257"/>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row>
    <row r="91" ht="12.75" customHeight="1">
      <c r="A91" s="29"/>
      <c r="B91" s="92"/>
      <c r="C91" s="257"/>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row>
    <row r="92" ht="12.75" customHeight="1">
      <c r="A92" s="29"/>
      <c r="B92" s="92"/>
      <c r="C92" s="257"/>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row>
    <row r="93" ht="12.75" customHeight="1">
      <c r="A93" s="29"/>
      <c r="B93" s="92"/>
      <c r="C93" s="257"/>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row>
    <row r="94" ht="12.75" customHeight="1">
      <c r="A94" s="29"/>
      <c r="B94" s="92"/>
      <c r="C94" s="257"/>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row>
    <row r="95" ht="12.75" customHeight="1">
      <c r="A95" s="29"/>
      <c r="B95" s="92"/>
      <c r="C95" s="257"/>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row>
    <row r="96" ht="12.75" customHeight="1">
      <c r="A96" s="29"/>
      <c r="B96" s="92"/>
      <c r="C96" s="257"/>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row>
    <row r="97" ht="12.75" customHeight="1">
      <c r="A97" s="29"/>
      <c r="B97" s="92"/>
      <c r="C97" s="257"/>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row>
    <row r="98" ht="12.75" customHeight="1">
      <c r="A98" s="29"/>
      <c r="B98" s="92"/>
      <c r="C98" s="257"/>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row>
    <row r="99" ht="12.75" customHeight="1">
      <c r="A99" s="29"/>
      <c r="B99" s="92"/>
      <c r="C99" s="257"/>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row>
    <row r="100" ht="12.75" customHeight="1">
      <c r="A100" s="29"/>
      <c r="B100" s="92"/>
      <c r="C100" s="257"/>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row>
    <row r="101" ht="12.75" customHeight="1">
      <c r="A101" s="29"/>
      <c r="B101" s="92"/>
      <c r="C101" s="257"/>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row>
    <row r="102" ht="12.75" customHeight="1">
      <c r="A102" s="29"/>
      <c r="B102" s="92"/>
      <c r="C102" s="257"/>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row>
    <row r="103" ht="12.75" customHeight="1">
      <c r="A103" s="29"/>
      <c r="B103" s="92"/>
      <c r="C103" s="257"/>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row>
    <row r="104" ht="12.75" customHeight="1">
      <c r="A104" s="29"/>
      <c r="B104" s="92"/>
      <c r="C104" s="257"/>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row>
    <row r="105" ht="12.75" customHeight="1">
      <c r="A105" s="29"/>
      <c r="B105" s="92"/>
      <c r="C105" s="257"/>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row>
    <row r="106" ht="12.75" customHeight="1">
      <c r="A106" s="29"/>
      <c r="B106" s="92"/>
      <c r="C106" s="257"/>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row>
    <row r="107" ht="12.75" customHeight="1">
      <c r="A107" s="29"/>
      <c r="B107" s="92"/>
      <c r="C107" s="257"/>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row>
    <row r="108" ht="12.75" customHeight="1">
      <c r="A108" s="29"/>
      <c r="B108" s="92"/>
      <c r="C108" s="257"/>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row>
    <row r="109" ht="12.75" customHeight="1">
      <c r="A109" s="29"/>
      <c r="B109" s="92"/>
      <c r="C109" s="257"/>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row>
    <row r="110" ht="12.75" customHeight="1">
      <c r="A110" s="29"/>
      <c r="B110" s="92"/>
      <c r="C110" s="257"/>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row>
    <row r="111" ht="12.75" customHeight="1">
      <c r="A111" s="29"/>
      <c r="B111" s="92"/>
      <c r="C111" s="257"/>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row>
    <row r="112" ht="12.75" customHeight="1">
      <c r="A112" s="29"/>
      <c r="B112" s="92"/>
      <c r="C112" s="257"/>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row>
    <row r="113" ht="12.75" customHeight="1">
      <c r="A113" s="29"/>
      <c r="B113" s="92"/>
      <c r="C113" s="257"/>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row>
    <row r="114" ht="12.75" customHeight="1">
      <c r="A114" s="29"/>
      <c r="B114" s="92"/>
      <c r="C114" s="257"/>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row>
    <row r="115" ht="12.75" customHeight="1">
      <c r="A115" s="29"/>
      <c r="B115" s="92"/>
      <c r="C115" s="257"/>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row>
    <row r="116" ht="12.75" customHeight="1">
      <c r="A116" s="29"/>
      <c r="B116" s="92"/>
      <c r="C116" s="257"/>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row>
    <row r="117" ht="12.75" customHeight="1">
      <c r="A117" s="29"/>
      <c r="B117" s="92"/>
      <c r="C117" s="257"/>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row>
    <row r="118" ht="12.75" customHeight="1">
      <c r="A118" s="29"/>
      <c r="B118" s="92"/>
      <c r="C118" s="257"/>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row>
    <row r="119" ht="12.75" customHeight="1">
      <c r="A119" s="29"/>
      <c r="B119" s="92"/>
      <c r="C119" s="257"/>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row>
    <row r="120" ht="12.75" customHeight="1">
      <c r="A120" s="29"/>
      <c r="B120" s="92"/>
      <c r="C120" s="257"/>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row>
    <row r="121" ht="12.75" customHeight="1">
      <c r="A121" s="29"/>
      <c r="B121" s="92"/>
      <c r="C121" s="257"/>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row>
    <row r="122" ht="12.75" customHeight="1">
      <c r="A122" s="29"/>
      <c r="B122" s="92"/>
      <c r="C122" s="257"/>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row>
    <row r="123" ht="12.75" customHeight="1">
      <c r="A123" s="29"/>
      <c r="B123" s="92"/>
      <c r="C123" s="257"/>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row>
    <row r="124" ht="12.75" customHeight="1">
      <c r="A124" s="29"/>
      <c r="B124" s="92"/>
      <c r="C124" s="257"/>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row>
    <row r="125" ht="12.75" customHeight="1">
      <c r="A125" s="29"/>
      <c r="B125" s="92"/>
      <c r="C125" s="257"/>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row>
    <row r="126" ht="12.75" customHeight="1">
      <c r="A126" s="29"/>
      <c r="B126" s="92"/>
      <c r="C126" s="257"/>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row>
    <row r="127" ht="12.75" customHeight="1">
      <c r="A127" s="29"/>
      <c r="B127" s="92"/>
      <c r="C127" s="257"/>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row>
    <row r="128" ht="12.75" customHeight="1">
      <c r="A128" s="29"/>
      <c r="B128" s="92"/>
      <c r="C128" s="257"/>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row>
    <row r="129" ht="12.75" customHeight="1">
      <c r="A129" s="29"/>
      <c r="B129" s="92"/>
      <c r="C129" s="257"/>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row>
    <row r="130" ht="12.75" customHeight="1">
      <c r="A130" s="29"/>
      <c r="B130" s="92"/>
      <c r="C130" s="257"/>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row>
    <row r="131" ht="12.75" customHeight="1">
      <c r="A131" s="29"/>
      <c r="B131" s="92"/>
      <c r="C131" s="257"/>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row>
    <row r="132" ht="12.75" customHeight="1">
      <c r="A132" s="29"/>
      <c r="B132" s="92"/>
      <c r="C132" s="257"/>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row>
    <row r="133" ht="12.75" customHeight="1">
      <c r="A133" s="29"/>
      <c r="B133" s="92"/>
      <c r="C133" s="257"/>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row>
    <row r="134" ht="12.75" customHeight="1">
      <c r="A134" s="29"/>
      <c r="B134" s="92"/>
      <c r="C134" s="257"/>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row>
    <row r="135" ht="12.75" customHeight="1">
      <c r="A135" s="29"/>
      <c r="B135" s="92"/>
      <c r="C135" s="257"/>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row>
    <row r="136" ht="12.75" customHeight="1">
      <c r="A136" s="29"/>
      <c r="B136" s="92"/>
      <c r="C136" s="257"/>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row>
    <row r="137" ht="12.75" customHeight="1">
      <c r="A137" s="29"/>
      <c r="B137" s="92"/>
      <c r="C137" s="257"/>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row>
    <row r="138" ht="12.75" customHeight="1">
      <c r="A138" s="29"/>
      <c r="B138" s="92"/>
      <c r="C138" s="257"/>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row>
    <row r="139" ht="12.75" customHeight="1">
      <c r="A139" s="29"/>
      <c r="B139" s="92"/>
      <c r="C139" s="257"/>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row>
    <row r="140" ht="12.75" customHeight="1">
      <c r="A140" s="29"/>
      <c r="B140" s="92"/>
      <c r="C140" s="257"/>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row>
    <row r="141" ht="12.75" customHeight="1">
      <c r="A141" s="29"/>
      <c r="B141" s="92"/>
      <c r="C141" s="257"/>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row>
    <row r="142" ht="12.75" customHeight="1">
      <c r="A142" s="29"/>
      <c r="B142" s="92"/>
      <c r="C142" s="257"/>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row>
    <row r="143" ht="12.75" customHeight="1">
      <c r="A143" s="29"/>
      <c r="B143" s="92"/>
      <c r="C143" s="257"/>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row>
    <row r="144" ht="12.75" customHeight="1">
      <c r="A144" s="29"/>
      <c r="B144" s="92"/>
      <c r="C144" s="257"/>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row>
    <row r="145" ht="12.75" customHeight="1">
      <c r="A145" s="29"/>
      <c r="B145" s="92"/>
      <c r="C145" s="257"/>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row>
    <row r="146" ht="12.75" customHeight="1">
      <c r="A146" s="29"/>
      <c r="B146" s="92"/>
      <c r="C146" s="257"/>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row>
    <row r="147" ht="12.75" customHeight="1">
      <c r="A147" s="29"/>
      <c r="B147" s="92"/>
      <c r="C147" s="257"/>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row>
    <row r="148" ht="12.75" customHeight="1">
      <c r="A148" s="29"/>
      <c r="B148" s="92"/>
      <c r="C148" s="257"/>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row>
    <row r="149" ht="12.75" customHeight="1">
      <c r="A149" s="29"/>
      <c r="B149" s="92"/>
      <c r="C149" s="257"/>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row>
    <row r="150" ht="12.75" customHeight="1">
      <c r="A150" s="29"/>
      <c r="B150" s="92"/>
      <c r="C150" s="257"/>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row>
    <row r="151" ht="12.75" customHeight="1">
      <c r="A151" s="29"/>
      <c r="B151" s="92"/>
      <c r="C151" s="257"/>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row>
    <row r="152" ht="12.75" customHeight="1">
      <c r="A152" s="29"/>
      <c r="B152" s="92"/>
      <c r="C152" s="257"/>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row>
    <row r="153" ht="12.75" customHeight="1">
      <c r="A153" s="29"/>
      <c r="B153" s="92"/>
      <c r="C153" s="257"/>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row>
    <row r="154" ht="12.75" customHeight="1">
      <c r="A154" s="29"/>
      <c r="B154" s="92"/>
      <c r="C154" s="257"/>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row>
    <row r="155" ht="12.75" customHeight="1">
      <c r="A155" s="29"/>
      <c r="B155" s="92"/>
      <c r="C155" s="257"/>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row>
    <row r="156" ht="12.75" customHeight="1">
      <c r="A156" s="29"/>
      <c r="B156" s="92"/>
      <c r="C156" s="257"/>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row>
    <row r="157" ht="12.75" customHeight="1">
      <c r="A157" s="29"/>
      <c r="B157" s="92"/>
      <c r="C157" s="257"/>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row>
    <row r="158" ht="12.75" customHeight="1">
      <c r="A158" s="29"/>
      <c r="B158" s="92"/>
      <c r="C158" s="257"/>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row>
    <row r="159" ht="12.75" customHeight="1">
      <c r="A159" s="29"/>
      <c r="B159" s="92"/>
      <c r="C159" s="257"/>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row>
    <row r="160" ht="12.75" customHeight="1">
      <c r="A160" s="29"/>
      <c r="B160" s="92"/>
      <c r="C160" s="257"/>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row>
    <row r="161" ht="12.75" customHeight="1">
      <c r="A161" s="29"/>
      <c r="B161" s="92"/>
      <c r="C161" s="257"/>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row>
    <row r="162" ht="12.75" customHeight="1">
      <c r="A162" s="29"/>
      <c r="B162" s="92"/>
      <c r="C162" s="257"/>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row>
    <row r="163" ht="12.75" customHeight="1">
      <c r="A163" s="29"/>
      <c r="B163" s="92"/>
      <c r="C163" s="257"/>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row>
    <row r="164" ht="12.75" customHeight="1">
      <c r="A164" s="29"/>
      <c r="B164" s="92"/>
      <c r="C164" s="257"/>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row>
    <row r="165" ht="12.75" customHeight="1">
      <c r="A165" s="29"/>
      <c r="B165" s="92"/>
      <c r="C165" s="257"/>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row>
    <row r="166" ht="12.75" customHeight="1">
      <c r="A166" s="29"/>
      <c r="B166" s="92"/>
      <c r="C166" s="257"/>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row>
    <row r="167" ht="12.75" customHeight="1">
      <c r="A167" s="29"/>
      <c r="B167" s="92"/>
      <c r="C167" s="257"/>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row>
    <row r="168" ht="12.75" customHeight="1">
      <c r="A168" s="29"/>
      <c r="B168" s="92"/>
      <c r="C168" s="257"/>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row>
    <row r="169" ht="12.75" customHeight="1">
      <c r="A169" s="29"/>
      <c r="B169" s="92"/>
      <c r="C169" s="257"/>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row>
    <row r="170" ht="12.75" customHeight="1">
      <c r="A170" s="29"/>
      <c r="B170" s="92"/>
      <c r="C170" s="257"/>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row>
    <row r="171" ht="12.75" customHeight="1">
      <c r="A171" s="29"/>
      <c r="B171" s="92"/>
      <c r="C171" s="257"/>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row>
    <row r="172" ht="12.75" customHeight="1">
      <c r="A172" s="29"/>
      <c r="B172" s="92"/>
      <c r="C172" s="257"/>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row>
    <row r="173" ht="12.75" customHeight="1">
      <c r="A173" s="29"/>
      <c r="B173" s="92"/>
      <c r="C173" s="257"/>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row>
    <row r="174" ht="12.75" customHeight="1">
      <c r="A174" s="29"/>
      <c r="B174" s="92"/>
      <c r="C174" s="257"/>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row>
    <row r="175" ht="12.75" customHeight="1">
      <c r="A175" s="29"/>
      <c r="B175" s="92"/>
      <c r="C175" s="257"/>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row>
    <row r="176" ht="12.75" customHeight="1">
      <c r="A176" s="29"/>
      <c r="B176" s="92"/>
      <c r="C176" s="257"/>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row>
    <row r="177" ht="12.75" customHeight="1">
      <c r="A177" s="29"/>
      <c r="B177" s="92"/>
      <c r="C177" s="257"/>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row>
    <row r="178" ht="12.75" customHeight="1">
      <c r="A178" s="29"/>
      <c r="B178" s="92"/>
      <c r="C178" s="257"/>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row>
    <row r="179" ht="12.75" customHeight="1">
      <c r="A179" s="29"/>
      <c r="B179" s="92"/>
      <c r="C179" s="257"/>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row>
    <row r="180" ht="12.75" customHeight="1">
      <c r="A180" s="29"/>
      <c r="B180" s="92"/>
      <c r="C180" s="257"/>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row>
    <row r="181" ht="12.75" customHeight="1">
      <c r="A181" s="29"/>
      <c r="B181" s="92"/>
      <c r="C181" s="257"/>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row>
    <row r="182" ht="12.75" customHeight="1">
      <c r="A182" s="29"/>
      <c r="B182" s="92"/>
      <c r="C182" s="257"/>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row>
    <row r="183" ht="12.75" customHeight="1">
      <c r="A183" s="29"/>
      <c r="B183" s="92"/>
      <c r="C183" s="257"/>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row>
    <row r="184" ht="12.75" customHeight="1">
      <c r="A184" s="29"/>
      <c r="B184" s="92"/>
      <c r="C184" s="257"/>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row>
    <row r="185" ht="12.75" customHeight="1">
      <c r="A185" s="29"/>
      <c r="B185" s="92"/>
      <c r="C185" s="257"/>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row>
    <row r="186" ht="12.75" customHeight="1">
      <c r="A186" s="29"/>
      <c r="B186" s="92"/>
      <c r="C186" s="257"/>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row>
    <row r="187" ht="12.75" customHeight="1">
      <c r="A187" s="29"/>
      <c r="B187" s="92"/>
      <c r="C187" s="257"/>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row>
    <row r="188" ht="12.75" customHeight="1">
      <c r="A188" s="29"/>
      <c r="B188" s="92"/>
      <c r="C188" s="257"/>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row>
    <row r="189" ht="12.75" customHeight="1">
      <c r="A189" s="29"/>
      <c r="B189" s="92"/>
      <c r="C189" s="257"/>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row>
    <row r="190" ht="12.75" customHeight="1">
      <c r="A190" s="29"/>
      <c r="B190" s="92"/>
      <c r="C190" s="257"/>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row>
    <row r="191" ht="12.75" customHeight="1">
      <c r="A191" s="29"/>
      <c r="B191" s="92"/>
      <c r="C191" s="257"/>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row>
    <row r="192" ht="12.75" customHeight="1">
      <c r="A192" s="29"/>
      <c r="B192" s="92"/>
      <c r="C192" s="257"/>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row>
    <row r="193" ht="12.75" customHeight="1">
      <c r="A193" s="29"/>
      <c r="B193" s="92"/>
      <c r="C193" s="257"/>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row>
    <row r="194" ht="12.75" customHeight="1">
      <c r="A194" s="29"/>
      <c r="B194" s="92"/>
      <c r="C194" s="257"/>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row>
    <row r="195" ht="12.75" customHeight="1">
      <c r="A195" s="29"/>
      <c r="B195" s="92"/>
      <c r="C195" s="257"/>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row>
    <row r="196" ht="12.75" customHeight="1">
      <c r="A196" s="29"/>
      <c r="B196" s="92"/>
      <c r="C196" s="257"/>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row>
    <row r="197" ht="12.75" customHeight="1">
      <c r="A197" s="29"/>
      <c r="B197" s="92"/>
      <c r="C197" s="257"/>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row>
    <row r="198" ht="12.75" customHeight="1">
      <c r="A198" s="29"/>
      <c r="B198" s="92"/>
      <c r="C198" s="257"/>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row>
    <row r="199" ht="12.75" customHeight="1">
      <c r="A199" s="29"/>
      <c r="B199" s="92"/>
      <c r="C199" s="257"/>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row>
    <row r="200" ht="12.75" customHeight="1">
      <c r="A200" s="29"/>
      <c r="B200" s="92"/>
      <c r="C200" s="257"/>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row>
    <row r="201" ht="12.75" customHeight="1">
      <c r="A201" s="29"/>
      <c r="B201" s="92"/>
      <c r="C201" s="257"/>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row>
    <row r="202" ht="12.75" customHeight="1">
      <c r="A202" s="29"/>
      <c r="B202" s="92"/>
      <c r="C202" s="257"/>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row>
    <row r="203" ht="12.75" customHeight="1">
      <c r="A203" s="29"/>
      <c r="B203" s="92"/>
      <c r="C203" s="257"/>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row>
    <row r="204" ht="12.75" customHeight="1">
      <c r="A204" s="29"/>
      <c r="B204" s="92"/>
      <c r="C204" s="257"/>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row>
    <row r="205" ht="12.75" customHeight="1">
      <c r="A205" s="29"/>
      <c r="B205" s="92"/>
      <c r="C205" s="257"/>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row>
    <row r="206" ht="12.75" customHeight="1">
      <c r="A206" s="29"/>
      <c r="B206" s="92"/>
      <c r="C206" s="257"/>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row>
    <row r="207" ht="12.75" customHeight="1">
      <c r="A207" s="29"/>
      <c r="B207" s="92"/>
      <c r="C207" s="257"/>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row>
    <row r="208" ht="12.75" customHeight="1">
      <c r="A208" s="29"/>
      <c r="B208" s="92"/>
      <c r="C208" s="257"/>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row>
    <row r="209" ht="12.75" customHeight="1">
      <c r="A209" s="29"/>
      <c r="B209" s="92"/>
      <c r="C209" s="257"/>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row>
    <row r="210" ht="12.75" customHeight="1">
      <c r="A210" s="29"/>
      <c r="B210" s="92"/>
      <c r="C210" s="257"/>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row>
    <row r="211" ht="12.75" customHeight="1">
      <c r="A211" s="29"/>
      <c r="B211" s="92"/>
      <c r="C211" s="257"/>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row>
    <row r="212" ht="12.75" customHeight="1">
      <c r="A212" s="29"/>
      <c r="B212" s="92"/>
      <c r="C212" s="257"/>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row>
    <row r="213" ht="12.75" customHeight="1">
      <c r="A213" s="29"/>
      <c r="B213" s="92"/>
      <c r="C213" s="257"/>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row>
    <row r="214" ht="12.75" customHeight="1">
      <c r="A214" s="29"/>
      <c r="B214" s="92"/>
      <c r="C214" s="257"/>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row>
    <row r="215" ht="12.75" customHeight="1">
      <c r="A215" s="29"/>
      <c r="B215" s="92"/>
      <c r="C215" s="257"/>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row>
    <row r="216" ht="12.75" customHeight="1">
      <c r="A216" s="29"/>
      <c r="B216" s="92"/>
      <c r="C216" s="257"/>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row>
    <row r="217" ht="12.75" customHeight="1">
      <c r="A217" s="29"/>
      <c r="B217" s="92"/>
      <c r="C217" s="257"/>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row>
    <row r="218" ht="12.75" customHeight="1">
      <c r="A218" s="29"/>
      <c r="B218" s="92"/>
      <c r="C218" s="257"/>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row>
    <row r="219" ht="12.75" customHeight="1">
      <c r="A219" s="29"/>
      <c r="B219" s="92"/>
      <c r="C219" s="257"/>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row>
    <row r="220" ht="12.75" customHeight="1">
      <c r="A220" s="29"/>
      <c r="B220" s="92"/>
      <c r="C220" s="257"/>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row>
    <row r="221" ht="12.75" customHeight="1">
      <c r="A221" s="29"/>
      <c r="B221" s="92"/>
      <c r="C221" s="257"/>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row>
    <row r="222" ht="12.75" customHeight="1">
      <c r="A222" s="29"/>
      <c r="B222" s="92"/>
      <c r="C222" s="257"/>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row>
    <row r="223" ht="12.75" customHeight="1">
      <c r="A223" s="29"/>
      <c r="B223" s="92"/>
      <c r="C223" s="257"/>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row>
    <row r="224" ht="12.75" customHeight="1">
      <c r="A224" s="29"/>
      <c r="B224" s="92"/>
      <c r="C224" s="257"/>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row>
    <row r="225" ht="12.75" customHeight="1">
      <c r="A225" s="29"/>
      <c r="B225" s="92"/>
      <c r="C225" s="257"/>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row>
    <row r="226" ht="12.75" customHeight="1">
      <c r="A226" s="29"/>
      <c r="B226" s="92"/>
      <c r="C226" s="257"/>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row>
    <row r="227" ht="12.75" customHeight="1">
      <c r="A227" s="29"/>
      <c r="B227" s="92"/>
      <c r="C227" s="257"/>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row>
    <row r="228" ht="12.75" customHeight="1">
      <c r="A228" s="29"/>
      <c r="B228" s="92"/>
      <c r="C228" s="257"/>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row>
    <row r="229" ht="12.75" customHeight="1">
      <c r="A229" s="29"/>
      <c r="B229" s="92"/>
      <c r="C229" s="257"/>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row>
    <row r="230" ht="12.75" customHeight="1">
      <c r="A230" s="29"/>
      <c r="B230" s="92"/>
      <c r="C230" s="257"/>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row>
    <row r="231" ht="12.75" customHeight="1">
      <c r="A231" s="29"/>
      <c r="B231" s="92"/>
      <c r="C231" s="257"/>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row>
    <row r="232" ht="12.75" customHeight="1">
      <c r="A232" s="29"/>
      <c r="B232" s="92"/>
      <c r="C232" s="257"/>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row>
    <row r="233" ht="12.75" customHeight="1">
      <c r="A233" s="29"/>
      <c r="B233" s="92"/>
      <c r="C233" s="257"/>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row>
    <row r="234" ht="12.75" customHeight="1">
      <c r="A234" s="29"/>
      <c r="B234" s="92"/>
      <c r="C234" s="257"/>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row>
    <row r="235" ht="12.75" customHeight="1">
      <c r="A235" s="29"/>
      <c r="B235" s="92"/>
      <c r="C235" s="257"/>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row>
    <row r="236" ht="12.75" customHeight="1">
      <c r="A236" s="29"/>
      <c r="B236" s="92"/>
      <c r="C236" s="257"/>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row>
    <row r="237" ht="12.75" customHeight="1">
      <c r="A237" s="29"/>
      <c r="B237" s="92"/>
      <c r="C237" s="257"/>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row>
    <row r="238" ht="12.75" customHeight="1">
      <c r="A238" s="29"/>
      <c r="B238" s="92"/>
      <c r="C238" s="257"/>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row>
    <row r="239" ht="12.75" customHeight="1">
      <c r="A239" s="29"/>
      <c r="B239" s="92"/>
      <c r="C239" s="257"/>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row>
    <row r="240" ht="12.75" customHeight="1">
      <c r="A240" s="29"/>
      <c r="B240" s="92"/>
      <c r="C240" s="257"/>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row>
    <row r="241" ht="12.75" customHeight="1">
      <c r="A241" s="29"/>
      <c r="B241" s="92"/>
      <c r="C241" s="257"/>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row>
    <row r="242" ht="12.75" customHeight="1">
      <c r="A242" s="29"/>
      <c r="B242" s="92"/>
      <c r="C242" s="257"/>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row>
    <row r="243" ht="12.75" customHeight="1">
      <c r="A243" s="29"/>
      <c r="B243" s="92"/>
      <c r="C243" s="257"/>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row>
    <row r="244" ht="12.75" customHeight="1">
      <c r="A244" s="29"/>
      <c r="B244" s="92"/>
      <c r="C244" s="257"/>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row>
    <row r="245" ht="12.75" customHeight="1">
      <c r="A245" s="29"/>
      <c r="B245" s="92"/>
      <c r="C245" s="257"/>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row>
    <row r="246" ht="12.75" customHeight="1">
      <c r="A246" s="29"/>
      <c r="B246" s="92"/>
      <c r="C246" s="257"/>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row>
    <row r="247" ht="12.75" customHeight="1">
      <c r="A247" s="29"/>
      <c r="B247" s="92"/>
      <c r="C247" s="257"/>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row>
    <row r="248" ht="12.75" customHeight="1">
      <c r="A248" s="29"/>
      <c r="B248" s="92"/>
      <c r="C248" s="257"/>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row>
    <row r="249" ht="12.75" customHeight="1">
      <c r="A249" s="29"/>
      <c r="B249" s="92"/>
      <c r="C249" s="257"/>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row>
    <row r="250" ht="12.75" customHeight="1">
      <c r="A250" s="29"/>
      <c r="B250" s="92"/>
      <c r="C250" s="257"/>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row>
    <row r="251" ht="12.75" customHeight="1">
      <c r="A251" s="29"/>
      <c r="B251" s="92"/>
      <c r="C251" s="257"/>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row>
    <row r="252" ht="12.75" customHeight="1">
      <c r="A252" s="29"/>
      <c r="B252" s="92"/>
      <c r="C252" s="257"/>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row>
    <row r="253" ht="12.75" customHeight="1">
      <c r="A253" s="29"/>
      <c r="B253" s="92"/>
      <c r="C253" s="257"/>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row>
    <row r="254" ht="12.75" customHeight="1">
      <c r="A254" s="29"/>
      <c r="B254" s="92"/>
      <c r="C254" s="257"/>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row>
    <row r="255" ht="12.75" customHeight="1">
      <c r="A255" s="29"/>
      <c r="B255" s="92"/>
      <c r="C255" s="257"/>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row>
    <row r="256" ht="12.75" customHeight="1">
      <c r="A256" s="29"/>
      <c r="B256" s="92"/>
      <c r="C256" s="257"/>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row>
    <row r="257" ht="12.75" customHeight="1">
      <c r="A257" s="29"/>
      <c r="B257" s="92"/>
      <c r="C257" s="257"/>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row>
    <row r="258" ht="12.75" customHeight="1">
      <c r="A258" s="29"/>
      <c r="B258" s="92"/>
      <c r="C258" s="257"/>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row>
    <row r="259" ht="12.75" customHeight="1">
      <c r="A259" s="29"/>
      <c r="B259" s="92"/>
      <c r="C259" s="257"/>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row>
    <row r="260" ht="12.75" customHeight="1">
      <c r="A260" s="29"/>
      <c r="B260" s="92"/>
      <c r="C260" s="257"/>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row>
    <row r="261" ht="12.75" customHeight="1">
      <c r="A261" s="29"/>
      <c r="B261" s="92"/>
      <c r="C261" s="257"/>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row>
    <row r="262" ht="12.75" customHeight="1">
      <c r="A262" s="29"/>
      <c r="B262" s="92"/>
      <c r="C262" s="257"/>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row>
    <row r="263" ht="12.75" customHeight="1">
      <c r="A263" s="29"/>
      <c r="B263" s="92"/>
      <c r="C263" s="257"/>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row>
    <row r="264" ht="12.75" customHeight="1">
      <c r="A264" s="29"/>
      <c r="B264" s="92"/>
      <c r="C264" s="257"/>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row>
    <row r="265" ht="12.75" customHeight="1">
      <c r="A265" s="29"/>
      <c r="B265" s="92"/>
      <c r="C265" s="257"/>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row>
    <row r="266" ht="12.75" customHeight="1">
      <c r="A266" s="29"/>
      <c r="B266" s="92"/>
      <c r="C266" s="257"/>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row>
    <row r="267" ht="12.75" customHeight="1">
      <c r="A267" s="29"/>
      <c r="B267" s="92"/>
      <c r="C267" s="257"/>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row>
    <row r="268" ht="12.75" customHeight="1">
      <c r="A268" s="29"/>
      <c r="B268" s="92"/>
      <c r="C268" s="257"/>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row>
    <row r="269" ht="12.75" customHeight="1">
      <c r="A269" s="29"/>
      <c r="B269" s="92"/>
      <c r="C269" s="257"/>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row>
    <row r="270" ht="12.75" customHeight="1">
      <c r="A270" s="29"/>
      <c r="B270" s="92"/>
      <c r="C270" s="257"/>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row>
    <row r="271" ht="12.75" customHeight="1">
      <c r="A271" s="29"/>
      <c r="B271" s="92"/>
      <c r="C271" s="257"/>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row>
    <row r="272" ht="12.75" customHeight="1">
      <c r="A272" s="29"/>
      <c r="B272" s="92"/>
      <c r="C272" s="257"/>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row>
    <row r="273" ht="12.75" customHeight="1">
      <c r="A273" s="29"/>
      <c r="B273" s="92"/>
      <c r="C273" s="257"/>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row>
    <row r="274" ht="12.75" customHeight="1">
      <c r="A274" s="29"/>
      <c r="B274" s="92"/>
      <c r="C274" s="257"/>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row>
    <row r="275" ht="12.75" customHeight="1">
      <c r="A275" s="29"/>
      <c r="B275" s="92"/>
      <c r="C275" s="257"/>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row>
    <row r="276" ht="12.75" customHeight="1">
      <c r="A276" s="29"/>
      <c r="B276" s="92"/>
      <c r="C276" s="257"/>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row>
    <row r="277" ht="12.75" customHeight="1">
      <c r="A277" s="29"/>
      <c r="B277" s="92"/>
      <c r="C277" s="257"/>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row>
    <row r="278" ht="12.75" customHeight="1">
      <c r="A278" s="29"/>
      <c r="B278" s="92"/>
      <c r="C278" s="257"/>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row>
    <row r="279" ht="12.75" customHeight="1">
      <c r="A279" s="29"/>
      <c r="B279" s="92"/>
      <c r="C279" s="257"/>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row>
    <row r="280" ht="12.75" customHeight="1">
      <c r="A280" s="29"/>
      <c r="B280" s="92"/>
      <c r="C280" s="257"/>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row>
    <row r="281" ht="12.75" customHeight="1">
      <c r="A281" s="29"/>
      <c r="B281" s="92"/>
      <c r="C281" s="257"/>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row>
    <row r="282" ht="12.75" customHeight="1">
      <c r="A282" s="29"/>
      <c r="B282" s="92"/>
      <c r="C282" s="257"/>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row>
    <row r="283" ht="12.75" customHeight="1">
      <c r="A283" s="29"/>
      <c r="B283" s="92"/>
      <c r="C283" s="257"/>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row>
    <row r="284" ht="12.75" customHeight="1">
      <c r="A284" s="29"/>
      <c r="B284" s="92"/>
      <c r="C284" s="257"/>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row>
    <row r="285" ht="12.75" customHeight="1">
      <c r="A285" s="29"/>
      <c r="B285" s="92"/>
      <c r="C285" s="257"/>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row>
    <row r="286" ht="12.75" customHeight="1">
      <c r="A286" s="29"/>
      <c r="B286" s="92"/>
      <c r="C286" s="257"/>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row>
    <row r="287" ht="12.75" customHeight="1">
      <c r="A287" s="29"/>
      <c r="B287" s="92"/>
      <c r="C287" s="257"/>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row>
    <row r="288" ht="12.75" customHeight="1">
      <c r="A288" s="29"/>
      <c r="B288" s="92"/>
      <c r="C288" s="257"/>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row>
    <row r="289" ht="12.75" customHeight="1">
      <c r="A289" s="29"/>
      <c r="B289" s="92"/>
      <c r="C289" s="257"/>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row>
    <row r="290" ht="12.75" customHeight="1">
      <c r="A290" s="29"/>
      <c r="B290" s="92"/>
      <c r="C290" s="257"/>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row>
    <row r="291" ht="12.75" customHeight="1">
      <c r="A291" s="29"/>
      <c r="B291" s="92"/>
      <c r="C291" s="257"/>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row>
    <row r="292" ht="12.75" customHeight="1">
      <c r="A292" s="29"/>
      <c r="B292" s="92"/>
      <c r="C292" s="257"/>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row>
    <row r="293" ht="12.75" customHeight="1">
      <c r="A293" s="29"/>
      <c r="B293" s="92"/>
      <c r="C293" s="257"/>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row>
    <row r="294" ht="12.75" customHeight="1">
      <c r="A294" s="29"/>
      <c r="B294" s="92"/>
      <c r="C294" s="257"/>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row>
    <row r="295" ht="12.75" customHeight="1">
      <c r="A295" s="29"/>
      <c r="B295" s="92"/>
      <c r="C295" s="257"/>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row>
    <row r="296" ht="12.75" customHeight="1">
      <c r="A296" s="29"/>
      <c r="B296" s="92"/>
      <c r="C296" s="257"/>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row>
    <row r="297" ht="12.75" customHeight="1">
      <c r="A297" s="29"/>
      <c r="B297" s="92"/>
      <c r="C297" s="257"/>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row>
    <row r="298" ht="12.75" customHeight="1">
      <c r="A298" s="29"/>
      <c r="B298" s="92"/>
      <c r="C298" s="257"/>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row>
    <row r="299" ht="12.75" customHeight="1">
      <c r="A299" s="29"/>
      <c r="B299" s="92"/>
      <c r="C299" s="257"/>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row>
    <row r="300" ht="12.75" customHeight="1">
      <c r="A300" s="29"/>
      <c r="B300" s="92"/>
      <c r="C300" s="257"/>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row>
    <row r="301" ht="12.75" customHeight="1">
      <c r="A301" s="29"/>
      <c r="B301" s="92"/>
      <c r="C301" s="257"/>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row>
    <row r="302" ht="12.75" customHeight="1">
      <c r="A302" s="29"/>
      <c r="B302" s="92"/>
      <c r="C302" s="257"/>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row>
    <row r="303" ht="12.75" customHeight="1">
      <c r="A303" s="29"/>
      <c r="B303" s="92"/>
      <c r="C303" s="257"/>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row>
    <row r="304" ht="12.75" customHeight="1">
      <c r="A304" s="29"/>
      <c r="B304" s="92"/>
      <c r="C304" s="257"/>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row>
    <row r="305" ht="12.75" customHeight="1">
      <c r="A305" s="29"/>
      <c r="B305" s="92"/>
      <c r="C305" s="257"/>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row>
    <row r="306" ht="12.75" customHeight="1">
      <c r="A306" s="29"/>
      <c r="B306" s="92"/>
      <c r="C306" s="257"/>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row>
    <row r="307" ht="12.75" customHeight="1">
      <c r="A307" s="29"/>
      <c r="B307" s="92"/>
      <c r="C307" s="257"/>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row>
    <row r="308" ht="12.75" customHeight="1">
      <c r="A308" s="29"/>
      <c r="B308" s="92"/>
      <c r="C308" s="257"/>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row>
    <row r="309" ht="12.75" customHeight="1">
      <c r="A309" s="29"/>
      <c r="B309" s="92"/>
      <c r="C309" s="257"/>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row>
    <row r="310" ht="12.75" customHeight="1">
      <c r="A310" s="29"/>
      <c r="B310" s="92"/>
      <c r="C310" s="257"/>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row>
    <row r="311" ht="12.75" customHeight="1">
      <c r="A311" s="29"/>
      <c r="B311" s="92"/>
      <c r="C311" s="257"/>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row>
    <row r="312" ht="12.75" customHeight="1">
      <c r="A312" s="29"/>
      <c r="B312" s="92"/>
      <c r="C312" s="257"/>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row>
    <row r="313" ht="12.75" customHeight="1">
      <c r="A313" s="29"/>
      <c r="B313" s="92"/>
      <c r="C313" s="257"/>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row>
    <row r="314" ht="12.75" customHeight="1">
      <c r="A314" s="29"/>
      <c r="B314" s="92"/>
      <c r="C314" s="257"/>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row>
    <row r="315" ht="12.75" customHeight="1">
      <c r="A315" s="29"/>
      <c r="B315" s="92"/>
      <c r="C315" s="257"/>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row>
    <row r="316" ht="12.75" customHeight="1">
      <c r="A316" s="29"/>
      <c r="B316" s="92"/>
      <c r="C316" s="257"/>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row>
    <row r="317" ht="12.75" customHeight="1">
      <c r="A317" s="29"/>
      <c r="B317" s="92"/>
      <c r="C317" s="257"/>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row>
    <row r="318" ht="12.75" customHeight="1">
      <c r="A318" s="29"/>
      <c r="B318" s="92"/>
      <c r="C318" s="257"/>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row>
    <row r="319" ht="12.75" customHeight="1">
      <c r="A319" s="29"/>
      <c r="B319" s="92"/>
      <c r="C319" s="257"/>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row>
    <row r="320" ht="12.75" customHeight="1">
      <c r="A320" s="29"/>
      <c r="B320" s="92"/>
      <c r="C320" s="257"/>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row>
    <row r="321" ht="12.75" customHeight="1">
      <c r="A321" s="29"/>
      <c r="B321" s="92"/>
      <c r="C321" s="257"/>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row>
    <row r="322" ht="12.75" customHeight="1">
      <c r="A322" s="29"/>
      <c r="B322" s="92"/>
      <c r="C322" s="257"/>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row>
    <row r="323" ht="12.75" customHeight="1">
      <c r="A323" s="29"/>
      <c r="B323" s="92"/>
      <c r="C323" s="257"/>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row>
    <row r="324" ht="12.75" customHeight="1">
      <c r="A324" s="29"/>
      <c r="B324" s="92"/>
      <c r="C324" s="257"/>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row>
    <row r="325" ht="12.75" customHeight="1">
      <c r="A325" s="29"/>
      <c r="B325" s="92"/>
      <c r="C325" s="257"/>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row>
    <row r="326" ht="12.75" customHeight="1">
      <c r="A326" s="29"/>
      <c r="B326" s="92"/>
      <c r="C326" s="257"/>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row>
    <row r="327" ht="12.75" customHeight="1">
      <c r="A327" s="29"/>
      <c r="B327" s="92"/>
      <c r="C327" s="257"/>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row>
    <row r="328" ht="12.75" customHeight="1">
      <c r="A328" s="29"/>
      <c r="B328" s="92"/>
      <c r="C328" s="257"/>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row>
    <row r="329" ht="12.75" customHeight="1">
      <c r="A329" s="29"/>
      <c r="B329" s="92"/>
      <c r="C329" s="257"/>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row>
    <row r="330" ht="12.75" customHeight="1">
      <c r="A330" s="29"/>
      <c r="B330" s="92"/>
      <c r="C330" s="257"/>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row>
    <row r="331" ht="12.75" customHeight="1">
      <c r="A331" s="29"/>
      <c r="B331" s="92"/>
      <c r="C331" s="257"/>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row>
    <row r="332" ht="12.75" customHeight="1">
      <c r="A332" s="29"/>
      <c r="B332" s="92"/>
      <c r="C332" s="257"/>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row>
    <row r="333" ht="12.75" customHeight="1">
      <c r="A333" s="29"/>
      <c r="B333" s="92"/>
      <c r="C333" s="257"/>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row>
    <row r="334" ht="12.75" customHeight="1">
      <c r="A334" s="29"/>
      <c r="B334" s="92"/>
      <c r="C334" s="257"/>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row>
    <row r="335" ht="12.75" customHeight="1">
      <c r="A335" s="29"/>
      <c r="B335" s="92"/>
      <c r="C335" s="257"/>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row>
    <row r="336" ht="12.75" customHeight="1">
      <c r="A336" s="29"/>
      <c r="B336" s="92"/>
      <c r="C336" s="257"/>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row>
    <row r="337" ht="12.75" customHeight="1">
      <c r="A337" s="29"/>
      <c r="B337" s="92"/>
      <c r="C337" s="257"/>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row>
    <row r="338" ht="12.75" customHeight="1">
      <c r="A338" s="29"/>
      <c r="B338" s="92"/>
      <c r="C338" s="257"/>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row>
    <row r="339" ht="12.75" customHeight="1">
      <c r="A339" s="29"/>
      <c r="B339" s="92"/>
      <c r="C339" s="257"/>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row>
    <row r="340" ht="12.75" customHeight="1">
      <c r="A340" s="29"/>
      <c r="B340" s="92"/>
      <c r="C340" s="257"/>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row>
    <row r="341" ht="12.75" customHeight="1">
      <c r="A341" s="29"/>
      <c r="B341" s="92"/>
      <c r="C341" s="257"/>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row>
    <row r="342" ht="12.75" customHeight="1">
      <c r="A342" s="29"/>
      <c r="B342" s="92"/>
      <c r="C342" s="257"/>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row>
    <row r="343" ht="12.75" customHeight="1">
      <c r="A343" s="29"/>
      <c r="B343" s="92"/>
      <c r="C343" s="257"/>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row>
    <row r="344" ht="12.75" customHeight="1">
      <c r="A344" s="29"/>
      <c r="B344" s="92"/>
      <c r="C344" s="257"/>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row>
    <row r="345" ht="12.75" customHeight="1">
      <c r="A345" s="29"/>
      <c r="B345" s="92"/>
      <c r="C345" s="257"/>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row>
    <row r="346" ht="12.75" customHeight="1">
      <c r="A346" s="29"/>
      <c r="B346" s="92"/>
      <c r="C346" s="257"/>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row>
    <row r="347" ht="12.75" customHeight="1">
      <c r="A347" s="29"/>
      <c r="B347" s="92"/>
      <c r="C347" s="257"/>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row>
    <row r="348" ht="12.75" customHeight="1">
      <c r="A348" s="29"/>
      <c r="B348" s="92"/>
      <c r="C348" s="257"/>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row>
    <row r="349" ht="12.75" customHeight="1">
      <c r="A349" s="29"/>
      <c r="B349" s="92"/>
      <c r="C349" s="257"/>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row>
    <row r="350" ht="12.75" customHeight="1">
      <c r="A350" s="29"/>
      <c r="B350" s="92"/>
      <c r="C350" s="257"/>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row>
    <row r="351" ht="12.75" customHeight="1">
      <c r="A351" s="29"/>
      <c r="B351" s="92"/>
      <c r="C351" s="257"/>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row>
    <row r="352" ht="12.75" customHeight="1">
      <c r="A352" s="29"/>
      <c r="B352" s="92"/>
      <c r="C352" s="257"/>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row>
    <row r="353" ht="12.75" customHeight="1">
      <c r="A353" s="29"/>
      <c r="B353" s="92"/>
      <c r="C353" s="257"/>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row>
    <row r="354" ht="12.75" customHeight="1">
      <c r="A354" s="29"/>
      <c r="B354" s="92"/>
      <c r="C354" s="257"/>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row>
    <row r="355" ht="12.75" customHeight="1">
      <c r="A355" s="29"/>
      <c r="B355" s="92"/>
      <c r="C355" s="257"/>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row>
    <row r="356" ht="12.75" customHeight="1">
      <c r="A356" s="29"/>
      <c r="B356" s="92"/>
      <c r="C356" s="257"/>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row>
    <row r="357" ht="12.75" customHeight="1">
      <c r="A357" s="29"/>
      <c r="B357" s="92"/>
      <c r="C357" s="257"/>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row>
    <row r="358" ht="12.75" customHeight="1">
      <c r="A358" s="29"/>
      <c r="B358" s="92"/>
      <c r="C358" s="257"/>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row>
    <row r="359" ht="12.75" customHeight="1">
      <c r="A359" s="29"/>
      <c r="B359" s="92"/>
      <c r="C359" s="257"/>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row>
    <row r="360" ht="12.75" customHeight="1">
      <c r="A360" s="29"/>
      <c r="B360" s="92"/>
      <c r="C360" s="257"/>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row>
    <row r="361" ht="12.75" customHeight="1">
      <c r="A361" s="29"/>
      <c r="B361" s="92"/>
      <c r="C361" s="257"/>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row>
    <row r="362" ht="12.75" customHeight="1">
      <c r="A362" s="29"/>
      <c r="B362" s="92"/>
      <c r="C362" s="257"/>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row>
    <row r="363" ht="12.75" customHeight="1">
      <c r="A363" s="29"/>
      <c r="B363" s="92"/>
      <c r="C363" s="257"/>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row>
    <row r="364" ht="12.75" customHeight="1">
      <c r="A364" s="29"/>
      <c r="B364" s="92"/>
      <c r="C364" s="257"/>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row>
    <row r="365" ht="12.75" customHeight="1">
      <c r="A365" s="29"/>
      <c r="B365" s="92"/>
      <c r="C365" s="257"/>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row>
    <row r="366" ht="12.75" customHeight="1">
      <c r="A366" s="29"/>
      <c r="B366" s="92"/>
      <c r="C366" s="257"/>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row>
    <row r="367" ht="12.75" customHeight="1">
      <c r="A367" s="29"/>
      <c r="B367" s="92"/>
      <c r="C367" s="257"/>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row>
    <row r="368" ht="12.75" customHeight="1">
      <c r="A368" s="29"/>
      <c r="B368" s="92"/>
      <c r="C368" s="257"/>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row>
    <row r="369" ht="12.75" customHeight="1">
      <c r="A369" s="29"/>
      <c r="B369" s="92"/>
      <c r="C369" s="257"/>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row>
    <row r="370" ht="12.75" customHeight="1">
      <c r="A370" s="29"/>
      <c r="B370" s="92"/>
      <c r="C370" s="257"/>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row>
    <row r="371" ht="12.75" customHeight="1">
      <c r="A371" s="29"/>
      <c r="B371" s="92"/>
      <c r="C371" s="257"/>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row>
    <row r="372" ht="12.75" customHeight="1">
      <c r="A372" s="29"/>
      <c r="B372" s="92"/>
      <c r="C372" s="257"/>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row>
    <row r="373" ht="12.75" customHeight="1">
      <c r="A373" s="29"/>
      <c r="B373" s="92"/>
      <c r="C373" s="257"/>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row>
    <row r="374" ht="12.75" customHeight="1">
      <c r="A374" s="29"/>
      <c r="B374" s="92"/>
      <c r="C374" s="257"/>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row>
    <row r="375" ht="12.75" customHeight="1">
      <c r="A375" s="29"/>
      <c r="B375" s="92"/>
      <c r="C375" s="257"/>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row>
    <row r="376" ht="12.75" customHeight="1">
      <c r="A376" s="29"/>
      <c r="B376" s="92"/>
      <c r="C376" s="257"/>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row>
    <row r="377" ht="12.75" customHeight="1">
      <c r="A377" s="29"/>
      <c r="B377" s="92"/>
      <c r="C377" s="257"/>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row>
    <row r="378" ht="12.75" customHeight="1">
      <c r="A378" s="29"/>
      <c r="B378" s="92"/>
      <c r="C378" s="257"/>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row>
    <row r="379" ht="12.75" customHeight="1">
      <c r="A379" s="29"/>
      <c r="B379" s="92"/>
      <c r="C379" s="257"/>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row>
    <row r="380" ht="12.75" customHeight="1">
      <c r="A380" s="29"/>
      <c r="B380" s="92"/>
      <c r="C380" s="257"/>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row>
    <row r="381" ht="12.75" customHeight="1">
      <c r="A381" s="29"/>
      <c r="B381" s="92"/>
      <c r="C381" s="257"/>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row>
    <row r="382" ht="12.75" customHeight="1">
      <c r="A382" s="29"/>
      <c r="B382" s="92"/>
      <c r="C382" s="257"/>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row>
    <row r="383" ht="12.75" customHeight="1">
      <c r="A383" s="29"/>
      <c r="B383" s="92"/>
      <c r="C383" s="257"/>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row>
    <row r="384" ht="12.75" customHeight="1">
      <c r="A384" s="29"/>
      <c r="B384" s="92"/>
      <c r="C384" s="257"/>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row>
    <row r="385" ht="12.75" customHeight="1">
      <c r="A385" s="29"/>
      <c r="B385" s="92"/>
      <c r="C385" s="257"/>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row>
    <row r="386" ht="12.75" customHeight="1">
      <c r="A386" s="29"/>
      <c r="B386" s="92"/>
      <c r="C386" s="257"/>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row>
    <row r="387" ht="12.75" customHeight="1">
      <c r="A387" s="29"/>
      <c r="B387" s="92"/>
      <c r="C387" s="257"/>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row>
    <row r="388" ht="12.75" customHeight="1">
      <c r="A388" s="29"/>
      <c r="B388" s="92"/>
      <c r="C388" s="257"/>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row>
    <row r="389" ht="12.75" customHeight="1">
      <c r="A389" s="29"/>
      <c r="B389" s="92"/>
      <c r="C389" s="257"/>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row>
    <row r="390" ht="12.75" customHeight="1">
      <c r="A390" s="29"/>
      <c r="B390" s="92"/>
      <c r="C390" s="257"/>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row>
    <row r="391" ht="12.75" customHeight="1">
      <c r="A391" s="29"/>
      <c r="B391" s="92"/>
      <c r="C391" s="257"/>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row>
    <row r="392" ht="12.75" customHeight="1">
      <c r="A392" s="29"/>
      <c r="B392" s="92"/>
      <c r="C392" s="257"/>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row>
    <row r="393" ht="12.75" customHeight="1">
      <c r="A393" s="29"/>
      <c r="B393" s="92"/>
      <c r="C393" s="257"/>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row>
    <row r="394" ht="12.75" customHeight="1">
      <c r="A394" s="29"/>
      <c r="B394" s="92"/>
      <c r="C394" s="257"/>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row>
    <row r="395" ht="12.75" customHeight="1">
      <c r="A395" s="29"/>
      <c r="B395" s="92"/>
      <c r="C395" s="257"/>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row>
    <row r="396" ht="12.75" customHeight="1">
      <c r="A396" s="29"/>
      <c r="B396" s="92"/>
      <c r="C396" s="257"/>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row>
    <row r="397" ht="12.75" customHeight="1">
      <c r="A397" s="29"/>
      <c r="B397" s="92"/>
      <c r="C397" s="257"/>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row>
    <row r="398" ht="12.75" customHeight="1">
      <c r="A398" s="29"/>
      <c r="B398" s="92"/>
      <c r="C398" s="257"/>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row>
    <row r="399" ht="12.75" customHeight="1">
      <c r="A399" s="29"/>
      <c r="B399" s="92"/>
      <c r="C399" s="257"/>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row>
    <row r="400" ht="12.75" customHeight="1">
      <c r="A400" s="29"/>
      <c r="B400" s="92"/>
      <c r="C400" s="257"/>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row>
    <row r="401" ht="12.75" customHeight="1">
      <c r="A401" s="29"/>
      <c r="B401" s="92"/>
      <c r="C401" s="257"/>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row>
    <row r="402" ht="12.75" customHeight="1">
      <c r="A402" s="29"/>
      <c r="B402" s="92"/>
      <c r="C402" s="257"/>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row>
    <row r="403" ht="12.75" customHeight="1">
      <c r="A403" s="29"/>
      <c r="B403" s="92"/>
      <c r="C403" s="257"/>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row>
    <row r="404" ht="12.75" customHeight="1">
      <c r="A404" s="29"/>
      <c r="B404" s="92"/>
      <c r="C404" s="257"/>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row>
    <row r="405" ht="12.75" customHeight="1">
      <c r="A405" s="29"/>
      <c r="B405" s="92"/>
      <c r="C405" s="257"/>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row>
    <row r="406" ht="12.75" customHeight="1">
      <c r="A406" s="29"/>
      <c r="B406" s="92"/>
      <c r="C406" s="257"/>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row>
    <row r="407" ht="12.75" customHeight="1">
      <c r="A407" s="29"/>
      <c r="B407" s="92"/>
      <c r="C407" s="257"/>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row>
    <row r="408" ht="12.75" customHeight="1">
      <c r="A408" s="29"/>
      <c r="B408" s="92"/>
      <c r="C408" s="257"/>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row>
    <row r="409" ht="12.75" customHeight="1">
      <c r="A409" s="29"/>
      <c r="B409" s="92"/>
      <c r="C409" s="257"/>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row>
    <row r="410" ht="12.75" customHeight="1">
      <c r="A410" s="29"/>
      <c r="B410" s="92"/>
      <c r="C410" s="257"/>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row>
    <row r="411" ht="12.75" customHeight="1">
      <c r="A411" s="29"/>
      <c r="B411" s="92"/>
      <c r="C411" s="257"/>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row>
    <row r="412" ht="12.75" customHeight="1">
      <c r="A412" s="29"/>
      <c r="B412" s="92"/>
      <c r="C412" s="257"/>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row>
    <row r="413" ht="12.75" customHeight="1">
      <c r="A413" s="29"/>
      <c r="B413" s="92"/>
      <c r="C413" s="257"/>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row>
    <row r="414" ht="12.75" customHeight="1">
      <c r="A414" s="29"/>
      <c r="B414" s="92"/>
      <c r="C414" s="257"/>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row>
    <row r="415" ht="12.75" customHeight="1">
      <c r="A415" s="29"/>
      <c r="B415" s="92"/>
      <c r="C415" s="257"/>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row>
    <row r="416" ht="12.75" customHeight="1">
      <c r="A416" s="29"/>
      <c r="B416" s="92"/>
      <c r="C416" s="257"/>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row>
    <row r="417" ht="12.75" customHeight="1">
      <c r="A417" s="29"/>
      <c r="B417" s="92"/>
      <c r="C417" s="257"/>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row>
    <row r="418" ht="12.75" customHeight="1">
      <c r="A418" s="29"/>
      <c r="B418" s="92"/>
      <c r="C418" s="257"/>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row>
    <row r="419" ht="12.75" customHeight="1">
      <c r="A419" s="29"/>
      <c r="B419" s="92"/>
      <c r="C419" s="257"/>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row>
    <row r="420" ht="12.75" customHeight="1">
      <c r="A420" s="29"/>
      <c r="B420" s="92"/>
      <c r="C420" s="257"/>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row>
    <row r="421" ht="12.75" customHeight="1">
      <c r="A421" s="29"/>
      <c r="B421" s="92"/>
      <c r="C421" s="257"/>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row>
    <row r="422" ht="12.75" customHeight="1">
      <c r="A422" s="29"/>
      <c r="B422" s="92"/>
      <c r="C422" s="257"/>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row>
    <row r="423" ht="12.75" customHeight="1">
      <c r="A423" s="29"/>
      <c r="B423" s="92"/>
      <c r="C423" s="257"/>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row>
    <row r="424" ht="12.75" customHeight="1">
      <c r="A424" s="29"/>
      <c r="B424" s="92"/>
      <c r="C424" s="257"/>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row>
    <row r="425" ht="12.75" customHeight="1">
      <c r="A425" s="29"/>
      <c r="B425" s="92"/>
      <c r="C425" s="257"/>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row>
    <row r="426" ht="12.75" customHeight="1">
      <c r="A426" s="29"/>
      <c r="B426" s="92"/>
      <c r="C426" s="257"/>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row>
    <row r="427" ht="12.75" customHeight="1">
      <c r="A427" s="29"/>
      <c r="B427" s="92"/>
      <c r="C427" s="257"/>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row>
    <row r="428" ht="12.75" customHeight="1">
      <c r="A428" s="29"/>
      <c r="B428" s="92"/>
      <c r="C428" s="257"/>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row>
    <row r="429" ht="12.75" customHeight="1">
      <c r="A429" s="29"/>
      <c r="B429" s="92"/>
      <c r="C429" s="257"/>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row>
    <row r="430" ht="12.75" customHeight="1">
      <c r="A430" s="29"/>
      <c r="B430" s="92"/>
      <c r="C430" s="257"/>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row>
    <row r="431" ht="12.75" customHeight="1">
      <c r="A431" s="29"/>
      <c r="B431" s="92"/>
      <c r="C431" s="257"/>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row>
    <row r="432" ht="12.75" customHeight="1">
      <c r="A432" s="29"/>
      <c r="B432" s="92"/>
      <c r="C432" s="257"/>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row>
    <row r="433" ht="12.75" customHeight="1">
      <c r="A433" s="29"/>
      <c r="B433" s="92"/>
      <c r="C433" s="257"/>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row>
    <row r="434" ht="12.75" customHeight="1">
      <c r="A434" s="29"/>
      <c r="B434" s="92"/>
      <c r="C434" s="257"/>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row>
    <row r="435" ht="12.75" customHeight="1">
      <c r="A435" s="29"/>
      <c r="B435" s="92"/>
      <c r="C435" s="257"/>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row>
    <row r="436" ht="12.75" customHeight="1">
      <c r="A436" s="29"/>
      <c r="B436" s="92"/>
      <c r="C436" s="257"/>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row>
    <row r="437" ht="12.75" customHeight="1">
      <c r="A437" s="29"/>
      <c r="B437" s="92"/>
      <c r="C437" s="257"/>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row>
    <row r="438" ht="12.75" customHeight="1">
      <c r="A438" s="29"/>
      <c r="B438" s="92"/>
      <c r="C438" s="257"/>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row>
    <row r="439" ht="12.75" customHeight="1">
      <c r="A439" s="29"/>
      <c r="B439" s="92"/>
      <c r="C439" s="257"/>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row>
    <row r="440" ht="12.75" customHeight="1">
      <c r="A440" s="29"/>
      <c r="B440" s="92"/>
      <c r="C440" s="257"/>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row>
    <row r="441" ht="12.75" customHeight="1">
      <c r="A441" s="29"/>
      <c r="B441" s="92"/>
      <c r="C441" s="257"/>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row>
    <row r="442" ht="12.75" customHeight="1">
      <c r="A442" s="29"/>
      <c r="B442" s="92"/>
      <c r="C442" s="257"/>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row>
    <row r="443" ht="12.75" customHeight="1">
      <c r="A443" s="29"/>
      <c r="B443" s="92"/>
      <c r="C443" s="257"/>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row>
    <row r="444" ht="12.75" customHeight="1">
      <c r="A444" s="29"/>
      <c r="B444" s="92"/>
      <c r="C444" s="257"/>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row>
    <row r="445" ht="12.75" customHeight="1">
      <c r="A445" s="29"/>
      <c r="B445" s="92"/>
      <c r="C445" s="257"/>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row>
    <row r="446" ht="12.75" customHeight="1">
      <c r="A446" s="29"/>
      <c r="B446" s="92"/>
      <c r="C446" s="257"/>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row>
    <row r="447" ht="12.75" customHeight="1">
      <c r="A447" s="29"/>
      <c r="B447" s="92"/>
      <c r="C447" s="257"/>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row>
    <row r="448" ht="12.75" customHeight="1">
      <c r="A448" s="29"/>
      <c r="B448" s="92"/>
      <c r="C448" s="257"/>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row>
    <row r="449" ht="12.75" customHeight="1">
      <c r="A449" s="29"/>
      <c r="B449" s="92"/>
      <c r="C449" s="257"/>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row>
    <row r="450" ht="12.75" customHeight="1">
      <c r="A450" s="29"/>
      <c r="B450" s="92"/>
      <c r="C450" s="257"/>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row>
    <row r="451" ht="12.75" customHeight="1">
      <c r="A451" s="29"/>
      <c r="B451" s="92"/>
      <c r="C451" s="257"/>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row>
    <row r="452" ht="12.75" customHeight="1">
      <c r="A452" s="29"/>
      <c r="B452" s="92"/>
      <c r="C452" s="257"/>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row>
    <row r="453" ht="12.75" customHeight="1">
      <c r="A453" s="29"/>
      <c r="B453" s="92"/>
      <c r="C453" s="257"/>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row>
    <row r="454" ht="12.75" customHeight="1">
      <c r="A454" s="29"/>
      <c r="B454" s="92"/>
      <c r="C454" s="257"/>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row>
    <row r="455" ht="12.75" customHeight="1">
      <c r="A455" s="29"/>
      <c r="B455" s="92"/>
      <c r="C455" s="257"/>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row>
    <row r="456" ht="12.75" customHeight="1">
      <c r="A456" s="29"/>
      <c r="B456" s="92"/>
      <c r="C456" s="257"/>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row>
    <row r="457" ht="12.75" customHeight="1">
      <c r="A457" s="29"/>
      <c r="B457" s="92"/>
      <c r="C457" s="257"/>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row>
    <row r="458" ht="12.75" customHeight="1">
      <c r="A458" s="29"/>
      <c r="B458" s="92"/>
      <c r="C458" s="257"/>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row>
    <row r="459" ht="12.75" customHeight="1">
      <c r="A459" s="29"/>
      <c r="B459" s="92"/>
      <c r="C459" s="257"/>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row>
    <row r="460" ht="12.75" customHeight="1">
      <c r="A460" s="29"/>
      <c r="B460" s="92"/>
      <c r="C460" s="257"/>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row>
    <row r="461" ht="12.75" customHeight="1">
      <c r="A461" s="29"/>
      <c r="B461" s="92"/>
      <c r="C461" s="257"/>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row>
    <row r="462" ht="12.75" customHeight="1">
      <c r="A462" s="29"/>
      <c r="B462" s="92"/>
      <c r="C462" s="257"/>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row>
    <row r="463" ht="12.75" customHeight="1">
      <c r="A463" s="29"/>
      <c r="B463" s="92"/>
      <c r="C463" s="257"/>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row>
    <row r="464" ht="12.75" customHeight="1">
      <c r="A464" s="29"/>
      <c r="B464" s="92"/>
      <c r="C464" s="257"/>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row>
    <row r="465" ht="12.75" customHeight="1">
      <c r="A465" s="29"/>
      <c r="B465" s="92"/>
      <c r="C465" s="257"/>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row>
    <row r="466" ht="12.75" customHeight="1">
      <c r="A466" s="29"/>
      <c r="B466" s="92"/>
      <c r="C466" s="257"/>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row>
    <row r="467" ht="12.75" customHeight="1">
      <c r="A467" s="29"/>
      <c r="B467" s="92"/>
      <c r="C467" s="257"/>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row>
    <row r="468" ht="12.75" customHeight="1">
      <c r="A468" s="29"/>
      <c r="B468" s="92"/>
      <c r="C468" s="257"/>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row>
    <row r="469" ht="12.75" customHeight="1">
      <c r="A469" s="29"/>
      <c r="B469" s="92"/>
      <c r="C469" s="257"/>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row>
    <row r="470" ht="12.75" customHeight="1">
      <c r="A470" s="29"/>
      <c r="B470" s="92"/>
      <c r="C470" s="257"/>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row>
    <row r="471" ht="12.75" customHeight="1">
      <c r="A471" s="29"/>
      <c r="B471" s="92"/>
      <c r="C471" s="257"/>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row>
    <row r="472" ht="12.75" customHeight="1">
      <c r="A472" s="29"/>
      <c r="B472" s="92"/>
      <c r="C472" s="257"/>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row>
    <row r="473" ht="12.75" customHeight="1">
      <c r="A473" s="29"/>
      <c r="B473" s="92"/>
      <c r="C473" s="257"/>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row>
    <row r="474" ht="12.75" customHeight="1">
      <c r="A474" s="29"/>
      <c r="B474" s="92"/>
      <c r="C474" s="257"/>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row>
    <row r="475" ht="12.75" customHeight="1">
      <c r="A475" s="29"/>
      <c r="B475" s="92"/>
      <c r="C475" s="257"/>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row>
    <row r="476" ht="12.75" customHeight="1">
      <c r="A476" s="29"/>
      <c r="B476" s="92"/>
      <c r="C476" s="257"/>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row>
    <row r="477" ht="12.75" customHeight="1">
      <c r="A477" s="29"/>
      <c r="B477" s="92"/>
      <c r="C477" s="257"/>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row>
    <row r="478" ht="12.75" customHeight="1">
      <c r="A478" s="29"/>
      <c r="B478" s="92"/>
      <c r="C478" s="257"/>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row>
    <row r="479" ht="12.75" customHeight="1">
      <c r="A479" s="29"/>
      <c r="B479" s="92"/>
      <c r="C479" s="257"/>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row>
    <row r="480" ht="12.75" customHeight="1">
      <c r="A480" s="29"/>
      <c r="B480" s="92"/>
      <c r="C480" s="257"/>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row>
    <row r="481" ht="12.75" customHeight="1">
      <c r="A481" s="29"/>
      <c r="B481" s="92"/>
      <c r="C481" s="257"/>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row>
    <row r="482" ht="12.75" customHeight="1">
      <c r="A482" s="29"/>
      <c r="B482" s="92"/>
      <c r="C482" s="257"/>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row>
    <row r="483" ht="12.75" customHeight="1">
      <c r="A483" s="29"/>
      <c r="B483" s="92"/>
      <c r="C483" s="257"/>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row>
    <row r="484" ht="12.75" customHeight="1">
      <c r="A484" s="29"/>
      <c r="B484" s="92"/>
      <c r="C484" s="257"/>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row>
    <row r="485" ht="12.75" customHeight="1">
      <c r="A485" s="29"/>
      <c r="B485" s="92"/>
      <c r="C485" s="257"/>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row>
    <row r="486" ht="12.75" customHeight="1">
      <c r="A486" s="29"/>
      <c r="B486" s="92"/>
      <c r="C486" s="257"/>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row>
    <row r="487" ht="12.75" customHeight="1">
      <c r="A487" s="29"/>
      <c r="B487" s="92"/>
      <c r="C487" s="257"/>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row>
    <row r="488" ht="12.75" customHeight="1">
      <c r="A488" s="29"/>
      <c r="B488" s="92"/>
      <c r="C488" s="257"/>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row>
    <row r="489" ht="12.75" customHeight="1">
      <c r="A489" s="29"/>
      <c r="B489" s="92"/>
      <c r="C489" s="257"/>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row>
    <row r="490" ht="12.75" customHeight="1">
      <c r="A490" s="29"/>
      <c r="B490" s="92"/>
      <c r="C490" s="257"/>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row>
    <row r="491" ht="12.75" customHeight="1">
      <c r="A491" s="29"/>
      <c r="B491" s="92"/>
      <c r="C491" s="257"/>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row>
    <row r="492" ht="12.75" customHeight="1">
      <c r="A492" s="29"/>
      <c r="B492" s="92"/>
      <c r="C492" s="257"/>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row>
    <row r="493" ht="12.75" customHeight="1">
      <c r="A493" s="29"/>
      <c r="B493" s="92"/>
      <c r="C493" s="257"/>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row>
    <row r="494" ht="12.75" customHeight="1">
      <c r="A494" s="29"/>
      <c r="B494" s="92"/>
      <c r="C494" s="257"/>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row>
    <row r="495" ht="12.75" customHeight="1">
      <c r="A495" s="29"/>
      <c r="B495" s="92"/>
      <c r="C495" s="257"/>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row>
    <row r="496" ht="12.75" customHeight="1">
      <c r="A496" s="29"/>
      <c r="B496" s="92"/>
      <c r="C496" s="257"/>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row>
    <row r="497" ht="12.75" customHeight="1">
      <c r="A497" s="29"/>
      <c r="B497" s="92"/>
      <c r="C497" s="257"/>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row>
    <row r="498" ht="12.75" customHeight="1">
      <c r="A498" s="29"/>
      <c r="B498" s="92"/>
      <c r="C498" s="257"/>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row>
    <row r="499" ht="12.75" customHeight="1">
      <c r="A499" s="29"/>
      <c r="B499" s="92"/>
      <c r="C499" s="257"/>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row>
    <row r="500" ht="12.75" customHeight="1">
      <c r="A500" s="29"/>
      <c r="B500" s="92"/>
      <c r="C500" s="257"/>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row>
    <row r="501" ht="12.75" customHeight="1">
      <c r="A501" s="29"/>
      <c r="B501" s="92"/>
      <c r="C501" s="257"/>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row>
    <row r="502" ht="12.75" customHeight="1">
      <c r="A502" s="29"/>
      <c r="B502" s="92"/>
      <c r="C502" s="257"/>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row>
    <row r="503" ht="12.75" customHeight="1">
      <c r="A503" s="29"/>
      <c r="B503" s="92"/>
      <c r="C503" s="257"/>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row>
    <row r="504" ht="12.75" customHeight="1">
      <c r="A504" s="29"/>
      <c r="B504" s="92"/>
      <c r="C504" s="257"/>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row>
    <row r="505" ht="12.75" customHeight="1">
      <c r="A505" s="29"/>
      <c r="B505" s="92"/>
      <c r="C505" s="257"/>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row>
    <row r="506" ht="12.75" customHeight="1">
      <c r="A506" s="29"/>
      <c r="B506" s="92"/>
      <c r="C506" s="257"/>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row>
    <row r="507" ht="12.75" customHeight="1">
      <c r="A507" s="29"/>
      <c r="B507" s="92"/>
      <c r="C507" s="257"/>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row>
    <row r="508" ht="12.75" customHeight="1">
      <c r="A508" s="29"/>
      <c r="B508" s="92"/>
      <c r="C508" s="257"/>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row>
    <row r="509" ht="12.75" customHeight="1">
      <c r="A509" s="29"/>
      <c r="B509" s="92"/>
      <c r="C509" s="257"/>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row>
    <row r="510" ht="12.75" customHeight="1">
      <c r="A510" s="29"/>
      <c r="B510" s="92"/>
      <c r="C510" s="257"/>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row>
    <row r="511" ht="12.75" customHeight="1">
      <c r="A511" s="29"/>
      <c r="B511" s="92"/>
      <c r="C511" s="257"/>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row>
    <row r="512" ht="12.75" customHeight="1">
      <c r="A512" s="29"/>
      <c r="B512" s="92"/>
      <c r="C512" s="257"/>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row>
    <row r="513" ht="12.75" customHeight="1">
      <c r="A513" s="29"/>
      <c r="B513" s="92"/>
      <c r="C513" s="257"/>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row>
    <row r="514" ht="12.75" customHeight="1">
      <c r="A514" s="29"/>
      <c r="B514" s="92"/>
      <c r="C514" s="257"/>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row>
    <row r="515" ht="12.75" customHeight="1">
      <c r="A515" s="29"/>
      <c r="B515" s="92"/>
      <c r="C515" s="257"/>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row>
    <row r="516" ht="12.75" customHeight="1">
      <c r="A516" s="29"/>
      <c r="B516" s="92"/>
      <c r="C516" s="257"/>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row>
    <row r="517" ht="12.75" customHeight="1">
      <c r="A517" s="29"/>
      <c r="B517" s="92"/>
      <c r="C517" s="257"/>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row>
    <row r="518" ht="12.75" customHeight="1">
      <c r="A518" s="29"/>
      <c r="B518" s="92"/>
      <c r="C518" s="257"/>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row>
    <row r="519" ht="12.75" customHeight="1">
      <c r="A519" s="29"/>
      <c r="B519" s="92"/>
      <c r="C519" s="257"/>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row>
    <row r="520" ht="12.75" customHeight="1">
      <c r="A520" s="29"/>
      <c r="B520" s="92"/>
      <c r="C520" s="257"/>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row>
    <row r="521" ht="12.75" customHeight="1">
      <c r="A521" s="29"/>
      <c r="B521" s="92"/>
      <c r="C521" s="257"/>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row>
    <row r="522" ht="12.75" customHeight="1">
      <c r="A522" s="29"/>
      <c r="B522" s="92"/>
      <c r="C522" s="257"/>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row>
    <row r="523" ht="12.75" customHeight="1">
      <c r="A523" s="29"/>
      <c r="B523" s="92"/>
      <c r="C523" s="257"/>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row>
    <row r="524" ht="12.75" customHeight="1">
      <c r="A524" s="29"/>
      <c r="B524" s="92"/>
      <c r="C524" s="257"/>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row>
    <row r="525" ht="12.75" customHeight="1">
      <c r="A525" s="29"/>
      <c r="B525" s="92"/>
      <c r="C525" s="257"/>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row>
    <row r="526" ht="12.75" customHeight="1">
      <c r="A526" s="29"/>
      <c r="B526" s="92"/>
      <c r="C526" s="257"/>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row>
    <row r="527" ht="12.75" customHeight="1">
      <c r="A527" s="29"/>
      <c r="B527" s="92"/>
      <c r="C527" s="257"/>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row>
    <row r="528" ht="12.75" customHeight="1">
      <c r="A528" s="29"/>
      <c r="B528" s="92"/>
      <c r="C528" s="257"/>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row>
    <row r="529" ht="12.75" customHeight="1">
      <c r="A529" s="29"/>
      <c r="B529" s="92"/>
      <c r="C529" s="257"/>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row>
    <row r="530" ht="12.75" customHeight="1">
      <c r="A530" s="29"/>
      <c r="B530" s="92"/>
      <c r="C530" s="257"/>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row>
    <row r="531" ht="12.75" customHeight="1">
      <c r="A531" s="29"/>
      <c r="B531" s="92"/>
      <c r="C531" s="257"/>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row>
    <row r="532" ht="12.75" customHeight="1">
      <c r="A532" s="29"/>
      <c r="B532" s="92"/>
      <c r="C532" s="257"/>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row>
    <row r="533" ht="12.75" customHeight="1">
      <c r="A533" s="29"/>
      <c r="B533" s="92"/>
      <c r="C533" s="257"/>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row>
    <row r="534" ht="12.75" customHeight="1">
      <c r="A534" s="29"/>
      <c r="B534" s="92"/>
      <c r="C534" s="257"/>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row>
    <row r="535" ht="12.75" customHeight="1">
      <c r="A535" s="29"/>
      <c r="B535" s="92"/>
      <c r="C535" s="257"/>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row>
    <row r="536" ht="12.75" customHeight="1">
      <c r="A536" s="29"/>
      <c r="B536" s="92"/>
      <c r="C536" s="257"/>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row>
    <row r="537" ht="12.75" customHeight="1">
      <c r="A537" s="29"/>
      <c r="B537" s="92"/>
      <c r="C537" s="257"/>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row>
    <row r="538" ht="12.75" customHeight="1">
      <c r="A538" s="29"/>
      <c r="B538" s="92"/>
      <c r="C538" s="257"/>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row>
    <row r="539" ht="12.75" customHeight="1">
      <c r="A539" s="29"/>
      <c r="B539" s="92"/>
      <c r="C539" s="257"/>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row>
    <row r="540" ht="12.75" customHeight="1">
      <c r="A540" s="29"/>
      <c r="B540" s="92"/>
      <c r="C540" s="257"/>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row>
    <row r="541" ht="12.75" customHeight="1">
      <c r="A541" s="29"/>
      <c r="B541" s="92"/>
      <c r="C541" s="257"/>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row>
    <row r="542" ht="12.75" customHeight="1">
      <c r="A542" s="29"/>
      <c r="B542" s="92"/>
      <c r="C542" s="257"/>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row>
    <row r="543" ht="12.75" customHeight="1">
      <c r="A543" s="29"/>
      <c r="B543" s="92"/>
      <c r="C543" s="257"/>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row>
    <row r="544" ht="12.75" customHeight="1">
      <c r="A544" s="29"/>
      <c r="B544" s="92"/>
      <c r="C544" s="257"/>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row>
    <row r="545" ht="12.75" customHeight="1">
      <c r="A545" s="29"/>
      <c r="B545" s="92"/>
      <c r="C545" s="257"/>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row>
    <row r="546" ht="12.75" customHeight="1">
      <c r="A546" s="29"/>
      <c r="B546" s="92"/>
      <c r="C546" s="257"/>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row>
    <row r="547" ht="12.75" customHeight="1">
      <c r="A547" s="29"/>
      <c r="B547" s="92"/>
      <c r="C547" s="257"/>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row>
    <row r="548" ht="12.75" customHeight="1">
      <c r="A548" s="29"/>
      <c r="B548" s="92"/>
      <c r="C548" s="257"/>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row>
    <row r="549" ht="12.75" customHeight="1">
      <c r="A549" s="29"/>
      <c r="B549" s="92"/>
      <c r="C549" s="257"/>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row>
    <row r="550" ht="12.75" customHeight="1">
      <c r="A550" s="29"/>
      <c r="B550" s="92"/>
      <c r="C550" s="257"/>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row>
    <row r="551" ht="12.75" customHeight="1">
      <c r="A551" s="29"/>
      <c r="B551" s="92"/>
      <c r="C551" s="257"/>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row>
    <row r="552" ht="12.75" customHeight="1">
      <c r="A552" s="29"/>
      <c r="B552" s="92"/>
      <c r="C552" s="257"/>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row>
    <row r="553" ht="12.75" customHeight="1">
      <c r="A553" s="29"/>
      <c r="B553" s="92"/>
      <c r="C553" s="257"/>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row>
    <row r="554" ht="12.75" customHeight="1">
      <c r="A554" s="29"/>
      <c r="B554" s="92"/>
      <c r="C554" s="257"/>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row>
    <row r="555" ht="12.75" customHeight="1">
      <c r="A555" s="29"/>
      <c r="B555" s="92"/>
      <c r="C555" s="257"/>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row>
    <row r="556" ht="12.75" customHeight="1">
      <c r="A556" s="29"/>
      <c r="B556" s="92"/>
      <c r="C556" s="257"/>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row>
    <row r="557" ht="12.75" customHeight="1">
      <c r="A557" s="29"/>
      <c r="B557" s="92"/>
      <c r="C557" s="257"/>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row>
    <row r="558" ht="12.75" customHeight="1">
      <c r="A558" s="29"/>
      <c r="B558" s="92"/>
      <c r="C558" s="257"/>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row>
    <row r="559" ht="12.75" customHeight="1">
      <c r="A559" s="29"/>
      <c r="B559" s="92"/>
      <c r="C559" s="257"/>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row>
    <row r="560" ht="12.75" customHeight="1">
      <c r="A560" s="29"/>
      <c r="B560" s="92"/>
      <c r="C560" s="257"/>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row>
    <row r="561" ht="12.75" customHeight="1">
      <c r="A561" s="29"/>
      <c r="B561" s="92"/>
      <c r="C561" s="257"/>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row>
    <row r="562" ht="12.75" customHeight="1">
      <c r="A562" s="29"/>
      <c r="B562" s="92"/>
      <c r="C562" s="257"/>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row>
    <row r="563" ht="12.75" customHeight="1">
      <c r="A563" s="29"/>
      <c r="B563" s="92"/>
      <c r="C563" s="257"/>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row>
    <row r="564" ht="12.75" customHeight="1">
      <c r="A564" s="29"/>
      <c r="B564" s="92"/>
      <c r="C564" s="257"/>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row>
    <row r="565" ht="12.75" customHeight="1">
      <c r="A565" s="29"/>
      <c r="B565" s="92"/>
      <c r="C565" s="257"/>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row>
    <row r="566" ht="12.75" customHeight="1">
      <c r="A566" s="29"/>
      <c r="B566" s="92"/>
      <c r="C566" s="257"/>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row>
    <row r="567" ht="12.75" customHeight="1">
      <c r="A567" s="29"/>
      <c r="B567" s="92"/>
      <c r="C567" s="257"/>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row>
    <row r="568" ht="12.75" customHeight="1">
      <c r="A568" s="29"/>
      <c r="B568" s="92"/>
      <c r="C568" s="257"/>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row>
    <row r="569" ht="12.75" customHeight="1">
      <c r="A569" s="29"/>
      <c r="B569" s="92"/>
      <c r="C569" s="257"/>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row>
    <row r="570" ht="12.75" customHeight="1">
      <c r="A570" s="29"/>
      <c r="B570" s="92"/>
      <c r="C570" s="257"/>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row>
    <row r="571" ht="12.75" customHeight="1">
      <c r="A571" s="29"/>
      <c r="B571" s="92"/>
      <c r="C571" s="257"/>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row>
    <row r="572" ht="12.75" customHeight="1">
      <c r="A572" s="29"/>
      <c r="B572" s="92"/>
      <c r="C572" s="257"/>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row>
    <row r="573" ht="12.75" customHeight="1">
      <c r="A573" s="29"/>
      <c r="B573" s="92"/>
      <c r="C573" s="257"/>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row>
    <row r="574" ht="12.75" customHeight="1">
      <c r="A574" s="29"/>
      <c r="B574" s="92"/>
      <c r="C574" s="257"/>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row>
    <row r="575" ht="12.75" customHeight="1">
      <c r="A575" s="29"/>
      <c r="B575" s="92"/>
      <c r="C575" s="257"/>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row>
    <row r="576" ht="12.75" customHeight="1">
      <c r="A576" s="29"/>
      <c r="B576" s="92"/>
      <c r="C576" s="257"/>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row>
    <row r="577" ht="12.75" customHeight="1">
      <c r="A577" s="29"/>
      <c r="B577" s="92"/>
      <c r="C577" s="257"/>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row>
    <row r="578" ht="12.75" customHeight="1">
      <c r="A578" s="29"/>
      <c r="B578" s="92"/>
      <c r="C578" s="257"/>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row>
    <row r="579" ht="12.75" customHeight="1">
      <c r="A579" s="29"/>
      <c r="B579" s="92"/>
      <c r="C579" s="257"/>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row>
    <row r="580" ht="12.75" customHeight="1">
      <c r="A580" s="29"/>
      <c r="B580" s="92"/>
      <c r="C580" s="257"/>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row>
    <row r="581" ht="12.75" customHeight="1">
      <c r="A581" s="29"/>
      <c r="B581" s="92"/>
      <c r="C581" s="257"/>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row>
    <row r="582" ht="12.75" customHeight="1">
      <c r="A582" s="29"/>
      <c r="B582" s="92"/>
      <c r="C582" s="257"/>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row>
    <row r="583" ht="12.75" customHeight="1">
      <c r="A583" s="29"/>
      <c r="B583" s="92"/>
      <c r="C583" s="257"/>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row>
    <row r="584" ht="12.75" customHeight="1">
      <c r="A584" s="29"/>
      <c r="B584" s="92"/>
      <c r="C584" s="257"/>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row>
    <row r="585" ht="12.75" customHeight="1">
      <c r="A585" s="29"/>
      <c r="B585" s="92"/>
      <c r="C585" s="257"/>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row>
    <row r="586" ht="12.75" customHeight="1">
      <c r="A586" s="29"/>
      <c r="B586" s="92"/>
      <c r="C586" s="257"/>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row>
    <row r="587" ht="12.75" customHeight="1">
      <c r="A587" s="29"/>
      <c r="B587" s="92"/>
      <c r="C587" s="257"/>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row>
    <row r="588" ht="12.75" customHeight="1">
      <c r="A588" s="29"/>
      <c r="B588" s="92"/>
      <c r="C588" s="257"/>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row>
    <row r="589" ht="12.75" customHeight="1">
      <c r="A589" s="29"/>
      <c r="B589" s="92"/>
      <c r="C589" s="257"/>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row>
    <row r="590" ht="12.75" customHeight="1">
      <c r="A590" s="29"/>
      <c r="B590" s="92"/>
      <c r="C590" s="257"/>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row>
    <row r="591" ht="12.75" customHeight="1">
      <c r="A591" s="29"/>
      <c r="B591" s="92"/>
      <c r="C591" s="257"/>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row>
    <row r="592" ht="12.75" customHeight="1">
      <c r="A592" s="29"/>
      <c r="B592" s="92"/>
      <c r="C592" s="257"/>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row>
    <row r="593" ht="12.75" customHeight="1">
      <c r="A593" s="29"/>
      <c r="B593" s="92"/>
      <c r="C593" s="257"/>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row>
    <row r="594" ht="12.75" customHeight="1">
      <c r="A594" s="29"/>
      <c r="B594" s="92"/>
      <c r="C594" s="257"/>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row>
    <row r="595" ht="12.75" customHeight="1">
      <c r="A595" s="29"/>
      <c r="B595" s="92"/>
      <c r="C595" s="257"/>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row>
    <row r="596" ht="12.75" customHeight="1">
      <c r="A596" s="29"/>
      <c r="B596" s="92"/>
      <c r="C596" s="257"/>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row>
    <row r="597" ht="12.75" customHeight="1">
      <c r="A597" s="29"/>
      <c r="B597" s="92"/>
      <c r="C597" s="257"/>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row>
    <row r="598" ht="12.75" customHeight="1">
      <c r="A598" s="29"/>
      <c r="B598" s="92"/>
      <c r="C598" s="257"/>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row>
    <row r="599" ht="12.75" customHeight="1">
      <c r="A599" s="29"/>
      <c r="B599" s="92"/>
      <c r="C599" s="257"/>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row>
    <row r="600" ht="12.75" customHeight="1">
      <c r="A600" s="29"/>
      <c r="B600" s="92"/>
      <c r="C600" s="257"/>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row>
    <row r="601" ht="12.75" customHeight="1">
      <c r="A601" s="29"/>
      <c r="B601" s="92"/>
      <c r="C601" s="257"/>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row>
    <row r="602" ht="12.75" customHeight="1">
      <c r="A602" s="29"/>
      <c r="B602" s="92"/>
      <c r="C602" s="257"/>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row>
    <row r="603" ht="12.75" customHeight="1">
      <c r="A603" s="29"/>
      <c r="B603" s="92"/>
      <c r="C603" s="257"/>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row>
    <row r="604" ht="12.75" customHeight="1">
      <c r="A604" s="29"/>
      <c r="B604" s="92"/>
      <c r="C604" s="257"/>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row>
    <row r="605" ht="12.75" customHeight="1">
      <c r="A605" s="29"/>
      <c r="B605" s="92"/>
      <c r="C605" s="257"/>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row>
    <row r="606" ht="12.75" customHeight="1">
      <c r="A606" s="29"/>
      <c r="B606" s="92"/>
      <c r="C606" s="257"/>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row>
    <row r="607" ht="12.75" customHeight="1">
      <c r="A607" s="29"/>
      <c r="B607" s="92"/>
      <c r="C607" s="257"/>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row>
    <row r="608" ht="12.75" customHeight="1">
      <c r="A608" s="29"/>
      <c r="B608" s="92"/>
      <c r="C608" s="257"/>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row>
    <row r="609" ht="12.75" customHeight="1">
      <c r="A609" s="29"/>
      <c r="B609" s="92"/>
      <c r="C609" s="257"/>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row>
    <row r="610" ht="12.75" customHeight="1">
      <c r="A610" s="29"/>
      <c r="B610" s="92"/>
      <c r="C610" s="257"/>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row>
    <row r="611" ht="12.75" customHeight="1">
      <c r="A611" s="29"/>
      <c r="B611" s="92"/>
      <c r="C611" s="257"/>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row>
    <row r="612" ht="12.75" customHeight="1">
      <c r="A612" s="29"/>
      <c r="B612" s="92"/>
      <c r="C612" s="257"/>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row>
    <row r="613" ht="12.75" customHeight="1">
      <c r="A613" s="29"/>
      <c r="B613" s="92"/>
      <c r="C613" s="257"/>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row>
    <row r="614" ht="12.75" customHeight="1">
      <c r="A614" s="29"/>
      <c r="B614" s="92"/>
      <c r="C614" s="257"/>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row>
    <row r="615" ht="12.75" customHeight="1">
      <c r="A615" s="29"/>
      <c r="B615" s="92"/>
      <c r="C615" s="257"/>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row>
    <row r="616" ht="12.75" customHeight="1">
      <c r="A616" s="29"/>
      <c r="B616" s="92"/>
      <c r="C616" s="257"/>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row>
    <row r="617" ht="12.75" customHeight="1">
      <c r="A617" s="29"/>
      <c r="B617" s="92"/>
      <c r="C617" s="257"/>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row>
    <row r="618" ht="12.75" customHeight="1">
      <c r="A618" s="29"/>
      <c r="B618" s="92"/>
      <c r="C618" s="257"/>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row>
    <row r="619" ht="12.75" customHeight="1">
      <c r="A619" s="29"/>
      <c r="B619" s="92"/>
      <c r="C619" s="257"/>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row>
    <row r="620" ht="12.75" customHeight="1">
      <c r="A620" s="29"/>
      <c r="B620" s="92"/>
      <c r="C620" s="257"/>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row>
    <row r="621" ht="12.75" customHeight="1">
      <c r="A621" s="29"/>
      <c r="B621" s="92"/>
      <c r="C621" s="257"/>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row>
    <row r="622" ht="12.75" customHeight="1">
      <c r="A622" s="29"/>
      <c r="B622" s="92"/>
      <c r="C622" s="257"/>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row>
    <row r="623" ht="12.75" customHeight="1">
      <c r="A623" s="29"/>
      <c r="B623" s="92"/>
      <c r="C623" s="257"/>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row>
    <row r="624" ht="12.75" customHeight="1">
      <c r="A624" s="29"/>
      <c r="B624" s="92"/>
      <c r="C624" s="257"/>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row>
    <row r="625" ht="12.75" customHeight="1">
      <c r="A625" s="29"/>
      <c r="B625" s="92"/>
      <c r="C625" s="257"/>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row>
    <row r="626" ht="12.75" customHeight="1">
      <c r="A626" s="29"/>
      <c r="B626" s="92"/>
      <c r="C626" s="257"/>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row>
    <row r="627" ht="12.75" customHeight="1">
      <c r="A627" s="29"/>
      <c r="B627" s="92"/>
      <c r="C627" s="257"/>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row>
    <row r="628" ht="12.75" customHeight="1">
      <c r="A628" s="29"/>
      <c r="B628" s="92"/>
      <c r="C628" s="257"/>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row>
    <row r="629" ht="12.75" customHeight="1">
      <c r="A629" s="29"/>
      <c r="B629" s="92"/>
      <c r="C629" s="257"/>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row>
    <row r="630" ht="12.75" customHeight="1">
      <c r="A630" s="29"/>
      <c r="B630" s="92"/>
      <c r="C630" s="257"/>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row>
    <row r="631" ht="12.75" customHeight="1">
      <c r="A631" s="29"/>
      <c r="B631" s="92"/>
      <c r="C631" s="257"/>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row>
    <row r="632" ht="12.75" customHeight="1">
      <c r="A632" s="29"/>
      <c r="B632" s="92"/>
      <c r="C632" s="257"/>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row>
    <row r="633" ht="12.75" customHeight="1">
      <c r="A633" s="29"/>
      <c r="B633" s="92"/>
      <c r="C633" s="257"/>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row>
    <row r="634" ht="12.75" customHeight="1">
      <c r="A634" s="29"/>
      <c r="B634" s="92"/>
      <c r="C634" s="257"/>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row>
    <row r="635" ht="12.75" customHeight="1">
      <c r="A635" s="29"/>
      <c r="B635" s="92"/>
      <c r="C635" s="257"/>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row>
    <row r="636" ht="12.75" customHeight="1">
      <c r="A636" s="29"/>
      <c r="B636" s="92"/>
      <c r="C636" s="257"/>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row>
    <row r="637" ht="12.75" customHeight="1">
      <c r="A637" s="29"/>
      <c r="B637" s="92"/>
      <c r="C637" s="257"/>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row>
    <row r="638" ht="12.75" customHeight="1">
      <c r="A638" s="29"/>
      <c r="B638" s="92"/>
      <c r="C638" s="257"/>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row>
    <row r="639" ht="12.75" customHeight="1">
      <c r="A639" s="29"/>
      <c r="B639" s="92"/>
      <c r="C639" s="257"/>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row>
    <row r="640" ht="12.75" customHeight="1">
      <c r="A640" s="29"/>
      <c r="B640" s="92"/>
      <c r="C640" s="257"/>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row>
    <row r="641" ht="12.75" customHeight="1">
      <c r="A641" s="29"/>
      <c r="B641" s="92"/>
      <c r="C641" s="257"/>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row>
    <row r="642" ht="12.75" customHeight="1">
      <c r="A642" s="29"/>
      <c r="B642" s="92"/>
      <c r="C642" s="257"/>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row>
    <row r="643" ht="12.75" customHeight="1">
      <c r="A643" s="29"/>
      <c r="B643" s="92"/>
      <c r="C643" s="257"/>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row>
    <row r="644" ht="12.75" customHeight="1">
      <c r="A644" s="29"/>
      <c r="B644" s="92"/>
      <c r="C644" s="257"/>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row>
    <row r="645" ht="12.75" customHeight="1">
      <c r="A645" s="29"/>
      <c r="B645" s="92"/>
      <c r="C645" s="257"/>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row>
    <row r="646" ht="12.75" customHeight="1">
      <c r="A646" s="29"/>
      <c r="B646" s="92"/>
      <c r="C646" s="257"/>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row>
    <row r="647" ht="12.75" customHeight="1">
      <c r="A647" s="29"/>
      <c r="B647" s="92"/>
      <c r="C647" s="257"/>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row>
    <row r="648" ht="12.75" customHeight="1">
      <c r="A648" s="29"/>
      <c r="B648" s="92"/>
      <c r="C648" s="257"/>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row>
    <row r="649" ht="12.75" customHeight="1">
      <c r="A649" s="29"/>
      <c r="B649" s="92"/>
      <c r="C649" s="257"/>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row>
    <row r="650" ht="12.75" customHeight="1">
      <c r="A650" s="29"/>
      <c r="B650" s="92"/>
      <c r="C650" s="257"/>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row>
    <row r="651" ht="12.75" customHeight="1">
      <c r="A651" s="29"/>
      <c r="B651" s="92"/>
      <c r="C651" s="257"/>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row>
    <row r="652" ht="12.75" customHeight="1">
      <c r="A652" s="29"/>
      <c r="B652" s="92"/>
      <c r="C652" s="257"/>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row>
    <row r="653" ht="12.75" customHeight="1">
      <c r="A653" s="29"/>
      <c r="B653" s="92"/>
      <c r="C653" s="257"/>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row>
    <row r="654" ht="12.75" customHeight="1">
      <c r="A654" s="29"/>
      <c r="B654" s="92"/>
      <c r="C654" s="257"/>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row>
    <row r="655" ht="12.75" customHeight="1">
      <c r="A655" s="29"/>
      <c r="B655" s="92"/>
      <c r="C655" s="257"/>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row>
    <row r="656" ht="12.75" customHeight="1">
      <c r="A656" s="29"/>
      <c r="B656" s="92"/>
      <c r="C656" s="257"/>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row>
    <row r="657" ht="12.75" customHeight="1">
      <c r="A657" s="29"/>
      <c r="B657" s="92"/>
      <c r="C657" s="257"/>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row>
    <row r="658" ht="12.75" customHeight="1">
      <c r="A658" s="29"/>
      <c r="B658" s="92"/>
      <c r="C658" s="257"/>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row>
    <row r="659" ht="12.75" customHeight="1">
      <c r="A659" s="29"/>
      <c r="B659" s="92"/>
      <c r="C659" s="257"/>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row>
    <row r="660" ht="12.75" customHeight="1">
      <c r="A660" s="29"/>
      <c r="B660" s="92"/>
      <c r="C660" s="257"/>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row>
    <row r="661" ht="12.75" customHeight="1">
      <c r="A661" s="29"/>
      <c r="B661" s="92"/>
      <c r="C661" s="257"/>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row>
    <row r="662" ht="12.75" customHeight="1">
      <c r="A662" s="29"/>
      <c r="B662" s="92"/>
      <c r="C662" s="257"/>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row>
    <row r="663" ht="12.75" customHeight="1">
      <c r="A663" s="29"/>
      <c r="B663" s="92"/>
      <c r="C663" s="257"/>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row>
    <row r="664" ht="12.75" customHeight="1">
      <c r="A664" s="29"/>
      <c r="B664" s="92"/>
      <c r="C664" s="257"/>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row>
    <row r="665" ht="12.75" customHeight="1">
      <c r="A665" s="29"/>
      <c r="B665" s="92"/>
      <c r="C665" s="257"/>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row>
    <row r="666" ht="12.75" customHeight="1">
      <c r="A666" s="29"/>
      <c r="B666" s="92"/>
      <c r="C666" s="257"/>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row>
    <row r="667" ht="12.75" customHeight="1">
      <c r="A667" s="29"/>
      <c r="B667" s="92"/>
      <c r="C667" s="257"/>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row>
    <row r="668" ht="12.75" customHeight="1">
      <c r="A668" s="29"/>
      <c r="B668" s="92"/>
      <c r="C668" s="257"/>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row>
    <row r="669" ht="12.75" customHeight="1">
      <c r="A669" s="29"/>
      <c r="B669" s="92"/>
      <c r="C669" s="257"/>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row>
    <row r="670" ht="12.75" customHeight="1">
      <c r="A670" s="29"/>
      <c r="B670" s="92"/>
      <c r="C670" s="257"/>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row>
    <row r="671" ht="12.75" customHeight="1">
      <c r="A671" s="29"/>
      <c r="B671" s="92"/>
      <c r="C671" s="257"/>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row>
    <row r="672" ht="12.75" customHeight="1">
      <c r="A672" s="29"/>
      <c r="B672" s="92"/>
      <c r="C672" s="257"/>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row>
    <row r="673" ht="12.75" customHeight="1">
      <c r="A673" s="29"/>
      <c r="B673" s="92"/>
      <c r="C673" s="257"/>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row>
    <row r="674" ht="12.75" customHeight="1">
      <c r="A674" s="29"/>
      <c r="B674" s="92"/>
      <c r="C674" s="257"/>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row>
    <row r="675" ht="12.75" customHeight="1">
      <c r="A675" s="29"/>
      <c r="B675" s="92"/>
      <c r="C675" s="257"/>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row>
    <row r="676" ht="12.75" customHeight="1">
      <c r="A676" s="29"/>
      <c r="B676" s="92"/>
      <c r="C676" s="257"/>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row>
    <row r="677" ht="12.75" customHeight="1">
      <c r="A677" s="29"/>
      <c r="B677" s="92"/>
      <c r="C677" s="257"/>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row>
    <row r="678" ht="12.75" customHeight="1">
      <c r="A678" s="29"/>
      <c r="B678" s="92"/>
      <c r="C678" s="257"/>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row>
    <row r="679" ht="12.75" customHeight="1">
      <c r="A679" s="29"/>
      <c r="B679" s="92"/>
      <c r="C679" s="257"/>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row>
    <row r="680" ht="12.75" customHeight="1">
      <c r="A680" s="29"/>
      <c r="B680" s="92"/>
      <c r="C680" s="257"/>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row>
    <row r="681" ht="12.75" customHeight="1">
      <c r="A681" s="29"/>
      <c r="B681" s="92"/>
      <c r="C681" s="257"/>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row>
    <row r="682" ht="12.75" customHeight="1">
      <c r="A682" s="29"/>
      <c r="B682" s="92"/>
      <c r="C682" s="257"/>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row>
    <row r="683" ht="12.75" customHeight="1">
      <c r="A683" s="29"/>
      <c r="B683" s="92"/>
      <c r="C683" s="257"/>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row>
    <row r="684" ht="12.75" customHeight="1">
      <c r="A684" s="29"/>
      <c r="B684" s="92"/>
      <c r="C684" s="257"/>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row>
    <row r="685" ht="12.75" customHeight="1">
      <c r="A685" s="29"/>
      <c r="B685" s="92"/>
      <c r="C685" s="257"/>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row>
    <row r="686" ht="12.75" customHeight="1">
      <c r="A686" s="29"/>
      <c r="B686" s="92"/>
      <c r="C686" s="257"/>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row>
    <row r="687" ht="12.75" customHeight="1">
      <c r="A687" s="29"/>
      <c r="B687" s="92"/>
      <c r="C687" s="257"/>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row>
    <row r="688" ht="12.75" customHeight="1">
      <c r="A688" s="29"/>
      <c r="B688" s="92"/>
      <c r="C688" s="257"/>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row>
    <row r="689" ht="12.75" customHeight="1">
      <c r="A689" s="29"/>
      <c r="B689" s="92"/>
      <c r="C689" s="257"/>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row>
    <row r="690" ht="12.75" customHeight="1">
      <c r="A690" s="29"/>
      <c r="B690" s="92"/>
      <c r="C690" s="257"/>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row>
    <row r="691" ht="12.75" customHeight="1">
      <c r="A691" s="29"/>
      <c r="B691" s="92"/>
      <c r="C691" s="257"/>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row>
    <row r="692" ht="12.75" customHeight="1">
      <c r="A692" s="29"/>
      <c r="B692" s="92"/>
      <c r="C692" s="257"/>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row>
    <row r="693" ht="12.75" customHeight="1">
      <c r="A693" s="29"/>
      <c r="B693" s="92"/>
      <c r="C693" s="257"/>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row>
    <row r="694" ht="12.75" customHeight="1">
      <c r="A694" s="29"/>
      <c r="B694" s="92"/>
      <c r="C694" s="257"/>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row>
    <row r="695" ht="12.75" customHeight="1">
      <c r="A695" s="29"/>
      <c r="B695" s="92"/>
      <c r="C695" s="257"/>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row>
    <row r="696" ht="12.75" customHeight="1">
      <c r="A696" s="29"/>
      <c r="B696" s="92"/>
      <c r="C696" s="257"/>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row>
    <row r="697" ht="12.75" customHeight="1">
      <c r="A697" s="29"/>
      <c r="B697" s="92"/>
      <c r="C697" s="257"/>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row>
    <row r="698" ht="12.75" customHeight="1">
      <c r="A698" s="29"/>
      <c r="B698" s="92"/>
      <c r="C698" s="257"/>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row>
    <row r="699" ht="12.75" customHeight="1">
      <c r="A699" s="29"/>
      <c r="B699" s="92"/>
      <c r="C699" s="257"/>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row>
    <row r="700" ht="12.75" customHeight="1">
      <c r="A700" s="29"/>
      <c r="B700" s="92"/>
      <c r="C700" s="257"/>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row>
    <row r="701" ht="12.75" customHeight="1">
      <c r="A701" s="29"/>
      <c r="B701" s="92"/>
      <c r="C701" s="257"/>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row>
    <row r="702" ht="12.75" customHeight="1">
      <c r="A702" s="29"/>
      <c r="B702" s="92"/>
      <c r="C702" s="257"/>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row>
    <row r="703" ht="12.75" customHeight="1">
      <c r="A703" s="29"/>
      <c r="B703" s="92"/>
      <c r="C703" s="257"/>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row>
    <row r="704" ht="12.75" customHeight="1">
      <c r="A704" s="29"/>
      <c r="B704" s="92"/>
      <c r="C704" s="257"/>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row>
    <row r="705" ht="12.75" customHeight="1">
      <c r="A705" s="29"/>
      <c r="B705" s="92"/>
      <c r="C705" s="257"/>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row>
    <row r="706" ht="12.75" customHeight="1">
      <c r="A706" s="29"/>
      <c r="B706" s="92"/>
      <c r="C706" s="257"/>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row>
    <row r="707" ht="12.75" customHeight="1">
      <c r="A707" s="29"/>
      <c r="B707" s="92"/>
      <c r="C707" s="257"/>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row>
    <row r="708" ht="12.75" customHeight="1">
      <c r="A708" s="29"/>
      <c r="B708" s="92"/>
      <c r="C708" s="257"/>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row>
    <row r="709" ht="12.75" customHeight="1">
      <c r="A709" s="29"/>
      <c r="B709" s="92"/>
      <c r="C709" s="257"/>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row>
    <row r="710" ht="12.75" customHeight="1">
      <c r="A710" s="29"/>
      <c r="B710" s="92"/>
      <c r="C710" s="257"/>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row>
    <row r="711" ht="12.75" customHeight="1">
      <c r="A711" s="29"/>
      <c r="B711" s="92"/>
      <c r="C711" s="257"/>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row>
    <row r="712" ht="12.75" customHeight="1">
      <c r="A712" s="29"/>
      <c r="B712" s="92"/>
      <c r="C712" s="257"/>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row>
    <row r="713" ht="12.75" customHeight="1">
      <c r="A713" s="29"/>
      <c r="B713" s="92"/>
      <c r="C713" s="257"/>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row>
    <row r="714" ht="12.75" customHeight="1">
      <c r="A714" s="29"/>
      <c r="B714" s="92"/>
      <c r="C714" s="257"/>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row>
    <row r="715" ht="12.75" customHeight="1">
      <c r="A715" s="29"/>
      <c r="B715" s="92"/>
      <c r="C715" s="257"/>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row>
    <row r="716" ht="12.75" customHeight="1">
      <c r="A716" s="29"/>
      <c r="B716" s="92"/>
      <c r="C716" s="257"/>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row>
    <row r="717" ht="12.75" customHeight="1">
      <c r="A717" s="29"/>
      <c r="B717" s="92"/>
      <c r="C717" s="257"/>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row>
    <row r="718" ht="12.75" customHeight="1">
      <c r="A718" s="29"/>
      <c r="B718" s="92"/>
      <c r="C718" s="257"/>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row>
    <row r="719" ht="12.75" customHeight="1">
      <c r="A719" s="29"/>
      <c r="B719" s="92"/>
      <c r="C719" s="257"/>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row>
    <row r="720" ht="12.75" customHeight="1">
      <c r="A720" s="29"/>
      <c r="B720" s="92"/>
      <c r="C720" s="257"/>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row>
    <row r="721" ht="12.75" customHeight="1">
      <c r="A721" s="29"/>
      <c r="B721" s="92"/>
      <c r="C721" s="257"/>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row>
    <row r="722" ht="12.75" customHeight="1">
      <c r="A722" s="29"/>
      <c r="B722" s="92"/>
      <c r="C722" s="257"/>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row>
    <row r="723" ht="12.75" customHeight="1">
      <c r="A723" s="29"/>
      <c r="B723" s="92"/>
      <c r="C723" s="257"/>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row>
    <row r="724" ht="12.75" customHeight="1">
      <c r="A724" s="29"/>
      <c r="B724" s="92"/>
      <c r="C724" s="257"/>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row>
    <row r="725" ht="12.75" customHeight="1">
      <c r="A725" s="29"/>
      <c r="B725" s="92"/>
      <c r="C725" s="257"/>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row>
    <row r="726" ht="12.75" customHeight="1">
      <c r="A726" s="29"/>
      <c r="B726" s="92"/>
      <c r="C726" s="257"/>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row>
    <row r="727" ht="12.75" customHeight="1">
      <c r="A727" s="29"/>
      <c r="B727" s="92"/>
      <c r="C727" s="257"/>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row>
    <row r="728" ht="12.75" customHeight="1">
      <c r="A728" s="29"/>
      <c r="B728" s="92"/>
      <c r="C728" s="257"/>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row>
    <row r="729" ht="12.75" customHeight="1">
      <c r="A729" s="29"/>
      <c r="B729" s="92"/>
      <c r="C729" s="257"/>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row>
    <row r="730" ht="12.75" customHeight="1">
      <c r="A730" s="29"/>
      <c r="B730" s="92"/>
      <c r="C730" s="257"/>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row>
    <row r="731" ht="12.75" customHeight="1">
      <c r="A731" s="29"/>
      <c r="B731" s="92"/>
      <c r="C731" s="257"/>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row>
    <row r="732" ht="12.75" customHeight="1">
      <c r="A732" s="29"/>
      <c r="B732" s="92"/>
      <c r="C732" s="257"/>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row>
    <row r="733" ht="12.75" customHeight="1">
      <c r="A733" s="29"/>
      <c r="B733" s="92"/>
      <c r="C733" s="257"/>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row>
    <row r="734" ht="12.75" customHeight="1">
      <c r="A734" s="29"/>
      <c r="B734" s="92"/>
      <c r="C734" s="257"/>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row>
    <row r="735" ht="12.75" customHeight="1">
      <c r="A735" s="29"/>
      <c r="B735" s="92"/>
      <c r="C735" s="257"/>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row>
    <row r="736" ht="12.75" customHeight="1">
      <c r="A736" s="29"/>
      <c r="B736" s="92"/>
      <c r="C736" s="257"/>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row>
    <row r="737" ht="12.75" customHeight="1">
      <c r="A737" s="29"/>
      <c r="B737" s="92"/>
      <c r="C737" s="257"/>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row>
    <row r="738" ht="12.75" customHeight="1">
      <c r="A738" s="29"/>
      <c r="B738" s="92"/>
      <c r="C738" s="257"/>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row>
    <row r="739" ht="12.75" customHeight="1">
      <c r="A739" s="29"/>
      <c r="B739" s="92"/>
      <c r="C739" s="257"/>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row>
    <row r="740" ht="12.75" customHeight="1">
      <c r="A740" s="29"/>
      <c r="B740" s="92"/>
      <c r="C740" s="257"/>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row>
    <row r="741" ht="12.75" customHeight="1">
      <c r="A741" s="29"/>
      <c r="B741" s="92"/>
      <c r="C741" s="257"/>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row>
    <row r="742" ht="12.75" customHeight="1">
      <c r="A742" s="29"/>
      <c r="B742" s="92"/>
      <c r="C742" s="257"/>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row>
    <row r="743" ht="12.75" customHeight="1">
      <c r="A743" s="29"/>
      <c r="B743" s="92"/>
      <c r="C743" s="257"/>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row>
    <row r="744" ht="12.75" customHeight="1">
      <c r="A744" s="29"/>
      <c r="B744" s="92"/>
      <c r="C744" s="257"/>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row>
    <row r="745" ht="12.75" customHeight="1">
      <c r="A745" s="29"/>
      <c r="B745" s="92"/>
      <c r="C745" s="257"/>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row>
    <row r="746" ht="12.75" customHeight="1">
      <c r="A746" s="29"/>
      <c r="B746" s="92"/>
      <c r="C746" s="257"/>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row>
    <row r="747" ht="12.75" customHeight="1">
      <c r="A747" s="29"/>
      <c r="B747" s="92"/>
      <c r="C747" s="257"/>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row>
    <row r="748" ht="12.75" customHeight="1">
      <c r="A748" s="29"/>
      <c r="B748" s="92"/>
      <c r="C748" s="257"/>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row>
    <row r="749" ht="12.75" customHeight="1">
      <c r="A749" s="29"/>
      <c r="B749" s="92"/>
      <c r="C749" s="257"/>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row>
    <row r="750" ht="12.75" customHeight="1">
      <c r="A750" s="29"/>
      <c r="B750" s="92"/>
      <c r="C750" s="257"/>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row>
    <row r="751" ht="12.75" customHeight="1">
      <c r="A751" s="29"/>
      <c r="B751" s="92"/>
      <c r="C751" s="257"/>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row>
    <row r="752" ht="12.75" customHeight="1">
      <c r="A752" s="29"/>
      <c r="B752" s="92"/>
      <c r="C752" s="257"/>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row>
    <row r="753" ht="12.75" customHeight="1">
      <c r="A753" s="29"/>
      <c r="B753" s="92"/>
      <c r="C753" s="257"/>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row>
    <row r="754" ht="12.75" customHeight="1">
      <c r="A754" s="29"/>
      <c r="B754" s="92"/>
      <c r="C754" s="257"/>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row>
    <row r="755" ht="12.75" customHeight="1">
      <c r="A755" s="29"/>
      <c r="B755" s="92"/>
      <c r="C755" s="257"/>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row>
    <row r="756" ht="12.75" customHeight="1">
      <c r="A756" s="29"/>
      <c r="B756" s="92"/>
      <c r="C756" s="257"/>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row>
    <row r="757" ht="12.75" customHeight="1">
      <c r="A757" s="29"/>
      <c r="B757" s="92"/>
      <c r="C757" s="257"/>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row>
    <row r="758" ht="12.75" customHeight="1">
      <c r="A758" s="29"/>
      <c r="B758" s="92"/>
      <c r="C758" s="257"/>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row>
    <row r="759" ht="12.75" customHeight="1">
      <c r="A759" s="29"/>
      <c r="B759" s="92"/>
      <c r="C759" s="257"/>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row>
    <row r="760" ht="12.75" customHeight="1">
      <c r="A760" s="29"/>
      <c r="B760" s="92"/>
      <c r="C760" s="257"/>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row>
    <row r="761" ht="12.75" customHeight="1">
      <c r="A761" s="29"/>
      <c r="B761" s="92"/>
      <c r="C761" s="257"/>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row>
    <row r="762" ht="12.75" customHeight="1">
      <c r="A762" s="29"/>
      <c r="B762" s="92"/>
      <c r="C762" s="257"/>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row>
    <row r="763" ht="12.75" customHeight="1">
      <c r="A763" s="29"/>
      <c r="B763" s="92"/>
      <c r="C763" s="257"/>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row>
    <row r="764" ht="12.75" customHeight="1">
      <c r="A764" s="29"/>
      <c r="B764" s="92"/>
      <c r="C764" s="257"/>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row>
    <row r="765" ht="12.75" customHeight="1">
      <c r="A765" s="29"/>
      <c r="B765" s="92"/>
      <c r="C765" s="257"/>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row>
    <row r="766" ht="12.75" customHeight="1">
      <c r="A766" s="29"/>
      <c r="B766" s="92"/>
      <c r="C766" s="257"/>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row>
    <row r="767" ht="12.75" customHeight="1">
      <c r="A767" s="29"/>
      <c r="B767" s="92"/>
      <c r="C767" s="257"/>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row>
    <row r="768" ht="12.75" customHeight="1">
      <c r="A768" s="29"/>
      <c r="B768" s="92"/>
      <c r="C768" s="257"/>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row>
    <row r="769" ht="12.75" customHeight="1">
      <c r="A769" s="29"/>
      <c r="B769" s="92"/>
      <c r="C769" s="257"/>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row>
    <row r="770" ht="12.75" customHeight="1">
      <c r="A770" s="29"/>
      <c r="B770" s="92"/>
      <c r="C770" s="257"/>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row>
    <row r="771" ht="12.75" customHeight="1">
      <c r="A771" s="29"/>
      <c r="B771" s="92"/>
      <c r="C771" s="257"/>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row>
    <row r="772" ht="12.75" customHeight="1">
      <c r="A772" s="29"/>
      <c r="B772" s="92"/>
      <c r="C772" s="257"/>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row>
    <row r="773" ht="12.75" customHeight="1">
      <c r="A773" s="29"/>
      <c r="B773" s="92"/>
      <c r="C773" s="257"/>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row>
    <row r="774" ht="12.75" customHeight="1">
      <c r="A774" s="29"/>
      <c r="B774" s="92"/>
      <c r="C774" s="257"/>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row>
    <row r="775" ht="12.75" customHeight="1">
      <c r="A775" s="29"/>
      <c r="B775" s="92"/>
      <c r="C775" s="257"/>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row>
    <row r="776" ht="12.75" customHeight="1">
      <c r="A776" s="29"/>
      <c r="B776" s="92"/>
      <c r="C776" s="257"/>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c r="CO776" s="29"/>
      <c r="CP776" s="29"/>
      <c r="CQ776" s="29"/>
      <c r="CR776" s="29"/>
      <c r="CS776" s="29"/>
      <c r="CT776" s="29"/>
      <c r="CU776" s="29"/>
    </row>
    <row r="777" ht="12.75" customHeight="1">
      <c r="A777" s="29"/>
      <c r="B777" s="92"/>
      <c r="C777" s="257"/>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c r="CO777" s="29"/>
      <c r="CP777" s="29"/>
      <c r="CQ777" s="29"/>
      <c r="CR777" s="29"/>
      <c r="CS777" s="29"/>
      <c r="CT777" s="29"/>
      <c r="CU777" s="29"/>
    </row>
    <row r="778" ht="12.75" customHeight="1">
      <c r="A778" s="29"/>
      <c r="B778" s="92"/>
      <c r="C778" s="257"/>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c r="CO778" s="29"/>
      <c r="CP778" s="29"/>
      <c r="CQ778" s="29"/>
      <c r="CR778" s="29"/>
      <c r="CS778" s="29"/>
      <c r="CT778" s="29"/>
      <c r="CU778" s="29"/>
    </row>
    <row r="779" ht="12.75" customHeight="1">
      <c r="A779" s="29"/>
      <c r="B779" s="92"/>
      <c r="C779" s="257"/>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c r="CO779" s="29"/>
      <c r="CP779" s="29"/>
      <c r="CQ779" s="29"/>
      <c r="CR779" s="29"/>
      <c r="CS779" s="29"/>
      <c r="CT779" s="29"/>
      <c r="CU779" s="29"/>
    </row>
    <row r="780" ht="12.75" customHeight="1">
      <c r="A780" s="29"/>
      <c r="B780" s="92"/>
      <c r="C780" s="257"/>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c r="CO780" s="29"/>
      <c r="CP780" s="29"/>
      <c r="CQ780" s="29"/>
      <c r="CR780" s="29"/>
      <c r="CS780" s="29"/>
      <c r="CT780" s="29"/>
      <c r="CU780" s="29"/>
    </row>
    <row r="781" ht="12.75" customHeight="1">
      <c r="A781" s="29"/>
      <c r="B781" s="92"/>
      <c r="C781" s="257"/>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c r="CO781" s="29"/>
      <c r="CP781" s="29"/>
      <c r="CQ781" s="29"/>
      <c r="CR781" s="29"/>
      <c r="CS781" s="29"/>
      <c r="CT781" s="29"/>
      <c r="CU781" s="29"/>
    </row>
    <row r="782" ht="12.75" customHeight="1">
      <c r="A782" s="29"/>
      <c r="B782" s="92"/>
      <c r="C782" s="257"/>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c r="CO782" s="29"/>
      <c r="CP782" s="29"/>
      <c r="CQ782" s="29"/>
      <c r="CR782" s="29"/>
      <c r="CS782" s="29"/>
      <c r="CT782" s="29"/>
      <c r="CU782" s="29"/>
    </row>
    <row r="783" ht="12.75" customHeight="1">
      <c r="A783" s="29"/>
      <c r="B783" s="92"/>
      <c r="C783" s="257"/>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c r="CO783" s="29"/>
      <c r="CP783" s="29"/>
      <c r="CQ783" s="29"/>
      <c r="CR783" s="29"/>
      <c r="CS783" s="29"/>
      <c r="CT783" s="29"/>
      <c r="CU783" s="29"/>
    </row>
    <row r="784" ht="12.75" customHeight="1">
      <c r="A784" s="29"/>
      <c r="B784" s="92"/>
      <c r="C784" s="257"/>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c r="CO784" s="29"/>
      <c r="CP784" s="29"/>
      <c r="CQ784" s="29"/>
      <c r="CR784" s="29"/>
      <c r="CS784" s="29"/>
      <c r="CT784" s="29"/>
      <c r="CU784" s="29"/>
    </row>
    <row r="785" ht="12.75" customHeight="1">
      <c r="A785" s="29"/>
      <c r="B785" s="92"/>
      <c r="C785" s="257"/>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c r="CO785" s="29"/>
      <c r="CP785" s="29"/>
      <c r="CQ785" s="29"/>
      <c r="CR785" s="29"/>
      <c r="CS785" s="29"/>
      <c r="CT785" s="29"/>
      <c r="CU785" s="29"/>
    </row>
    <row r="786" ht="12.75" customHeight="1">
      <c r="A786" s="29"/>
      <c r="B786" s="92"/>
      <c r="C786" s="257"/>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c r="CO786" s="29"/>
      <c r="CP786" s="29"/>
      <c r="CQ786" s="29"/>
      <c r="CR786" s="29"/>
      <c r="CS786" s="29"/>
      <c r="CT786" s="29"/>
      <c r="CU786" s="29"/>
    </row>
    <row r="787" ht="12.75" customHeight="1">
      <c r="A787" s="29"/>
      <c r="B787" s="92"/>
      <c r="C787" s="257"/>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c r="CO787" s="29"/>
      <c r="CP787" s="29"/>
      <c r="CQ787" s="29"/>
      <c r="CR787" s="29"/>
      <c r="CS787" s="29"/>
      <c r="CT787" s="29"/>
      <c r="CU787" s="29"/>
    </row>
    <row r="788" ht="12.75" customHeight="1">
      <c r="A788" s="29"/>
      <c r="B788" s="92"/>
      <c r="C788" s="257"/>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c r="CO788" s="29"/>
      <c r="CP788" s="29"/>
      <c r="CQ788" s="29"/>
      <c r="CR788" s="29"/>
      <c r="CS788" s="29"/>
      <c r="CT788" s="29"/>
      <c r="CU788" s="29"/>
    </row>
    <row r="789" ht="12.75" customHeight="1">
      <c r="A789" s="29"/>
      <c r="B789" s="92"/>
      <c r="C789" s="257"/>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row>
    <row r="790" ht="12.75" customHeight="1">
      <c r="A790" s="29"/>
      <c r="B790" s="92"/>
      <c r="C790" s="257"/>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c r="CO790" s="29"/>
      <c r="CP790" s="29"/>
      <c r="CQ790" s="29"/>
      <c r="CR790" s="29"/>
      <c r="CS790" s="29"/>
      <c r="CT790" s="29"/>
      <c r="CU790" s="29"/>
    </row>
    <row r="791" ht="12.75" customHeight="1">
      <c r="A791" s="29"/>
      <c r="B791" s="92"/>
      <c r="C791" s="257"/>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c r="CO791" s="29"/>
      <c r="CP791" s="29"/>
      <c r="CQ791" s="29"/>
      <c r="CR791" s="29"/>
      <c r="CS791" s="29"/>
      <c r="CT791" s="29"/>
      <c r="CU791" s="29"/>
    </row>
    <row r="792" ht="12.75" customHeight="1">
      <c r="A792" s="29"/>
      <c r="B792" s="92"/>
      <c r="C792" s="257"/>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c r="CO792" s="29"/>
      <c r="CP792" s="29"/>
      <c r="CQ792" s="29"/>
      <c r="CR792" s="29"/>
      <c r="CS792" s="29"/>
      <c r="CT792" s="29"/>
      <c r="CU792" s="29"/>
    </row>
    <row r="793" ht="12.75" customHeight="1">
      <c r="A793" s="29"/>
      <c r="B793" s="92"/>
      <c r="C793" s="257"/>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c r="CO793" s="29"/>
      <c r="CP793" s="29"/>
      <c r="CQ793" s="29"/>
      <c r="CR793" s="29"/>
      <c r="CS793" s="29"/>
      <c r="CT793" s="29"/>
      <c r="CU793" s="29"/>
    </row>
    <row r="794" ht="12.75" customHeight="1">
      <c r="A794" s="29"/>
      <c r="B794" s="92"/>
      <c r="C794" s="257"/>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c r="CO794" s="29"/>
      <c r="CP794" s="29"/>
      <c r="CQ794" s="29"/>
      <c r="CR794" s="29"/>
      <c r="CS794" s="29"/>
      <c r="CT794" s="29"/>
      <c r="CU794" s="29"/>
    </row>
    <row r="795" ht="12.75" customHeight="1">
      <c r="A795" s="29"/>
      <c r="B795" s="92"/>
      <c r="C795" s="257"/>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c r="CO795" s="29"/>
      <c r="CP795" s="29"/>
      <c r="CQ795" s="29"/>
      <c r="CR795" s="29"/>
      <c r="CS795" s="29"/>
      <c r="CT795" s="29"/>
      <c r="CU795" s="29"/>
    </row>
    <row r="796" ht="12.75" customHeight="1">
      <c r="A796" s="29"/>
      <c r="B796" s="92"/>
      <c r="C796" s="257"/>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c r="CO796" s="29"/>
      <c r="CP796" s="29"/>
      <c r="CQ796" s="29"/>
      <c r="CR796" s="29"/>
      <c r="CS796" s="29"/>
      <c r="CT796" s="29"/>
      <c r="CU796" s="29"/>
    </row>
    <row r="797" ht="12.75" customHeight="1">
      <c r="A797" s="29"/>
      <c r="B797" s="92"/>
      <c r="C797" s="257"/>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row>
    <row r="798" ht="12.75" customHeight="1">
      <c r="A798" s="29"/>
      <c r="B798" s="92"/>
      <c r="C798" s="257"/>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c r="CO798" s="29"/>
      <c r="CP798" s="29"/>
      <c r="CQ798" s="29"/>
      <c r="CR798" s="29"/>
      <c r="CS798" s="29"/>
      <c r="CT798" s="29"/>
      <c r="CU798" s="29"/>
    </row>
    <row r="799" ht="12.75" customHeight="1">
      <c r="A799" s="29"/>
      <c r="B799" s="92"/>
      <c r="C799" s="257"/>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c r="CO799" s="29"/>
      <c r="CP799" s="29"/>
      <c r="CQ799" s="29"/>
      <c r="CR799" s="29"/>
      <c r="CS799" s="29"/>
      <c r="CT799" s="29"/>
      <c r="CU799" s="29"/>
    </row>
    <row r="800" ht="12.75" customHeight="1">
      <c r="A800" s="29"/>
      <c r="B800" s="92"/>
      <c r="C800" s="257"/>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c r="CO800" s="29"/>
      <c r="CP800" s="29"/>
      <c r="CQ800" s="29"/>
      <c r="CR800" s="29"/>
      <c r="CS800" s="29"/>
      <c r="CT800" s="29"/>
      <c r="CU800" s="29"/>
    </row>
    <row r="801" ht="12.75" customHeight="1">
      <c r="A801" s="29"/>
      <c r="B801" s="92"/>
      <c r="C801" s="257"/>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c r="CO801" s="29"/>
      <c r="CP801" s="29"/>
      <c r="CQ801" s="29"/>
      <c r="CR801" s="29"/>
      <c r="CS801" s="29"/>
      <c r="CT801" s="29"/>
      <c r="CU801" s="29"/>
    </row>
    <row r="802" ht="12.75" customHeight="1">
      <c r="A802" s="29"/>
      <c r="B802" s="92"/>
      <c r="C802" s="257"/>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c r="CO802" s="29"/>
      <c r="CP802" s="29"/>
      <c r="CQ802" s="29"/>
      <c r="CR802" s="29"/>
      <c r="CS802" s="29"/>
      <c r="CT802" s="29"/>
      <c r="CU802" s="29"/>
    </row>
    <row r="803" ht="12.75" customHeight="1">
      <c r="A803" s="29"/>
      <c r="B803" s="92"/>
      <c r="C803" s="257"/>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c r="CO803" s="29"/>
      <c r="CP803" s="29"/>
      <c r="CQ803" s="29"/>
      <c r="CR803" s="29"/>
      <c r="CS803" s="29"/>
      <c r="CT803" s="29"/>
      <c r="CU803" s="29"/>
    </row>
    <row r="804" ht="12.75" customHeight="1">
      <c r="A804" s="29"/>
      <c r="B804" s="92"/>
      <c r="C804" s="257"/>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row>
    <row r="805" ht="12.75" customHeight="1">
      <c r="A805" s="29"/>
      <c r="B805" s="92"/>
      <c r="C805" s="257"/>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c r="CO805" s="29"/>
      <c r="CP805" s="29"/>
      <c r="CQ805" s="29"/>
      <c r="CR805" s="29"/>
      <c r="CS805" s="29"/>
      <c r="CT805" s="29"/>
      <c r="CU805" s="29"/>
    </row>
    <row r="806" ht="12.75" customHeight="1">
      <c r="A806" s="29"/>
      <c r="B806" s="92"/>
      <c r="C806" s="257"/>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c r="CO806" s="29"/>
      <c r="CP806" s="29"/>
      <c r="CQ806" s="29"/>
      <c r="CR806" s="29"/>
      <c r="CS806" s="29"/>
      <c r="CT806" s="29"/>
      <c r="CU806" s="29"/>
    </row>
    <row r="807" ht="12.75" customHeight="1">
      <c r="A807" s="29"/>
      <c r="B807" s="92"/>
      <c r="C807" s="257"/>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row>
    <row r="808" ht="12.75" customHeight="1">
      <c r="A808" s="29"/>
      <c r="B808" s="92"/>
      <c r="C808" s="257"/>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row>
    <row r="809" ht="12.75" customHeight="1">
      <c r="A809" s="29"/>
      <c r="B809" s="92"/>
      <c r="C809" s="257"/>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c r="CO809" s="29"/>
      <c r="CP809" s="29"/>
      <c r="CQ809" s="29"/>
      <c r="CR809" s="29"/>
      <c r="CS809" s="29"/>
      <c r="CT809" s="29"/>
      <c r="CU809" s="29"/>
    </row>
    <row r="810" ht="12.75" customHeight="1">
      <c r="A810" s="29"/>
      <c r="B810" s="92"/>
      <c r="C810" s="257"/>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row>
    <row r="811" ht="12.75" customHeight="1">
      <c r="A811" s="29"/>
      <c r="B811" s="92"/>
      <c r="C811" s="257"/>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row>
    <row r="812" ht="12.75" customHeight="1">
      <c r="A812" s="29"/>
      <c r="B812" s="92"/>
      <c r="C812" s="257"/>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row>
    <row r="813" ht="12.75" customHeight="1">
      <c r="A813" s="29"/>
      <c r="B813" s="92"/>
      <c r="C813" s="257"/>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c r="CO813" s="29"/>
      <c r="CP813" s="29"/>
      <c r="CQ813" s="29"/>
      <c r="CR813" s="29"/>
      <c r="CS813" s="29"/>
      <c r="CT813" s="29"/>
      <c r="CU813" s="29"/>
    </row>
    <row r="814" ht="12.75" customHeight="1">
      <c r="A814" s="29"/>
      <c r="B814" s="92"/>
      <c r="C814" s="257"/>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c r="CO814" s="29"/>
      <c r="CP814" s="29"/>
      <c r="CQ814" s="29"/>
      <c r="CR814" s="29"/>
      <c r="CS814" s="29"/>
      <c r="CT814" s="29"/>
      <c r="CU814" s="29"/>
    </row>
    <row r="815" ht="12.75" customHeight="1">
      <c r="A815" s="29"/>
      <c r="B815" s="92"/>
      <c r="C815" s="257"/>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c r="CO815" s="29"/>
      <c r="CP815" s="29"/>
      <c r="CQ815" s="29"/>
      <c r="CR815" s="29"/>
      <c r="CS815" s="29"/>
      <c r="CT815" s="29"/>
      <c r="CU815" s="29"/>
    </row>
    <row r="816" ht="12.75" customHeight="1">
      <c r="A816" s="29"/>
      <c r="B816" s="92"/>
      <c r="C816" s="257"/>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c r="CO816" s="29"/>
      <c r="CP816" s="29"/>
      <c r="CQ816" s="29"/>
      <c r="CR816" s="29"/>
      <c r="CS816" s="29"/>
      <c r="CT816" s="29"/>
      <c r="CU816" s="29"/>
    </row>
    <row r="817" ht="12.75" customHeight="1">
      <c r="A817" s="29"/>
      <c r="B817" s="92"/>
      <c r="C817" s="257"/>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c r="CO817" s="29"/>
      <c r="CP817" s="29"/>
      <c r="CQ817" s="29"/>
      <c r="CR817" s="29"/>
      <c r="CS817" s="29"/>
      <c r="CT817" s="29"/>
      <c r="CU817" s="29"/>
    </row>
    <row r="818" ht="12.75" customHeight="1">
      <c r="A818" s="29"/>
      <c r="B818" s="92"/>
      <c r="C818" s="257"/>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c r="CO818" s="29"/>
      <c r="CP818" s="29"/>
      <c r="CQ818" s="29"/>
      <c r="CR818" s="29"/>
      <c r="CS818" s="29"/>
      <c r="CT818" s="29"/>
      <c r="CU818" s="29"/>
    </row>
    <row r="819" ht="12.75" customHeight="1">
      <c r="A819" s="29"/>
      <c r="B819" s="92"/>
      <c r="C819" s="257"/>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c r="CO819" s="29"/>
      <c r="CP819" s="29"/>
      <c r="CQ819" s="29"/>
      <c r="CR819" s="29"/>
      <c r="CS819" s="29"/>
      <c r="CT819" s="29"/>
      <c r="CU819" s="29"/>
    </row>
    <row r="820" ht="12.75" customHeight="1">
      <c r="A820" s="29"/>
      <c r="B820" s="92"/>
      <c r="C820" s="257"/>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c r="CO820" s="29"/>
      <c r="CP820" s="29"/>
      <c r="CQ820" s="29"/>
      <c r="CR820" s="29"/>
      <c r="CS820" s="29"/>
      <c r="CT820" s="29"/>
      <c r="CU820" s="29"/>
    </row>
    <row r="821" ht="12.75" customHeight="1">
      <c r="A821" s="29"/>
      <c r="B821" s="92"/>
      <c r="C821" s="257"/>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c r="CO821" s="29"/>
      <c r="CP821" s="29"/>
      <c r="CQ821" s="29"/>
      <c r="CR821" s="29"/>
      <c r="CS821" s="29"/>
      <c r="CT821" s="29"/>
      <c r="CU821" s="29"/>
    </row>
    <row r="822" ht="12.75" customHeight="1">
      <c r="A822" s="29"/>
      <c r="B822" s="92"/>
      <c r="C822" s="257"/>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c r="CO822" s="29"/>
      <c r="CP822" s="29"/>
      <c r="CQ822" s="29"/>
      <c r="CR822" s="29"/>
      <c r="CS822" s="29"/>
      <c r="CT822" s="29"/>
      <c r="CU822" s="29"/>
    </row>
    <row r="823" ht="12.75" customHeight="1">
      <c r="A823" s="29"/>
      <c r="B823" s="92"/>
      <c r="C823" s="257"/>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c r="CO823" s="29"/>
      <c r="CP823" s="29"/>
      <c r="CQ823" s="29"/>
      <c r="CR823" s="29"/>
      <c r="CS823" s="29"/>
      <c r="CT823" s="29"/>
      <c r="CU823" s="29"/>
    </row>
    <row r="824" ht="12.75" customHeight="1">
      <c r="A824" s="29"/>
      <c r="B824" s="92"/>
      <c r="C824" s="257"/>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c r="CO824" s="29"/>
      <c r="CP824" s="29"/>
      <c r="CQ824" s="29"/>
      <c r="CR824" s="29"/>
      <c r="CS824" s="29"/>
      <c r="CT824" s="29"/>
      <c r="CU824" s="29"/>
    </row>
    <row r="825" ht="12.75" customHeight="1">
      <c r="A825" s="29"/>
      <c r="B825" s="92"/>
      <c r="C825" s="257"/>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c r="CO825" s="29"/>
      <c r="CP825" s="29"/>
      <c r="CQ825" s="29"/>
      <c r="CR825" s="29"/>
      <c r="CS825" s="29"/>
      <c r="CT825" s="29"/>
      <c r="CU825" s="29"/>
    </row>
    <row r="826" ht="12.75" customHeight="1">
      <c r="A826" s="29"/>
      <c r="B826" s="92"/>
      <c r="C826" s="257"/>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c r="CO826" s="29"/>
      <c r="CP826" s="29"/>
      <c r="CQ826" s="29"/>
      <c r="CR826" s="29"/>
      <c r="CS826" s="29"/>
      <c r="CT826" s="29"/>
      <c r="CU826" s="29"/>
    </row>
    <row r="827" ht="12.75" customHeight="1">
      <c r="A827" s="29"/>
      <c r="B827" s="92"/>
      <c r="C827" s="257"/>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c r="CO827" s="29"/>
      <c r="CP827" s="29"/>
      <c r="CQ827" s="29"/>
      <c r="CR827" s="29"/>
      <c r="CS827" s="29"/>
      <c r="CT827" s="29"/>
      <c r="CU827" s="29"/>
    </row>
    <row r="828" ht="12.75" customHeight="1">
      <c r="A828" s="29"/>
      <c r="B828" s="92"/>
      <c r="C828" s="257"/>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c r="CO828" s="29"/>
      <c r="CP828" s="29"/>
      <c r="CQ828" s="29"/>
      <c r="CR828" s="29"/>
      <c r="CS828" s="29"/>
      <c r="CT828" s="29"/>
      <c r="CU828" s="29"/>
    </row>
    <row r="829" ht="12.75" customHeight="1">
      <c r="A829" s="29"/>
      <c r="B829" s="92"/>
      <c r="C829" s="257"/>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c r="CO829" s="29"/>
      <c r="CP829" s="29"/>
      <c r="CQ829" s="29"/>
      <c r="CR829" s="29"/>
      <c r="CS829" s="29"/>
      <c r="CT829" s="29"/>
      <c r="CU829" s="29"/>
    </row>
    <row r="830" ht="12.75" customHeight="1">
      <c r="A830" s="29"/>
      <c r="B830" s="92"/>
      <c r="C830" s="257"/>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c r="CO830" s="29"/>
      <c r="CP830" s="29"/>
      <c r="CQ830" s="29"/>
      <c r="CR830" s="29"/>
      <c r="CS830" s="29"/>
      <c r="CT830" s="29"/>
      <c r="CU830" s="29"/>
    </row>
    <row r="831" ht="12.75" customHeight="1">
      <c r="A831" s="29"/>
      <c r="B831" s="92"/>
      <c r="C831" s="257"/>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c r="CO831" s="29"/>
      <c r="CP831" s="29"/>
      <c r="CQ831" s="29"/>
      <c r="CR831" s="29"/>
      <c r="CS831" s="29"/>
      <c r="CT831" s="29"/>
      <c r="CU831" s="29"/>
    </row>
    <row r="832" ht="12.75" customHeight="1">
      <c r="A832" s="29"/>
      <c r="B832" s="92"/>
      <c r="C832" s="257"/>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c r="CO832" s="29"/>
      <c r="CP832" s="29"/>
      <c r="CQ832" s="29"/>
      <c r="CR832" s="29"/>
      <c r="CS832" s="29"/>
      <c r="CT832" s="29"/>
      <c r="CU832" s="29"/>
    </row>
    <row r="833" ht="12.75" customHeight="1">
      <c r="A833" s="29"/>
      <c r="B833" s="92"/>
      <c r="C833" s="257"/>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c r="CO833" s="29"/>
      <c r="CP833" s="29"/>
      <c r="CQ833" s="29"/>
      <c r="CR833" s="29"/>
      <c r="CS833" s="29"/>
      <c r="CT833" s="29"/>
      <c r="CU833" s="29"/>
    </row>
    <row r="834" ht="12.75" customHeight="1">
      <c r="A834" s="29"/>
      <c r="B834" s="92"/>
      <c r="C834" s="257"/>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c r="CO834" s="29"/>
      <c r="CP834" s="29"/>
      <c r="CQ834" s="29"/>
      <c r="CR834" s="29"/>
      <c r="CS834" s="29"/>
      <c r="CT834" s="29"/>
      <c r="CU834" s="29"/>
    </row>
    <row r="835" ht="12.75" customHeight="1">
      <c r="A835" s="29"/>
      <c r="B835" s="92"/>
      <c r="C835" s="257"/>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c r="CO835" s="29"/>
      <c r="CP835" s="29"/>
      <c r="CQ835" s="29"/>
      <c r="CR835" s="29"/>
      <c r="CS835" s="29"/>
      <c r="CT835" s="29"/>
      <c r="CU835" s="29"/>
    </row>
    <row r="836" ht="12.75" customHeight="1">
      <c r="A836" s="29"/>
      <c r="B836" s="92"/>
      <c r="C836" s="257"/>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c r="CO836" s="29"/>
      <c r="CP836" s="29"/>
      <c r="CQ836" s="29"/>
      <c r="CR836" s="29"/>
      <c r="CS836" s="29"/>
      <c r="CT836" s="29"/>
      <c r="CU836" s="29"/>
    </row>
    <row r="837" ht="12.75" customHeight="1">
      <c r="A837" s="29"/>
      <c r="B837" s="92"/>
      <c r="C837" s="257"/>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c r="CO837" s="29"/>
      <c r="CP837" s="29"/>
      <c r="CQ837" s="29"/>
      <c r="CR837" s="29"/>
      <c r="CS837" s="29"/>
      <c r="CT837" s="29"/>
      <c r="CU837" s="29"/>
    </row>
    <row r="838" ht="12.75" customHeight="1">
      <c r="A838" s="29"/>
      <c r="B838" s="92"/>
      <c r="C838" s="257"/>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c r="CO838" s="29"/>
      <c r="CP838" s="29"/>
      <c r="CQ838" s="29"/>
      <c r="CR838" s="29"/>
      <c r="CS838" s="29"/>
      <c r="CT838" s="29"/>
      <c r="CU838" s="29"/>
    </row>
    <row r="839" ht="12.75" customHeight="1">
      <c r="A839" s="29"/>
      <c r="B839" s="92"/>
      <c r="C839" s="257"/>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c r="CO839" s="29"/>
      <c r="CP839" s="29"/>
      <c r="CQ839" s="29"/>
      <c r="CR839" s="29"/>
      <c r="CS839" s="29"/>
      <c r="CT839" s="29"/>
      <c r="CU839" s="29"/>
    </row>
    <row r="840" ht="12.75" customHeight="1">
      <c r="A840" s="29"/>
      <c r="B840" s="92"/>
      <c r="C840" s="257"/>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c r="CO840" s="29"/>
      <c r="CP840" s="29"/>
      <c r="CQ840" s="29"/>
      <c r="CR840" s="29"/>
      <c r="CS840" s="29"/>
      <c r="CT840" s="29"/>
      <c r="CU840" s="29"/>
    </row>
    <row r="841" ht="12.75" customHeight="1">
      <c r="A841" s="29"/>
      <c r="B841" s="92"/>
      <c r="C841" s="257"/>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c r="CO841" s="29"/>
      <c r="CP841" s="29"/>
      <c r="CQ841" s="29"/>
      <c r="CR841" s="29"/>
      <c r="CS841" s="29"/>
      <c r="CT841" s="29"/>
      <c r="CU841" s="29"/>
    </row>
    <row r="842" ht="12.75" customHeight="1">
      <c r="A842" s="29"/>
      <c r="B842" s="92"/>
      <c r="C842" s="257"/>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c r="CO842" s="29"/>
      <c r="CP842" s="29"/>
      <c r="CQ842" s="29"/>
      <c r="CR842" s="29"/>
      <c r="CS842" s="29"/>
      <c r="CT842" s="29"/>
      <c r="CU842" s="29"/>
    </row>
    <row r="843" ht="12.75" customHeight="1">
      <c r="A843" s="29"/>
      <c r="B843" s="92"/>
      <c r="C843" s="257"/>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c r="CO843" s="29"/>
      <c r="CP843" s="29"/>
      <c r="CQ843" s="29"/>
      <c r="CR843" s="29"/>
      <c r="CS843" s="29"/>
      <c r="CT843" s="29"/>
      <c r="CU843" s="29"/>
    </row>
    <row r="844" ht="12.75" customHeight="1">
      <c r="A844" s="29"/>
      <c r="B844" s="92"/>
      <c r="C844" s="257"/>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c r="CO844" s="29"/>
      <c r="CP844" s="29"/>
      <c r="CQ844" s="29"/>
      <c r="CR844" s="29"/>
      <c r="CS844" s="29"/>
      <c r="CT844" s="29"/>
      <c r="CU844" s="29"/>
    </row>
    <row r="845" ht="12.75" customHeight="1">
      <c r="A845" s="29"/>
      <c r="B845" s="92"/>
      <c r="C845" s="257"/>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c r="CO845" s="29"/>
      <c r="CP845" s="29"/>
      <c r="CQ845" s="29"/>
      <c r="CR845" s="29"/>
      <c r="CS845" s="29"/>
      <c r="CT845" s="29"/>
      <c r="CU845" s="29"/>
    </row>
    <row r="846" ht="12.75" customHeight="1">
      <c r="A846" s="29"/>
      <c r="B846" s="92"/>
      <c r="C846" s="257"/>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c r="CO846" s="29"/>
      <c r="CP846" s="29"/>
      <c r="CQ846" s="29"/>
      <c r="CR846" s="29"/>
      <c r="CS846" s="29"/>
      <c r="CT846" s="29"/>
      <c r="CU846" s="29"/>
    </row>
    <row r="847" ht="12.75" customHeight="1">
      <c r="A847" s="29"/>
      <c r="B847" s="92"/>
      <c r="C847" s="257"/>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c r="CO847" s="29"/>
      <c r="CP847" s="29"/>
      <c r="CQ847" s="29"/>
      <c r="CR847" s="29"/>
      <c r="CS847" s="29"/>
      <c r="CT847" s="29"/>
      <c r="CU847" s="29"/>
    </row>
    <row r="848" ht="12.75" customHeight="1">
      <c r="A848" s="29"/>
      <c r="B848" s="92"/>
      <c r="C848" s="257"/>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c r="CO848" s="29"/>
      <c r="CP848" s="29"/>
      <c r="CQ848" s="29"/>
      <c r="CR848" s="29"/>
      <c r="CS848" s="29"/>
      <c r="CT848" s="29"/>
      <c r="CU848" s="29"/>
    </row>
    <row r="849" ht="12.75" customHeight="1">
      <c r="A849" s="29"/>
      <c r="B849" s="92"/>
      <c r="C849" s="257"/>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c r="CO849" s="29"/>
      <c r="CP849" s="29"/>
      <c r="CQ849" s="29"/>
      <c r="CR849" s="29"/>
      <c r="CS849" s="29"/>
      <c r="CT849" s="29"/>
      <c r="CU849" s="29"/>
    </row>
    <row r="850" ht="12.75" customHeight="1">
      <c r="A850" s="29"/>
      <c r="B850" s="92"/>
      <c r="C850" s="257"/>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c r="CO850" s="29"/>
      <c r="CP850" s="29"/>
      <c r="CQ850" s="29"/>
      <c r="CR850" s="29"/>
      <c r="CS850" s="29"/>
      <c r="CT850" s="29"/>
      <c r="CU850" s="29"/>
    </row>
    <row r="851" ht="12.75" customHeight="1">
      <c r="A851" s="29"/>
      <c r="B851" s="92"/>
      <c r="C851" s="257"/>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c r="CO851" s="29"/>
      <c r="CP851" s="29"/>
      <c r="CQ851" s="29"/>
      <c r="CR851" s="29"/>
      <c r="CS851" s="29"/>
      <c r="CT851" s="29"/>
      <c r="CU851" s="29"/>
    </row>
    <row r="852" ht="12.75" customHeight="1">
      <c r="A852" s="29"/>
      <c r="B852" s="92"/>
      <c r="C852" s="257"/>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c r="CO852" s="29"/>
      <c r="CP852" s="29"/>
      <c r="CQ852" s="29"/>
      <c r="CR852" s="29"/>
      <c r="CS852" s="29"/>
      <c r="CT852" s="29"/>
      <c r="CU852" s="29"/>
    </row>
    <row r="853" ht="12.75" customHeight="1">
      <c r="A853" s="29"/>
      <c r="B853" s="92"/>
      <c r="C853" s="257"/>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c r="CO853" s="29"/>
      <c r="CP853" s="29"/>
      <c r="CQ853" s="29"/>
      <c r="CR853" s="29"/>
      <c r="CS853" s="29"/>
      <c r="CT853" s="29"/>
      <c r="CU853" s="29"/>
    </row>
    <row r="854" ht="12.75" customHeight="1">
      <c r="A854" s="29"/>
      <c r="B854" s="92"/>
      <c r="C854" s="257"/>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c r="CO854" s="29"/>
      <c r="CP854" s="29"/>
      <c r="CQ854" s="29"/>
      <c r="CR854" s="29"/>
      <c r="CS854" s="29"/>
      <c r="CT854" s="29"/>
      <c r="CU854" s="29"/>
    </row>
    <row r="855" ht="12.75" customHeight="1">
      <c r="A855" s="29"/>
      <c r="B855" s="92"/>
      <c r="C855" s="257"/>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c r="CO855" s="29"/>
      <c r="CP855" s="29"/>
      <c r="CQ855" s="29"/>
      <c r="CR855" s="29"/>
      <c r="CS855" s="29"/>
      <c r="CT855" s="29"/>
      <c r="CU855" s="29"/>
    </row>
    <row r="856" ht="12.75" customHeight="1">
      <c r="A856" s="29"/>
      <c r="B856" s="92"/>
      <c r="C856" s="257"/>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row>
    <row r="857" ht="12.75" customHeight="1">
      <c r="A857" s="29"/>
      <c r="B857" s="92"/>
      <c r="C857" s="257"/>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c r="CO857" s="29"/>
      <c r="CP857" s="29"/>
      <c r="CQ857" s="29"/>
      <c r="CR857" s="29"/>
      <c r="CS857" s="29"/>
      <c r="CT857" s="29"/>
      <c r="CU857" s="29"/>
    </row>
    <row r="858" ht="12.75" customHeight="1">
      <c r="A858" s="29"/>
      <c r="B858" s="92"/>
      <c r="C858" s="257"/>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row>
    <row r="859" ht="12.75" customHeight="1">
      <c r="A859" s="29"/>
      <c r="B859" s="92"/>
      <c r="C859" s="257"/>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c r="CO859" s="29"/>
      <c r="CP859" s="29"/>
      <c r="CQ859" s="29"/>
      <c r="CR859" s="29"/>
      <c r="CS859" s="29"/>
      <c r="CT859" s="29"/>
      <c r="CU859" s="29"/>
    </row>
    <row r="860" ht="12.75" customHeight="1">
      <c r="A860" s="29"/>
      <c r="B860" s="92"/>
      <c r="C860" s="257"/>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c r="CO860" s="29"/>
      <c r="CP860" s="29"/>
      <c r="CQ860" s="29"/>
      <c r="CR860" s="29"/>
      <c r="CS860" s="29"/>
      <c r="CT860" s="29"/>
      <c r="CU860" s="29"/>
    </row>
    <row r="861" ht="12.75" customHeight="1">
      <c r="A861" s="29"/>
      <c r="B861" s="92"/>
      <c r="C861" s="257"/>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c r="CO861" s="29"/>
      <c r="CP861" s="29"/>
      <c r="CQ861" s="29"/>
      <c r="CR861" s="29"/>
      <c r="CS861" s="29"/>
      <c r="CT861" s="29"/>
      <c r="CU861" s="29"/>
    </row>
    <row r="862" ht="12.75" customHeight="1">
      <c r="A862" s="29"/>
      <c r="B862" s="92"/>
      <c r="C862" s="257"/>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c r="CO862" s="29"/>
      <c r="CP862" s="29"/>
      <c r="CQ862" s="29"/>
      <c r="CR862" s="29"/>
      <c r="CS862" s="29"/>
      <c r="CT862" s="29"/>
      <c r="CU862" s="29"/>
    </row>
    <row r="863" ht="12.75" customHeight="1">
      <c r="A863" s="29"/>
      <c r="B863" s="92"/>
      <c r="C863" s="257"/>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c r="CO863" s="29"/>
      <c r="CP863" s="29"/>
      <c r="CQ863" s="29"/>
      <c r="CR863" s="29"/>
      <c r="CS863" s="29"/>
      <c r="CT863" s="29"/>
      <c r="CU863" s="29"/>
    </row>
    <row r="864" ht="12.75" customHeight="1">
      <c r="A864" s="29"/>
      <c r="B864" s="92"/>
      <c r="C864" s="257"/>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c r="CO864" s="29"/>
      <c r="CP864" s="29"/>
      <c r="CQ864" s="29"/>
      <c r="CR864" s="29"/>
      <c r="CS864" s="29"/>
      <c r="CT864" s="29"/>
      <c r="CU864" s="29"/>
    </row>
    <row r="865" ht="12.75" customHeight="1">
      <c r="A865" s="29"/>
      <c r="B865" s="92"/>
      <c r="C865" s="257"/>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c r="CO865" s="29"/>
      <c r="CP865" s="29"/>
      <c r="CQ865" s="29"/>
      <c r="CR865" s="29"/>
      <c r="CS865" s="29"/>
      <c r="CT865" s="29"/>
      <c r="CU865" s="29"/>
    </row>
    <row r="866" ht="12.75" customHeight="1">
      <c r="A866" s="29"/>
      <c r="B866" s="92"/>
      <c r="C866" s="257"/>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c r="CO866" s="29"/>
      <c r="CP866" s="29"/>
      <c r="CQ866" s="29"/>
      <c r="CR866" s="29"/>
      <c r="CS866" s="29"/>
      <c r="CT866" s="29"/>
      <c r="CU866" s="29"/>
    </row>
    <row r="867" ht="12.75" customHeight="1">
      <c r="A867" s="29"/>
      <c r="B867" s="92"/>
      <c r="C867" s="257"/>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c r="CO867" s="29"/>
      <c r="CP867" s="29"/>
      <c r="CQ867" s="29"/>
      <c r="CR867" s="29"/>
      <c r="CS867" s="29"/>
      <c r="CT867" s="29"/>
      <c r="CU867" s="29"/>
    </row>
    <row r="868" ht="12.75" customHeight="1">
      <c r="A868" s="29"/>
      <c r="B868" s="92"/>
      <c r="C868" s="257"/>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c r="CO868" s="29"/>
      <c r="CP868" s="29"/>
      <c r="CQ868" s="29"/>
      <c r="CR868" s="29"/>
      <c r="CS868" s="29"/>
      <c r="CT868" s="29"/>
      <c r="CU868" s="29"/>
    </row>
    <row r="869" ht="12.75" customHeight="1">
      <c r="A869" s="29"/>
      <c r="B869" s="92"/>
      <c r="C869" s="257"/>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c r="CO869" s="29"/>
      <c r="CP869" s="29"/>
      <c r="CQ869" s="29"/>
      <c r="CR869" s="29"/>
      <c r="CS869" s="29"/>
      <c r="CT869" s="29"/>
      <c r="CU869" s="29"/>
    </row>
    <row r="870" ht="12.75" customHeight="1">
      <c r="A870" s="29"/>
      <c r="B870" s="92"/>
      <c r="C870" s="257"/>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row>
    <row r="871" ht="12.75" customHeight="1">
      <c r="A871" s="29"/>
      <c r="B871" s="92"/>
      <c r="C871" s="257"/>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row>
    <row r="872" ht="12.75" customHeight="1">
      <c r="A872" s="29"/>
      <c r="B872" s="92"/>
      <c r="C872" s="257"/>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row>
    <row r="873" ht="12.75" customHeight="1">
      <c r="A873" s="29"/>
      <c r="B873" s="92"/>
      <c r="C873" s="257"/>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c r="CO873" s="29"/>
      <c r="CP873" s="29"/>
      <c r="CQ873" s="29"/>
      <c r="CR873" s="29"/>
      <c r="CS873" s="29"/>
      <c r="CT873" s="29"/>
      <c r="CU873" s="29"/>
    </row>
    <row r="874" ht="12.75" customHeight="1">
      <c r="A874" s="29"/>
      <c r="B874" s="92"/>
      <c r="C874" s="257"/>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c r="CO874" s="29"/>
      <c r="CP874" s="29"/>
      <c r="CQ874" s="29"/>
      <c r="CR874" s="29"/>
      <c r="CS874" s="29"/>
      <c r="CT874" s="29"/>
      <c r="CU874" s="29"/>
    </row>
    <row r="875" ht="12.75" customHeight="1">
      <c r="A875" s="29"/>
      <c r="B875" s="92"/>
      <c r="C875" s="257"/>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c r="CO875" s="29"/>
      <c r="CP875" s="29"/>
      <c r="CQ875" s="29"/>
      <c r="CR875" s="29"/>
      <c r="CS875" s="29"/>
      <c r="CT875" s="29"/>
      <c r="CU875" s="29"/>
    </row>
    <row r="876" ht="12.75" customHeight="1">
      <c r="A876" s="29"/>
      <c r="B876" s="92"/>
      <c r="C876" s="257"/>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c r="CO876" s="29"/>
      <c r="CP876" s="29"/>
      <c r="CQ876" s="29"/>
      <c r="CR876" s="29"/>
      <c r="CS876" s="29"/>
      <c r="CT876" s="29"/>
      <c r="CU876" s="29"/>
    </row>
    <row r="877" ht="12.75" customHeight="1">
      <c r="A877" s="29"/>
      <c r="B877" s="92"/>
      <c r="C877" s="257"/>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c r="CO877" s="29"/>
      <c r="CP877" s="29"/>
      <c r="CQ877" s="29"/>
      <c r="CR877" s="29"/>
      <c r="CS877" s="29"/>
      <c r="CT877" s="29"/>
      <c r="CU877" s="29"/>
    </row>
    <row r="878" ht="12.75" customHeight="1">
      <c r="A878" s="29"/>
      <c r="B878" s="92"/>
      <c r="C878" s="257"/>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c r="CO878" s="29"/>
      <c r="CP878" s="29"/>
      <c r="CQ878" s="29"/>
      <c r="CR878" s="29"/>
      <c r="CS878" s="29"/>
      <c r="CT878" s="29"/>
      <c r="CU878" s="29"/>
    </row>
    <row r="879" ht="12.75" customHeight="1">
      <c r="A879" s="29"/>
      <c r="B879" s="92"/>
      <c r="C879" s="257"/>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c r="CO879" s="29"/>
      <c r="CP879" s="29"/>
      <c r="CQ879" s="29"/>
      <c r="CR879" s="29"/>
      <c r="CS879" s="29"/>
      <c r="CT879" s="29"/>
      <c r="CU879" s="29"/>
    </row>
    <row r="880" ht="12.75" customHeight="1">
      <c r="A880" s="29"/>
      <c r="B880" s="92"/>
      <c r="C880" s="257"/>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c r="CO880" s="29"/>
      <c r="CP880" s="29"/>
      <c r="CQ880" s="29"/>
      <c r="CR880" s="29"/>
      <c r="CS880" s="29"/>
      <c r="CT880" s="29"/>
      <c r="CU880" s="29"/>
    </row>
    <row r="881" ht="12.75" customHeight="1">
      <c r="A881" s="29"/>
      <c r="B881" s="92"/>
      <c r="C881" s="257"/>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c r="CO881" s="29"/>
      <c r="CP881" s="29"/>
      <c r="CQ881" s="29"/>
      <c r="CR881" s="29"/>
      <c r="CS881" s="29"/>
      <c r="CT881" s="29"/>
      <c r="CU881" s="29"/>
    </row>
    <row r="882" ht="12.75" customHeight="1">
      <c r="A882" s="29"/>
      <c r="B882" s="92"/>
      <c r="C882" s="257"/>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c r="CO882" s="29"/>
      <c r="CP882" s="29"/>
      <c r="CQ882" s="29"/>
      <c r="CR882" s="29"/>
      <c r="CS882" s="29"/>
      <c r="CT882" s="29"/>
      <c r="CU882" s="29"/>
    </row>
    <row r="883" ht="12.75" customHeight="1">
      <c r="A883" s="29"/>
      <c r="B883" s="92"/>
      <c r="C883" s="257"/>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c r="CO883" s="29"/>
      <c r="CP883" s="29"/>
      <c r="CQ883" s="29"/>
      <c r="CR883" s="29"/>
      <c r="CS883" s="29"/>
      <c r="CT883" s="29"/>
      <c r="CU883" s="29"/>
    </row>
    <row r="884" ht="12.75" customHeight="1">
      <c r="A884" s="29"/>
      <c r="B884" s="92"/>
      <c r="C884" s="257"/>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c r="CO884" s="29"/>
      <c r="CP884" s="29"/>
      <c r="CQ884" s="29"/>
      <c r="CR884" s="29"/>
      <c r="CS884" s="29"/>
      <c r="CT884" s="29"/>
      <c r="CU884" s="29"/>
    </row>
    <row r="885" ht="12.75" customHeight="1">
      <c r="A885" s="29"/>
      <c r="B885" s="92"/>
      <c r="C885" s="257"/>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c r="CO885" s="29"/>
      <c r="CP885" s="29"/>
      <c r="CQ885" s="29"/>
      <c r="CR885" s="29"/>
      <c r="CS885" s="29"/>
      <c r="CT885" s="29"/>
      <c r="CU885" s="29"/>
    </row>
    <row r="886" ht="12.75" customHeight="1">
      <c r="A886" s="29"/>
      <c r="B886" s="92"/>
      <c r="C886" s="257"/>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c r="CO886" s="29"/>
      <c r="CP886" s="29"/>
      <c r="CQ886" s="29"/>
      <c r="CR886" s="29"/>
      <c r="CS886" s="29"/>
      <c r="CT886" s="29"/>
      <c r="CU886" s="29"/>
    </row>
    <row r="887" ht="12.75" customHeight="1">
      <c r="A887" s="29"/>
      <c r="B887" s="92"/>
      <c r="C887" s="257"/>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c r="CO887" s="29"/>
      <c r="CP887" s="29"/>
      <c r="CQ887" s="29"/>
      <c r="CR887" s="29"/>
      <c r="CS887" s="29"/>
      <c r="CT887" s="29"/>
      <c r="CU887" s="29"/>
    </row>
    <row r="888" ht="12.75" customHeight="1">
      <c r="A888" s="29"/>
      <c r="B888" s="92"/>
      <c r="C888" s="257"/>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c r="CO888" s="29"/>
      <c r="CP888" s="29"/>
      <c r="CQ888" s="29"/>
      <c r="CR888" s="29"/>
      <c r="CS888" s="29"/>
      <c r="CT888" s="29"/>
      <c r="CU888" s="29"/>
    </row>
    <row r="889" ht="12.75" customHeight="1">
      <c r="A889" s="29"/>
      <c r="B889" s="92"/>
      <c r="C889" s="257"/>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c r="CO889" s="29"/>
      <c r="CP889" s="29"/>
      <c r="CQ889" s="29"/>
      <c r="CR889" s="29"/>
      <c r="CS889" s="29"/>
      <c r="CT889" s="29"/>
      <c r="CU889" s="29"/>
    </row>
    <row r="890" ht="12.75" customHeight="1">
      <c r="A890" s="29"/>
      <c r="B890" s="92"/>
      <c r="C890" s="257"/>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c r="CO890" s="29"/>
      <c r="CP890" s="29"/>
      <c r="CQ890" s="29"/>
      <c r="CR890" s="29"/>
      <c r="CS890" s="29"/>
      <c r="CT890" s="29"/>
      <c r="CU890" s="29"/>
    </row>
    <row r="891" ht="12.75" customHeight="1">
      <c r="A891" s="29"/>
      <c r="B891" s="92"/>
      <c r="C891" s="257"/>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c r="CO891" s="29"/>
      <c r="CP891" s="29"/>
      <c r="CQ891" s="29"/>
      <c r="CR891" s="29"/>
      <c r="CS891" s="29"/>
      <c r="CT891" s="29"/>
      <c r="CU891" s="29"/>
    </row>
    <row r="892" ht="12.75" customHeight="1">
      <c r="A892" s="29"/>
      <c r="B892" s="92"/>
      <c r="C892" s="257"/>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c r="CO892" s="29"/>
      <c r="CP892" s="29"/>
      <c r="CQ892" s="29"/>
      <c r="CR892" s="29"/>
      <c r="CS892" s="29"/>
      <c r="CT892" s="29"/>
      <c r="CU892" s="29"/>
    </row>
    <row r="893" ht="12.75" customHeight="1">
      <c r="A893" s="29"/>
      <c r="B893" s="92"/>
      <c r="C893" s="257"/>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c r="CO893" s="29"/>
      <c r="CP893" s="29"/>
      <c r="CQ893" s="29"/>
      <c r="CR893" s="29"/>
      <c r="CS893" s="29"/>
      <c r="CT893" s="29"/>
      <c r="CU893" s="29"/>
    </row>
    <row r="894" ht="12.75" customHeight="1">
      <c r="A894" s="29"/>
      <c r="B894" s="92"/>
      <c r="C894" s="257"/>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c r="CO894" s="29"/>
      <c r="CP894" s="29"/>
      <c r="CQ894" s="29"/>
      <c r="CR894" s="29"/>
      <c r="CS894" s="29"/>
      <c r="CT894" s="29"/>
      <c r="CU894" s="29"/>
    </row>
    <row r="895" ht="12.75" customHeight="1">
      <c r="A895" s="29"/>
      <c r="B895" s="92"/>
      <c r="C895" s="257"/>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c r="CO895" s="29"/>
      <c r="CP895" s="29"/>
      <c r="CQ895" s="29"/>
      <c r="CR895" s="29"/>
      <c r="CS895" s="29"/>
      <c r="CT895" s="29"/>
      <c r="CU895" s="29"/>
    </row>
    <row r="896" ht="12.75" customHeight="1">
      <c r="A896" s="29"/>
      <c r="B896" s="92"/>
      <c r="C896" s="257"/>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c r="CO896" s="29"/>
      <c r="CP896" s="29"/>
      <c r="CQ896" s="29"/>
      <c r="CR896" s="29"/>
      <c r="CS896" s="29"/>
      <c r="CT896" s="29"/>
      <c r="CU896" s="29"/>
    </row>
    <row r="897" ht="12.75" customHeight="1">
      <c r="A897" s="29"/>
      <c r="B897" s="92"/>
      <c r="C897" s="257"/>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c r="CO897" s="29"/>
      <c r="CP897" s="29"/>
      <c r="CQ897" s="29"/>
      <c r="CR897" s="29"/>
      <c r="CS897" s="29"/>
      <c r="CT897" s="29"/>
      <c r="CU897" s="29"/>
    </row>
    <row r="898" ht="12.75" customHeight="1">
      <c r="A898" s="29"/>
      <c r="B898" s="92"/>
      <c r="C898" s="257"/>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c r="CO898" s="29"/>
      <c r="CP898" s="29"/>
      <c r="CQ898" s="29"/>
      <c r="CR898" s="29"/>
      <c r="CS898" s="29"/>
      <c r="CT898" s="29"/>
      <c r="CU898" s="29"/>
    </row>
    <row r="899" ht="12.75" customHeight="1">
      <c r="A899" s="29"/>
      <c r="B899" s="92"/>
      <c r="C899" s="257"/>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c r="CO899" s="29"/>
      <c r="CP899" s="29"/>
      <c r="CQ899" s="29"/>
      <c r="CR899" s="29"/>
      <c r="CS899" s="29"/>
      <c r="CT899" s="29"/>
      <c r="CU899" s="29"/>
    </row>
    <row r="900" ht="12.75" customHeight="1">
      <c r="A900" s="29"/>
      <c r="B900" s="92"/>
      <c r="C900" s="257"/>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c r="CO900" s="29"/>
      <c r="CP900" s="29"/>
      <c r="CQ900" s="29"/>
      <c r="CR900" s="29"/>
      <c r="CS900" s="29"/>
      <c r="CT900" s="29"/>
      <c r="CU900" s="29"/>
    </row>
    <row r="901" ht="12.75" customHeight="1">
      <c r="A901" s="29"/>
      <c r="B901" s="92"/>
      <c r="C901" s="257"/>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c r="CO901" s="29"/>
      <c r="CP901" s="29"/>
      <c r="CQ901" s="29"/>
      <c r="CR901" s="29"/>
      <c r="CS901" s="29"/>
      <c r="CT901" s="29"/>
      <c r="CU901" s="29"/>
    </row>
    <row r="902" ht="12.75" customHeight="1">
      <c r="A902" s="29"/>
      <c r="B902" s="92"/>
      <c r="C902" s="257"/>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c r="CO902" s="29"/>
      <c r="CP902" s="29"/>
      <c r="CQ902" s="29"/>
      <c r="CR902" s="29"/>
      <c r="CS902" s="29"/>
      <c r="CT902" s="29"/>
      <c r="CU902" s="29"/>
    </row>
    <row r="903" ht="12.75" customHeight="1">
      <c r="A903" s="29"/>
      <c r="B903" s="92"/>
      <c r="C903" s="257"/>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c r="CO903" s="29"/>
      <c r="CP903" s="29"/>
      <c r="CQ903" s="29"/>
      <c r="CR903" s="29"/>
      <c r="CS903" s="29"/>
      <c r="CT903" s="29"/>
      <c r="CU903" s="29"/>
    </row>
    <row r="904" ht="12.75" customHeight="1">
      <c r="A904" s="29"/>
      <c r="B904" s="92"/>
      <c r="C904" s="257"/>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c r="CO904" s="29"/>
      <c r="CP904" s="29"/>
      <c r="CQ904" s="29"/>
      <c r="CR904" s="29"/>
      <c r="CS904" s="29"/>
      <c r="CT904" s="29"/>
      <c r="CU904" s="29"/>
    </row>
    <row r="905" ht="12.75" customHeight="1">
      <c r="A905" s="29"/>
      <c r="B905" s="92"/>
      <c r="C905" s="257"/>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c r="CO905" s="29"/>
      <c r="CP905" s="29"/>
      <c r="CQ905" s="29"/>
      <c r="CR905" s="29"/>
      <c r="CS905" s="29"/>
      <c r="CT905" s="29"/>
      <c r="CU905" s="29"/>
    </row>
    <row r="906" ht="12.75" customHeight="1">
      <c r="A906" s="29"/>
      <c r="B906" s="92"/>
      <c r="C906" s="257"/>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c r="CO906" s="29"/>
      <c r="CP906" s="29"/>
      <c r="CQ906" s="29"/>
      <c r="CR906" s="29"/>
      <c r="CS906" s="29"/>
      <c r="CT906" s="29"/>
      <c r="CU906" s="29"/>
    </row>
    <row r="907" ht="12.75" customHeight="1">
      <c r="A907" s="29"/>
      <c r="B907" s="92"/>
      <c r="C907" s="257"/>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c r="CO907" s="29"/>
      <c r="CP907" s="29"/>
      <c r="CQ907" s="29"/>
      <c r="CR907" s="29"/>
      <c r="CS907" s="29"/>
      <c r="CT907" s="29"/>
      <c r="CU907" s="29"/>
    </row>
    <row r="908" ht="12.75" customHeight="1">
      <c r="A908" s="29"/>
      <c r="B908" s="92"/>
      <c r="C908" s="257"/>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c r="CO908" s="29"/>
      <c r="CP908" s="29"/>
      <c r="CQ908" s="29"/>
      <c r="CR908" s="29"/>
      <c r="CS908" s="29"/>
      <c r="CT908" s="29"/>
      <c r="CU908" s="29"/>
    </row>
    <row r="909" ht="12.75" customHeight="1">
      <c r="A909" s="29"/>
      <c r="B909" s="92"/>
      <c r="C909" s="257"/>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c r="CO909" s="29"/>
      <c r="CP909" s="29"/>
      <c r="CQ909" s="29"/>
      <c r="CR909" s="29"/>
      <c r="CS909" s="29"/>
      <c r="CT909" s="29"/>
      <c r="CU909" s="29"/>
    </row>
    <row r="910" ht="12.75" customHeight="1">
      <c r="A910" s="29"/>
      <c r="B910" s="92"/>
      <c r="C910" s="257"/>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c r="CO910" s="29"/>
      <c r="CP910" s="29"/>
      <c r="CQ910" s="29"/>
      <c r="CR910" s="29"/>
      <c r="CS910" s="29"/>
      <c r="CT910" s="29"/>
      <c r="CU910" s="29"/>
    </row>
    <row r="911" ht="12.75" customHeight="1">
      <c r="A911" s="29"/>
      <c r="B911" s="92"/>
      <c r="C911" s="257"/>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c r="CO911" s="29"/>
      <c r="CP911" s="29"/>
      <c r="CQ911" s="29"/>
      <c r="CR911" s="29"/>
      <c r="CS911" s="29"/>
      <c r="CT911" s="29"/>
      <c r="CU911" s="29"/>
    </row>
    <row r="912" ht="12.75" customHeight="1">
      <c r="A912" s="29"/>
      <c r="B912" s="92"/>
      <c r="C912" s="257"/>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c r="CO912" s="29"/>
      <c r="CP912" s="29"/>
      <c r="CQ912" s="29"/>
      <c r="CR912" s="29"/>
      <c r="CS912" s="29"/>
      <c r="CT912" s="29"/>
      <c r="CU912" s="29"/>
    </row>
    <row r="913" ht="12.75" customHeight="1">
      <c r="A913" s="29"/>
      <c r="B913" s="92"/>
      <c r="C913" s="257"/>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c r="CO913" s="29"/>
      <c r="CP913" s="29"/>
      <c r="CQ913" s="29"/>
      <c r="CR913" s="29"/>
      <c r="CS913" s="29"/>
      <c r="CT913" s="29"/>
      <c r="CU913" s="29"/>
    </row>
    <row r="914" ht="12.75" customHeight="1">
      <c r="A914" s="29"/>
      <c r="B914" s="92"/>
      <c r="C914" s="257"/>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c r="CO914" s="29"/>
      <c r="CP914" s="29"/>
      <c r="CQ914" s="29"/>
      <c r="CR914" s="29"/>
      <c r="CS914" s="29"/>
      <c r="CT914" s="29"/>
      <c r="CU914" s="29"/>
    </row>
    <row r="915" ht="12.75" customHeight="1">
      <c r="A915" s="29"/>
      <c r="B915" s="92"/>
      <c r="C915" s="257"/>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c r="CO915" s="29"/>
      <c r="CP915" s="29"/>
      <c r="CQ915" s="29"/>
      <c r="CR915" s="29"/>
      <c r="CS915" s="29"/>
      <c r="CT915" s="29"/>
      <c r="CU915" s="29"/>
    </row>
    <row r="916" ht="12.75" customHeight="1">
      <c r="A916" s="29"/>
      <c r="B916" s="92"/>
      <c r="C916" s="257"/>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c r="CO916" s="29"/>
      <c r="CP916" s="29"/>
      <c r="CQ916" s="29"/>
      <c r="CR916" s="29"/>
      <c r="CS916" s="29"/>
      <c r="CT916" s="29"/>
      <c r="CU916" s="29"/>
    </row>
    <row r="917" ht="12.75" customHeight="1">
      <c r="A917" s="29"/>
      <c r="B917" s="92"/>
      <c r="C917" s="257"/>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c r="CO917" s="29"/>
      <c r="CP917" s="29"/>
      <c r="CQ917" s="29"/>
      <c r="CR917" s="29"/>
      <c r="CS917" s="29"/>
      <c r="CT917" s="29"/>
      <c r="CU917" s="29"/>
    </row>
    <row r="918" ht="12.75" customHeight="1">
      <c r="A918" s="29"/>
      <c r="B918" s="92"/>
      <c r="C918" s="257"/>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c r="CO918" s="29"/>
      <c r="CP918" s="29"/>
      <c r="CQ918" s="29"/>
      <c r="CR918" s="29"/>
      <c r="CS918" s="29"/>
      <c r="CT918" s="29"/>
      <c r="CU918" s="29"/>
    </row>
    <row r="919" ht="12.75" customHeight="1">
      <c r="A919" s="29"/>
      <c r="B919" s="92"/>
      <c r="C919" s="257"/>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c r="CO919" s="29"/>
      <c r="CP919" s="29"/>
      <c r="CQ919" s="29"/>
      <c r="CR919" s="29"/>
      <c r="CS919" s="29"/>
      <c r="CT919" s="29"/>
      <c r="CU919" s="29"/>
    </row>
    <row r="920" ht="12.75" customHeight="1">
      <c r="A920" s="29"/>
      <c r="B920" s="92"/>
      <c r="C920" s="257"/>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29"/>
      <c r="CG920" s="29"/>
      <c r="CH920" s="29"/>
      <c r="CI920" s="29"/>
      <c r="CJ920" s="29"/>
      <c r="CK920" s="29"/>
      <c r="CL920" s="29"/>
      <c r="CM920" s="29"/>
      <c r="CN920" s="29"/>
      <c r="CO920" s="29"/>
      <c r="CP920" s="29"/>
      <c r="CQ920" s="29"/>
      <c r="CR920" s="29"/>
      <c r="CS920" s="29"/>
      <c r="CT920" s="29"/>
      <c r="CU920" s="29"/>
    </row>
    <row r="921" ht="12.75" customHeight="1">
      <c r="A921" s="29"/>
      <c r="B921" s="92"/>
      <c r="C921" s="257"/>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29"/>
      <c r="CG921" s="29"/>
      <c r="CH921" s="29"/>
      <c r="CI921" s="29"/>
      <c r="CJ921" s="29"/>
      <c r="CK921" s="29"/>
      <c r="CL921" s="29"/>
      <c r="CM921" s="29"/>
      <c r="CN921" s="29"/>
      <c r="CO921" s="29"/>
      <c r="CP921" s="29"/>
      <c r="CQ921" s="29"/>
      <c r="CR921" s="29"/>
      <c r="CS921" s="29"/>
      <c r="CT921" s="29"/>
      <c r="CU921" s="29"/>
    </row>
    <row r="922" ht="12.75" customHeight="1">
      <c r="A922" s="29"/>
      <c r="B922" s="92"/>
      <c r="C922" s="257"/>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29"/>
      <c r="CG922" s="29"/>
      <c r="CH922" s="29"/>
      <c r="CI922" s="29"/>
      <c r="CJ922" s="29"/>
      <c r="CK922" s="29"/>
      <c r="CL922" s="29"/>
      <c r="CM922" s="29"/>
      <c r="CN922" s="29"/>
      <c r="CO922" s="29"/>
      <c r="CP922" s="29"/>
      <c r="CQ922" s="29"/>
      <c r="CR922" s="29"/>
      <c r="CS922" s="29"/>
      <c r="CT922" s="29"/>
      <c r="CU922" s="29"/>
    </row>
    <row r="923" ht="12.75" customHeight="1">
      <c r="A923" s="29"/>
      <c r="B923" s="92"/>
      <c r="C923" s="257"/>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29"/>
      <c r="CG923" s="29"/>
      <c r="CH923" s="29"/>
      <c r="CI923" s="29"/>
      <c r="CJ923" s="29"/>
      <c r="CK923" s="29"/>
      <c r="CL923" s="29"/>
      <c r="CM923" s="29"/>
      <c r="CN923" s="29"/>
      <c r="CO923" s="29"/>
      <c r="CP923" s="29"/>
      <c r="CQ923" s="29"/>
      <c r="CR923" s="29"/>
      <c r="CS923" s="29"/>
      <c r="CT923" s="29"/>
      <c r="CU923" s="29"/>
    </row>
    <row r="924" ht="12.75" customHeight="1">
      <c r="A924" s="29"/>
      <c r="B924" s="92"/>
      <c r="C924" s="257"/>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29"/>
      <c r="CG924" s="29"/>
      <c r="CH924" s="29"/>
      <c r="CI924" s="29"/>
      <c r="CJ924" s="29"/>
      <c r="CK924" s="29"/>
      <c r="CL924" s="29"/>
      <c r="CM924" s="29"/>
      <c r="CN924" s="29"/>
      <c r="CO924" s="29"/>
      <c r="CP924" s="29"/>
      <c r="CQ924" s="29"/>
      <c r="CR924" s="29"/>
      <c r="CS924" s="29"/>
      <c r="CT924" s="29"/>
      <c r="CU924" s="29"/>
    </row>
    <row r="925" ht="12.75" customHeight="1">
      <c r="A925" s="29"/>
      <c r="B925" s="92"/>
      <c r="C925" s="257"/>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29"/>
      <c r="CG925" s="29"/>
      <c r="CH925" s="29"/>
      <c r="CI925" s="29"/>
      <c r="CJ925" s="29"/>
      <c r="CK925" s="29"/>
      <c r="CL925" s="29"/>
      <c r="CM925" s="29"/>
      <c r="CN925" s="29"/>
      <c r="CO925" s="29"/>
      <c r="CP925" s="29"/>
      <c r="CQ925" s="29"/>
      <c r="CR925" s="29"/>
      <c r="CS925" s="29"/>
      <c r="CT925" s="29"/>
      <c r="CU925" s="29"/>
    </row>
    <row r="926" ht="12.75" customHeight="1">
      <c r="A926" s="29"/>
      <c r="B926" s="92"/>
      <c r="C926" s="257"/>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29"/>
      <c r="CG926" s="29"/>
      <c r="CH926" s="29"/>
      <c r="CI926" s="29"/>
      <c r="CJ926" s="29"/>
      <c r="CK926" s="29"/>
      <c r="CL926" s="29"/>
      <c r="CM926" s="29"/>
      <c r="CN926" s="29"/>
      <c r="CO926" s="29"/>
      <c r="CP926" s="29"/>
      <c r="CQ926" s="29"/>
      <c r="CR926" s="29"/>
      <c r="CS926" s="29"/>
      <c r="CT926" s="29"/>
      <c r="CU926" s="29"/>
    </row>
    <row r="927" ht="12.75" customHeight="1">
      <c r="A927" s="29"/>
      <c r="B927" s="92"/>
      <c r="C927" s="257"/>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29"/>
      <c r="CG927" s="29"/>
      <c r="CH927" s="29"/>
      <c r="CI927" s="29"/>
      <c r="CJ927" s="29"/>
      <c r="CK927" s="29"/>
      <c r="CL927" s="29"/>
      <c r="CM927" s="29"/>
      <c r="CN927" s="29"/>
      <c r="CO927" s="29"/>
      <c r="CP927" s="29"/>
      <c r="CQ927" s="29"/>
      <c r="CR927" s="29"/>
      <c r="CS927" s="29"/>
      <c r="CT927" s="29"/>
      <c r="CU927" s="29"/>
    </row>
    <row r="928" ht="12.75" customHeight="1">
      <c r="A928" s="29"/>
      <c r="B928" s="92"/>
      <c r="C928" s="257"/>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29"/>
      <c r="CG928" s="29"/>
      <c r="CH928" s="29"/>
      <c r="CI928" s="29"/>
      <c r="CJ928" s="29"/>
      <c r="CK928" s="29"/>
      <c r="CL928" s="29"/>
      <c r="CM928" s="29"/>
      <c r="CN928" s="29"/>
      <c r="CO928" s="29"/>
      <c r="CP928" s="29"/>
      <c r="CQ928" s="29"/>
      <c r="CR928" s="29"/>
      <c r="CS928" s="29"/>
      <c r="CT928" s="29"/>
      <c r="CU928" s="29"/>
    </row>
    <row r="929" ht="12.75" customHeight="1">
      <c r="A929" s="29"/>
      <c r="B929" s="92"/>
      <c r="C929" s="257"/>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29"/>
      <c r="CG929" s="29"/>
      <c r="CH929" s="29"/>
      <c r="CI929" s="29"/>
      <c r="CJ929" s="29"/>
      <c r="CK929" s="29"/>
      <c r="CL929" s="29"/>
      <c r="CM929" s="29"/>
      <c r="CN929" s="29"/>
      <c r="CO929" s="29"/>
      <c r="CP929" s="29"/>
      <c r="CQ929" s="29"/>
      <c r="CR929" s="29"/>
      <c r="CS929" s="29"/>
      <c r="CT929" s="29"/>
      <c r="CU929" s="29"/>
    </row>
    <row r="930" ht="12.75" customHeight="1">
      <c r="A930" s="29"/>
      <c r="B930" s="92"/>
      <c r="C930" s="257"/>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29"/>
      <c r="CG930" s="29"/>
      <c r="CH930" s="29"/>
      <c r="CI930" s="29"/>
      <c r="CJ930" s="29"/>
      <c r="CK930" s="29"/>
      <c r="CL930" s="29"/>
      <c r="CM930" s="29"/>
      <c r="CN930" s="29"/>
      <c r="CO930" s="29"/>
      <c r="CP930" s="29"/>
      <c r="CQ930" s="29"/>
      <c r="CR930" s="29"/>
      <c r="CS930" s="29"/>
      <c r="CT930" s="29"/>
      <c r="CU930" s="29"/>
    </row>
    <row r="931" ht="12.75" customHeight="1">
      <c r="A931" s="29"/>
      <c r="B931" s="92"/>
      <c r="C931" s="257"/>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29"/>
      <c r="CG931" s="29"/>
      <c r="CH931" s="29"/>
      <c r="CI931" s="29"/>
      <c r="CJ931" s="29"/>
      <c r="CK931" s="29"/>
      <c r="CL931" s="29"/>
      <c r="CM931" s="29"/>
      <c r="CN931" s="29"/>
      <c r="CO931" s="29"/>
      <c r="CP931" s="29"/>
      <c r="CQ931" s="29"/>
      <c r="CR931" s="29"/>
      <c r="CS931" s="29"/>
      <c r="CT931" s="29"/>
      <c r="CU931" s="29"/>
    </row>
    <row r="932" ht="12.75" customHeight="1">
      <c r="A932" s="29"/>
      <c r="B932" s="92"/>
      <c r="C932" s="257"/>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c r="CO932" s="29"/>
      <c r="CP932" s="29"/>
      <c r="CQ932" s="29"/>
      <c r="CR932" s="29"/>
      <c r="CS932" s="29"/>
      <c r="CT932" s="29"/>
      <c r="CU932" s="29"/>
    </row>
    <row r="933" ht="12.75" customHeight="1">
      <c r="A933" s="29"/>
      <c r="B933" s="92"/>
      <c r="C933" s="257"/>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c r="CO933" s="29"/>
      <c r="CP933" s="29"/>
      <c r="CQ933" s="29"/>
      <c r="CR933" s="29"/>
      <c r="CS933" s="29"/>
      <c r="CT933" s="29"/>
      <c r="CU933" s="29"/>
    </row>
    <row r="934" ht="12.75" customHeight="1">
      <c r="A934" s="29"/>
      <c r="B934" s="92"/>
      <c r="C934" s="257"/>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c r="CO934" s="29"/>
      <c r="CP934" s="29"/>
      <c r="CQ934" s="29"/>
      <c r="CR934" s="29"/>
      <c r="CS934" s="29"/>
      <c r="CT934" s="29"/>
      <c r="CU934" s="29"/>
    </row>
    <row r="935" ht="12.75" customHeight="1">
      <c r="A935" s="29"/>
      <c r="B935" s="92"/>
      <c r="C935" s="257"/>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29"/>
      <c r="CG935" s="29"/>
      <c r="CH935" s="29"/>
      <c r="CI935" s="29"/>
      <c r="CJ935" s="29"/>
      <c r="CK935" s="29"/>
      <c r="CL935" s="29"/>
      <c r="CM935" s="29"/>
      <c r="CN935" s="29"/>
      <c r="CO935" s="29"/>
      <c r="CP935" s="29"/>
      <c r="CQ935" s="29"/>
      <c r="CR935" s="29"/>
      <c r="CS935" s="29"/>
      <c r="CT935" s="29"/>
      <c r="CU935" s="29"/>
    </row>
    <row r="936" ht="12.75" customHeight="1">
      <c r="A936" s="29"/>
      <c r="B936" s="92"/>
      <c r="C936" s="257"/>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29"/>
      <c r="CG936" s="29"/>
      <c r="CH936" s="29"/>
      <c r="CI936" s="29"/>
      <c r="CJ936" s="29"/>
      <c r="CK936" s="29"/>
      <c r="CL936" s="29"/>
      <c r="CM936" s="29"/>
      <c r="CN936" s="29"/>
      <c r="CO936" s="29"/>
      <c r="CP936" s="29"/>
      <c r="CQ936" s="29"/>
      <c r="CR936" s="29"/>
      <c r="CS936" s="29"/>
      <c r="CT936" s="29"/>
      <c r="CU936" s="29"/>
    </row>
    <row r="937" ht="12.75" customHeight="1">
      <c r="A937" s="29"/>
      <c r="B937" s="92"/>
      <c r="C937" s="257"/>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29"/>
      <c r="CG937" s="29"/>
      <c r="CH937" s="29"/>
      <c r="CI937" s="29"/>
      <c r="CJ937" s="29"/>
      <c r="CK937" s="29"/>
      <c r="CL937" s="29"/>
      <c r="CM937" s="29"/>
      <c r="CN937" s="29"/>
      <c r="CO937" s="29"/>
      <c r="CP937" s="29"/>
      <c r="CQ937" s="29"/>
      <c r="CR937" s="29"/>
      <c r="CS937" s="29"/>
      <c r="CT937" s="29"/>
      <c r="CU937" s="29"/>
    </row>
    <row r="938" ht="12.75" customHeight="1">
      <c r="A938" s="29"/>
      <c r="B938" s="92"/>
      <c r="C938" s="257"/>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29"/>
      <c r="CG938" s="29"/>
      <c r="CH938" s="29"/>
      <c r="CI938" s="29"/>
      <c r="CJ938" s="29"/>
      <c r="CK938" s="29"/>
      <c r="CL938" s="29"/>
      <c r="CM938" s="29"/>
      <c r="CN938" s="29"/>
      <c r="CO938" s="29"/>
      <c r="CP938" s="29"/>
      <c r="CQ938" s="29"/>
      <c r="CR938" s="29"/>
      <c r="CS938" s="29"/>
      <c r="CT938" s="29"/>
      <c r="CU938" s="29"/>
    </row>
    <row r="939" ht="12.75" customHeight="1">
      <c r="A939" s="29"/>
      <c r="B939" s="92"/>
      <c r="C939" s="257"/>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29"/>
      <c r="CG939" s="29"/>
      <c r="CH939" s="29"/>
      <c r="CI939" s="29"/>
      <c r="CJ939" s="29"/>
      <c r="CK939" s="29"/>
      <c r="CL939" s="29"/>
      <c r="CM939" s="29"/>
      <c r="CN939" s="29"/>
      <c r="CO939" s="29"/>
      <c r="CP939" s="29"/>
      <c r="CQ939" s="29"/>
      <c r="CR939" s="29"/>
      <c r="CS939" s="29"/>
      <c r="CT939" s="29"/>
      <c r="CU939" s="29"/>
    </row>
    <row r="940" ht="12.75" customHeight="1">
      <c r="A940" s="29"/>
      <c r="B940" s="92"/>
      <c r="C940" s="257"/>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29"/>
      <c r="CG940" s="29"/>
      <c r="CH940" s="29"/>
      <c r="CI940" s="29"/>
      <c r="CJ940" s="29"/>
      <c r="CK940" s="29"/>
      <c r="CL940" s="29"/>
      <c r="CM940" s="29"/>
      <c r="CN940" s="29"/>
      <c r="CO940" s="29"/>
      <c r="CP940" s="29"/>
      <c r="CQ940" s="29"/>
      <c r="CR940" s="29"/>
      <c r="CS940" s="29"/>
      <c r="CT940" s="29"/>
      <c r="CU940" s="29"/>
    </row>
    <row r="941" ht="12.75" customHeight="1">
      <c r="A941" s="29"/>
      <c r="B941" s="92"/>
      <c r="C941" s="257"/>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29"/>
      <c r="CG941" s="29"/>
      <c r="CH941" s="29"/>
      <c r="CI941" s="29"/>
      <c r="CJ941" s="29"/>
      <c r="CK941" s="29"/>
      <c r="CL941" s="29"/>
      <c r="CM941" s="29"/>
      <c r="CN941" s="29"/>
      <c r="CO941" s="29"/>
      <c r="CP941" s="29"/>
      <c r="CQ941" s="29"/>
      <c r="CR941" s="29"/>
      <c r="CS941" s="29"/>
      <c r="CT941" s="29"/>
      <c r="CU941" s="29"/>
    </row>
    <row r="942" ht="12.75" customHeight="1">
      <c r="A942" s="29"/>
      <c r="B942" s="92"/>
      <c r="C942" s="257"/>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29"/>
      <c r="CG942" s="29"/>
      <c r="CH942" s="29"/>
      <c r="CI942" s="29"/>
      <c r="CJ942" s="29"/>
      <c r="CK942" s="29"/>
      <c r="CL942" s="29"/>
      <c r="CM942" s="29"/>
      <c r="CN942" s="29"/>
      <c r="CO942" s="29"/>
      <c r="CP942" s="29"/>
      <c r="CQ942" s="29"/>
      <c r="CR942" s="29"/>
      <c r="CS942" s="29"/>
      <c r="CT942" s="29"/>
      <c r="CU942" s="29"/>
    </row>
    <row r="943" ht="12.75" customHeight="1">
      <c r="A943" s="29"/>
      <c r="B943" s="92"/>
      <c r="C943" s="257"/>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29"/>
      <c r="CG943" s="29"/>
      <c r="CH943" s="29"/>
      <c r="CI943" s="29"/>
      <c r="CJ943" s="29"/>
      <c r="CK943" s="29"/>
      <c r="CL943" s="29"/>
      <c r="CM943" s="29"/>
      <c r="CN943" s="29"/>
      <c r="CO943" s="29"/>
      <c r="CP943" s="29"/>
      <c r="CQ943" s="29"/>
      <c r="CR943" s="29"/>
      <c r="CS943" s="29"/>
      <c r="CT943" s="29"/>
      <c r="CU943" s="29"/>
    </row>
    <row r="944" ht="12.75" customHeight="1">
      <c r="A944" s="29"/>
      <c r="B944" s="92"/>
      <c r="C944" s="257"/>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29"/>
      <c r="CG944" s="29"/>
      <c r="CH944" s="29"/>
      <c r="CI944" s="29"/>
      <c r="CJ944" s="29"/>
      <c r="CK944" s="29"/>
      <c r="CL944" s="29"/>
      <c r="CM944" s="29"/>
      <c r="CN944" s="29"/>
      <c r="CO944" s="29"/>
      <c r="CP944" s="29"/>
      <c r="CQ944" s="29"/>
      <c r="CR944" s="29"/>
      <c r="CS944" s="29"/>
      <c r="CT944" s="29"/>
      <c r="CU944" s="29"/>
    </row>
    <row r="945" ht="12.75" customHeight="1">
      <c r="A945" s="29"/>
      <c r="B945" s="92"/>
      <c r="C945" s="257"/>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29"/>
      <c r="CG945" s="29"/>
      <c r="CH945" s="29"/>
      <c r="CI945" s="29"/>
      <c r="CJ945" s="29"/>
      <c r="CK945" s="29"/>
      <c r="CL945" s="29"/>
      <c r="CM945" s="29"/>
      <c r="CN945" s="29"/>
      <c r="CO945" s="29"/>
      <c r="CP945" s="29"/>
      <c r="CQ945" s="29"/>
      <c r="CR945" s="29"/>
      <c r="CS945" s="29"/>
      <c r="CT945" s="29"/>
      <c r="CU945" s="29"/>
    </row>
    <row r="946" ht="12.75" customHeight="1">
      <c r="A946" s="29"/>
      <c r="B946" s="92"/>
      <c r="C946" s="257"/>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29"/>
      <c r="CG946" s="29"/>
      <c r="CH946" s="29"/>
      <c r="CI946" s="29"/>
      <c r="CJ946" s="29"/>
      <c r="CK946" s="29"/>
      <c r="CL946" s="29"/>
      <c r="CM946" s="29"/>
      <c r="CN946" s="29"/>
      <c r="CO946" s="29"/>
      <c r="CP946" s="29"/>
      <c r="CQ946" s="29"/>
      <c r="CR946" s="29"/>
      <c r="CS946" s="29"/>
      <c r="CT946" s="29"/>
      <c r="CU946" s="29"/>
    </row>
    <row r="947" ht="12.75" customHeight="1">
      <c r="A947" s="29"/>
      <c r="B947" s="92"/>
      <c r="C947" s="257"/>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29"/>
      <c r="CG947" s="29"/>
      <c r="CH947" s="29"/>
      <c r="CI947" s="29"/>
      <c r="CJ947" s="29"/>
      <c r="CK947" s="29"/>
      <c r="CL947" s="29"/>
      <c r="CM947" s="29"/>
      <c r="CN947" s="29"/>
      <c r="CO947" s="29"/>
      <c r="CP947" s="29"/>
      <c r="CQ947" s="29"/>
      <c r="CR947" s="29"/>
      <c r="CS947" s="29"/>
      <c r="CT947" s="29"/>
      <c r="CU947" s="29"/>
    </row>
    <row r="948" ht="12.75" customHeight="1">
      <c r="A948" s="29"/>
      <c r="B948" s="92"/>
      <c r="C948" s="257"/>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29"/>
      <c r="CG948" s="29"/>
      <c r="CH948" s="29"/>
      <c r="CI948" s="29"/>
      <c r="CJ948" s="29"/>
      <c r="CK948" s="29"/>
      <c r="CL948" s="29"/>
      <c r="CM948" s="29"/>
      <c r="CN948" s="29"/>
      <c r="CO948" s="29"/>
      <c r="CP948" s="29"/>
      <c r="CQ948" s="29"/>
      <c r="CR948" s="29"/>
      <c r="CS948" s="29"/>
      <c r="CT948" s="29"/>
      <c r="CU948" s="29"/>
    </row>
    <row r="949" ht="12.75" customHeight="1">
      <c r="A949" s="29"/>
      <c r="B949" s="92"/>
      <c r="C949" s="257"/>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29"/>
      <c r="CG949" s="29"/>
      <c r="CH949" s="29"/>
      <c r="CI949" s="29"/>
      <c r="CJ949" s="29"/>
      <c r="CK949" s="29"/>
      <c r="CL949" s="29"/>
      <c r="CM949" s="29"/>
      <c r="CN949" s="29"/>
      <c r="CO949" s="29"/>
      <c r="CP949" s="29"/>
      <c r="CQ949" s="29"/>
      <c r="CR949" s="29"/>
      <c r="CS949" s="29"/>
      <c r="CT949" s="29"/>
      <c r="CU949" s="29"/>
    </row>
    <row r="950" ht="12.75" customHeight="1">
      <c r="A950" s="29"/>
      <c r="B950" s="92"/>
      <c r="C950" s="257"/>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29"/>
      <c r="CG950" s="29"/>
      <c r="CH950" s="29"/>
      <c r="CI950" s="29"/>
      <c r="CJ950" s="29"/>
      <c r="CK950" s="29"/>
      <c r="CL950" s="29"/>
      <c r="CM950" s="29"/>
      <c r="CN950" s="29"/>
      <c r="CO950" s="29"/>
      <c r="CP950" s="29"/>
      <c r="CQ950" s="29"/>
      <c r="CR950" s="29"/>
      <c r="CS950" s="29"/>
      <c r="CT950" s="29"/>
      <c r="CU950" s="29"/>
    </row>
    <row r="951" ht="12.75" customHeight="1">
      <c r="A951" s="29"/>
      <c r="B951" s="92"/>
      <c r="C951" s="257"/>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29"/>
      <c r="CG951" s="29"/>
      <c r="CH951" s="29"/>
      <c r="CI951" s="29"/>
      <c r="CJ951" s="29"/>
      <c r="CK951" s="29"/>
      <c r="CL951" s="29"/>
      <c r="CM951" s="29"/>
      <c r="CN951" s="29"/>
      <c r="CO951" s="29"/>
      <c r="CP951" s="29"/>
      <c r="CQ951" s="29"/>
      <c r="CR951" s="29"/>
      <c r="CS951" s="29"/>
      <c r="CT951" s="29"/>
      <c r="CU951" s="29"/>
    </row>
    <row r="952" ht="12.75" customHeight="1">
      <c r="A952" s="29"/>
      <c r="B952" s="92"/>
      <c r="C952" s="257"/>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29"/>
      <c r="CG952" s="29"/>
      <c r="CH952" s="29"/>
      <c r="CI952" s="29"/>
      <c r="CJ952" s="29"/>
      <c r="CK952" s="29"/>
      <c r="CL952" s="29"/>
      <c r="CM952" s="29"/>
      <c r="CN952" s="29"/>
      <c r="CO952" s="29"/>
      <c r="CP952" s="29"/>
      <c r="CQ952" s="29"/>
      <c r="CR952" s="29"/>
      <c r="CS952" s="29"/>
      <c r="CT952" s="29"/>
      <c r="CU952" s="29"/>
    </row>
    <row r="953" ht="12.75" customHeight="1">
      <c r="A953" s="29"/>
      <c r="B953" s="92"/>
      <c r="C953" s="257"/>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29"/>
      <c r="CG953" s="29"/>
      <c r="CH953" s="29"/>
      <c r="CI953" s="29"/>
      <c r="CJ953" s="29"/>
      <c r="CK953" s="29"/>
      <c r="CL953" s="29"/>
      <c r="CM953" s="29"/>
      <c r="CN953" s="29"/>
      <c r="CO953" s="29"/>
      <c r="CP953" s="29"/>
      <c r="CQ953" s="29"/>
      <c r="CR953" s="29"/>
      <c r="CS953" s="29"/>
      <c r="CT953" s="29"/>
      <c r="CU953" s="29"/>
    </row>
    <row r="954" ht="12.75" customHeight="1">
      <c r="A954" s="29"/>
      <c r="B954" s="92"/>
      <c r="C954" s="257"/>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29"/>
      <c r="CG954" s="29"/>
      <c r="CH954" s="29"/>
      <c r="CI954" s="29"/>
      <c r="CJ954" s="29"/>
      <c r="CK954" s="29"/>
      <c r="CL954" s="29"/>
      <c r="CM954" s="29"/>
      <c r="CN954" s="29"/>
      <c r="CO954" s="29"/>
      <c r="CP954" s="29"/>
      <c r="CQ954" s="29"/>
      <c r="CR954" s="29"/>
      <c r="CS954" s="29"/>
      <c r="CT954" s="29"/>
      <c r="CU954" s="29"/>
    </row>
    <row r="955" ht="12.75" customHeight="1">
      <c r="A955" s="29"/>
      <c r="B955" s="92"/>
      <c r="C955" s="257"/>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c r="CO955" s="29"/>
      <c r="CP955" s="29"/>
      <c r="CQ955" s="29"/>
      <c r="CR955" s="29"/>
      <c r="CS955" s="29"/>
      <c r="CT955" s="29"/>
      <c r="CU955" s="29"/>
    </row>
    <row r="956" ht="12.75" customHeight="1">
      <c r="A956" s="29"/>
      <c r="B956" s="92"/>
      <c r="C956" s="257"/>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c r="CO956" s="29"/>
      <c r="CP956" s="29"/>
      <c r="CQ956" s="29"/>
      <c r="CR956" s="29"/>
      <c r="CS956" s="29"/>
      <c r="CT956" s="29"/>
      <c r="CU956" s="29"/>
    </row>
    <row r="957" ht="12.75" customHeight="1">
      <c r="A957" s="29"/>
      <c r="B957" s="92"/>
      <c r="C957" s="257"/>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c r="CO957" s="29"/>
      <c r="CP957" s="29"/>
      <c r="CQ957" s="29"/>
      <c r="CR957" s="29"/>
      <c r="CS957" s="29"/>
      <c r="CT957" s="29"/>
      <c r="CU957" s="29"/>
    </row>
    <row r="958" ht="12.75" customHeight="1">
      <c r="A958" s="29"/>
      <c r="B958" s="92"/>
      <c r="C958" s="257"/>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29"/>
      <c r="CG958" s="29"/>
      <c r="CH958" s="29"/>
      <c r="CI958" s="29"/>
      <c r="CJ958" s="29"/>
      <c r="CK958" s="29"/>
      <c r="CL958" s="29"/>
      <c r="CM958" s="29"/>
      <c r="CN958" s="29"/>
      <c r="CO958" s="29"/>
      <c r="CP958" s="29"/>
      <c r="CQ958" s="29"/>
      <c r="CR958" s="29"/>
      <c r="CS958" s="29"/>
      <c r="CT958" s="29"/>
      <c r="CU958" s="29"/>
    </row>
    <row r="959" ht="12.75" customHeight="1">
      <c r="A959" s="29"/>
      <c r="B959" s="92"/>
      <c r="C959" s="257"/>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29"/>
      <c r="CG959" s="29"/>
      <c r="CH959" s="29"/>
      <c r="CI959" s="29"/>
      <c r="CJ959" s="29"/>
      <c r="CK959" s="29"/>
      <c r="CL959" s="29"/>
      <c r="CM959" s="29"/>
      <c r="CN959" s="29"/>
      <c r="CO959" s="29"/>
      <c r="CP959" s="29"/>
      <c r="CQ959" s="29"/>
      <c r="CR959" s="29"/>
      <c r="CS959" s="29"/>
      <c r="CT959" s="29"/>
      <c r="CU959" s="29"/>
    </row>
    <row r="960" ht="12.75" customHeight="1">
      <c r="A960" s="29"/>
      <c r="B960" s="92"/>
      <c r="C960" s="257"/>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29"/>
      <c r="CG960" s="29"/>
      <c r="CH960" s="29"/>
      <c r="CI960" s="29"/>
      <c r="CJ960" s="29"/>
      <c r="CK960" s="29"/>
      <c r="CL960" s="29"/>
      <c r="CM960" s="29"/>
      <c r="CN960" s="29"/>
      <c r="CO960" s="29"/>
      <c r="CP960" s="29"/>
      <c r="CQ960" s="29"/>
      <c r="CR960" s="29"/>
      <c r="CS960" s="29"/>
      <c r="CT960" s="29"/>
      <c r="CU960" s="29"/>
    </row>
    <row r="961" ht="12.75" customHeight="1">
      <c r="A961" s="29"/>
      <c r="B961" s="92"/>
      <c r="C961" s="257"/>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29"/>
      <c r="CG961" s="29"/>
      <c r="CH961" s="29"/>
      <c r="CI961" s="29"/>
      <c r="CJ961" s="29"/>
      <c r="CK961" s="29"/>
      <c r="CL961" s="29"/>
      <c r="CM961" s="29"/>
      <c r="CN961" s="29"/>
      <c r="CO961" s="29"/>
      <c r="CP961" s="29"/>
      <c r="CQ961" s="29"/>
      <c r="CR961" s="29"/>
      <c r="CS961" s="29"/>
      <c r="CT961" s="29"/>
      <c r="CU961" s="29"/>
    </row>
    <row r="962" ht="12.75" customHeight="1">
      <c r="A962" s="29"/>
      <c r="B962" s="92"/>
      <c r="C962" s="257"/>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29"/>
      <c r="CG962" s="29"/>
      <c r="CH962" s="29"/>
      <c r="CI962" s="29"/>
      <c r="CJ962" s="29"/>
      <c r="CK962" s="29"/>
      <c r="CL962" s="29"/>
      <c r="CM962" s="29"/>
      <c r="CN962" s="29"/>
      <c r="CO962" s="29"/>
      <c r="CP962" s="29"/>
      <c r="CQ962" s="29"/>
      <c r="CR962" s="29"/>
      <c r="CS962" s="29"/>
      <c r="CT962" s="29"/>
      <c r="CU962" s="29"/>
    </row>
    <row r="963" ht="12.75" customHeight="1">
      <c r="A963" s="29"/>
      <c r="B963" s="92"/>
      <c r="C963" s="257"/>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29"/>
      <c r="CG963" s="29"/>
      <c r="CH963" s="29"/>
      <c r="CI963" s="29"/>
      <c r="CJ963" s="29"/>
      <c r="CK963" s="29"/>
      <c r="CL963" s="29"/>
      <c r="CM963" s="29"/>
      <c r="CN963" s="29"/>
      <c r="CO963" s="29"/>
      <c r="CP963" s="29"/>
      <c r="CQ963" s="29"/>
      <c r="CR963" s="29"/>
      <c r="CS963" s="29"/>
      <c r="CT963" s="29"/>
      <c r="CU963" s="29"/>
    </row>
    <row r="964" ht="12.75" customHeight="1">
      <c r="A964" s="29"/>
      <c r="B964" s="92"/>
      <c r="C964" s="257"/>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29"/>
      <c r="CG964" s="29"/>
      <c r="CH964" s="29"/>
      <c r="CI964" s="29"/>
      <c r="CJ964" s="29"/>
      <c r="CK964" s="29"/>
      <c r="CL964" s="29"/>
      <c r="CM964" s="29"/>
      <c r="CN964" s="29"/>
      <c r="CO964" s="29"/>
      <c r="CP964" s="29"/>
      <c r="CQ964" s="29"/>
      <c r="CR964" s="29"/>
      <c r="CS964" s="29"/>
      <c r="CT964" s="29"/>
      <c r="CU964" s="29"/>
    </row>
    <row r="965" ht="12.75" customHeight="1">
      <c r="A965" s="29"/>
      <c r="B965" s="92"/>
      <c r="C965" s="257"/>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29"/>
      <c r="CG965" s="29"/>
      <c r="CH965" s="29"/>
      <c r="CI965" s="29"/>
      <c r="CJ965" s="29"/>
      <c r="CK965" s="29"/>
      <c r="CL965" s="29"/>
      <c r="CM965" s="29"/>
      <c r="CN965" s="29"/>
      <c r="CO965" s="29"/>
      <c r="CP965" s="29"/>
      <c r="CQ965" s="29"/>
      <c r="CR965" s="29"/>
      <c r="CS965" s="29"/>
      <c r="CT965" s="29"/>
      <c r="CU965" s="29"/>
    </row>
    <row r="966" ht="12.75" customHeight="1">
      <c r="A966" s="29"/>
      <c r="B966" s="92"/>
      <c r="C966" s="257"/>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29"/>
      <c r="CG966" s="29"/>
      <c r="CH966" s="29"/>
      <c r="CI966" s="29"/>
      <c r="CJ966" s="29"/>
      <c r="CK966" s="29"/>
      <c r="CL966" s="29"/>
      <c r="CM966" s="29"/>
      <c r="CN966" s="29"/>
      <c r="CO966" s="29"/>
      <c r="CP966" s="29"/>
      <c r="CQ966" s="29"/>
      <c r="CR966" s="29"/>
      <c r="CS966" s="29"/>
      <c r="CT966" s="29"/>
      <c r="CU966" s="29"/>
    </row>
    <row r="967" ht="12.75" customHeight="1">
      <c r="A967" s="29"/>
      <c r="B967" s="92"/>
      <c r="C967" s="257"/>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29"/>
      <c r="CG967" s="29"/>
      <c r="CH967" s="29"/>
      <c r="CI967" s="29"/>
      <c r="CJ967" s="29"/>
      <c r="CK967" s="29"/>
      <c r="CL967" s="29"/>
      <c r="CM967" s="29"/>
      <c r="CN967" s="29"/>
      <c r="CO967" s="29"/>
      <c r="CP967" s="29"/>
      <c r="CQ967" s="29"/>
      <c r="CR967" s="29"/>
      <c r="CS967" s="29"/>
      <c r="CT967" s="29"/>
      <c r="CU967" s="29"/>
    </row>
    <row r="968" ht="12.75" customHeight="1">
      <c r="A968" s="29"/>
      <c r="B968" s="92"/>
      <c r="C968" s="257"/>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29"/>
      <c r="CG968" s="29"/>
      <c r="CH968" s="29"/>
      <c r="CI968" s="29"/>
      <c r="CJ968" s="29"/>
      <c r="CK968" s="29"/>
      <c r="CL968" s="29"/>
      <c r="CM968" s="29"/>
      <c r="CN968" s="29"/>
      <c r="CO968" s="29"/>
      <c r="CP968" s="29"/>
      <c r="CQ968" s="29"/>
      <c r="CR968" s="29"/>
      <c r="CS968" s="29"/>
      <c r="CT968" s="29"/>
      <c r="CU968" s="29"/>
    </row>
    <row r="969" ht="12.75" customHeight="1">
      <c r="A969" s="29"/>
      <c r="B969" s="92"/>
      <c r="C969" s="257"/>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29"/>
      <c r="CG969" s="29"/>
      <c r="CH969" s="29"/>
      <c r="CI969" s="29"/>
      <c r="CJ969" s="29"/>
      <c r="CK969" s="29"/>
      <c r="CL969" s="29"/>
      <c r="CM969" s="29"/>
      <c r="CN969" s="29"/>
      <c r="CO969" s="29"/>
      <c r="CP969" s="29"/>
      <c r="CQ969" s="29"/>
      <c r="CR969" s="29"/>
      <c r="CS969" s="29"/>
      <c r="CT969" s="29"/>
      <c r="CU969" s="29"/>
    </row>
    <row r="970" ht="12.75" customHeight="1">
      <c r="A970" s="29"/>
      <c r="B970" s="92"/>
      <c r="C970" s="257"/>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29"/>
      <c r="CG970" s="29"/>
      <c r="CH970" s="29"/>
      <c r="CI970" s="29"/>
      <c r="CJ970" s="29"/>
      <c r="CK970" s="29"/>
      <c r="CL970" s="29"/>
      <c r="CM970" s="29"/>
      <c r="CN970" s="29"/>
      <c r="CO970" s="29"/>
      <c r="CP970" s="29"/>
      <c r="CQ970" s="29"/>
      <c r="CR970" s="29"/>
      <c r="CS970" s="29"/>
      <c r="CT970" s="29"/>
      <c r="CU970" s="29"/>
    </row>
    <row r="971" ht="12.75" customHeight="1">
      <c r="A971" s="29"/>
      <c r="B971" s="92"/>
      <c r="C971" s="257"/>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29"/>
      <c r="CG971" s="29"/>
      <c r="CH971" s="29"/>
      <c r="CI971" s="29"/>
      <c r="CJ971" s="29"/>
      <c r="CK971" s="29"/>
      <c r="CL971" s="29"/>
      <c r="CM971" s="29"/>
      <c r="CN971" s="29"/>
      <c r="CO971" s="29"/>
      <c r="CP971" s="29"/>
      <c r="CQ971" s="29"/>
      <c r="CR971" s="29"/>
      <c r="CS971" s="29"/>
      <c r="CT971" s="29"/>
      <c r="CU971" s="29"/>
    </row>
    <row r="972" ht="12.75" customHeight="1">
      <c r="A972" s="29"/>
      <c r="B972" s="92"/>
      <c r="C972" s="257"/>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29"/>
      <c r="CG972" s="29"/>
      <c r="CH972" s="29"/>
      <c r="CI972" s="29"/>
      <c r="CJ972" s="29"/>
      <c r="CK972" s="29"/>
      <c r="CL972" s="29"/>
      <c r="CM972" s="29"/>
      <c r="CN972" s="29"/>
      <c r="CO972" s="29"/>
      <c r="CP972" s="29"/>
      <c r="CQ972" s="29"/>
      <c r="CR972" s="29"/>
      <c r="CS972" s="29"/>
      <c r="CT972" s="29"/>
      <c r="CU972" s="29"/>
    </row>
    <row r="973" ht="12.75" customHeight="1">
      <c r="A973" s="29"/>
      <c r="B973" s="92"/>
      <c r="C973" s="257"/>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29"/>
      <c r="CG973" s="29"/>
      <c r="CH973" s="29"/>
      <c r="CI973" s="29"/>
      <c r="CJ973" s="29"/>
      <c r="CK973" s="29"/>
      <c r="CL973" s="29"/>
      <c r="CM973" s="29"/>
      <c r="CN973" s="29"/>
      <c r="CO973" s="29"/>
      <c r="CP973" s="29"/>
      <c r="CQ973" s="29"/>
      <c r="CR973" s="29"/>
      <c r="CS973" s="29"/>
      <c r="CT973" s="29"/>
      <c r="CU973" s="29"/>
    </row>
    <row r="974" ht="12.75" customHeight="1">
      <c r="A974" s="29"/>
      <c r="B974" s="92"/>
      <c r="C974" s="257"/>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29"/>
      <c r="CG974" s="29"/>
      <c r="CH974" s="29"/>
      <c r="CI974" s="29"/>
      <c r="CJ974" s="29"/>
      <c r="CK974" s="29"/>
      <c r="CL974" s="29"/>
      <c r="CM974" s="29"/>
      <c r="CN974" s="29"/>
      <c r="CO974" s="29"/>
      <c r="CP974" s="29"/>
      <c r="CQ974" s="29"/>
      <c r="CR974" s="29"/>
      <c r="CS974" s="29"/>
      <c r="CT974" s="29"/>
      <c r="CU974" s="29"/>
    </row>
    <row r="975" ht="12.75" customHeight="1">
      <c r="A975" s="29"/>
      <c r="B975" s="92"/>
      <c r="C975" s="257"/>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29"/>
      <c r="CG975" s="29"/>
      <c r="CH975" s="29"/>
      <c r="CI975" s="29"/>
      <c r="CJ975" s="29"/>
      <c r="CK975" s="29"/>
      <c r="CL975" s="29"/>
      <c r="CM975" s="29"/>
      <c r="CN975" s="29"/>
      <c r="CO975" s="29"/>
      <c r="CP975" s="29"/>
      <c r="CQ975" s="29"/>
      <c r="CR975" s="29"/>
      <c r="CS975" s="29"/>
      <c r="CT975" s="29"/>
      <c r="CU975" s="29"/>
    </row>
    <row r="976" ht="12.75" customHeight="1">
      <c r="A976" s="29"/>
      <c r="B976" s="92"/>
      <c r="C976" s="257"/>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29"/>
      <c r="CG976" s="29"/>
      <c r="CH976" s="29"/>
      <c r="CI976" s="29"/>
      <c r="CJ976" s="29"/>
      <c r="CK976" s="29"/>
      <c r="CL976" s="29"/>
      <c r="CM976" s="29"/>
      <c r="CN976" s="29"/>
      <c r="CO976" s="29"/>
      <c r="CP976" s="29"/>
      <c r="CQ976" s="29"/>
      <c r="CR976" s="29"/>
      <c r="CS976" s="29"/>
      <c r="CT976" s="29"/>
      <c r="CU976" s="29"/>
    </row>
    <row r="977" ht="12.75" customHeight="1">
      <c r="A977" s="29"/>
      <c r="B977" s="92"/>
      <c r="C977" s="257"/>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29"/>
      <c r="CG977" s="29"/>
      <c r="CH977" s="29"/>
      <c r="CI977" s="29"/>
      <c r="CJ977" s="29"/>
      <c r="CK977" s="29"/>
      <c r="CL977" s="29"/>
      <c r="CM977" s="29"/>
      <c r="CN977" s="29"/>
      <c r="CO977" s="29"/>
      <c r="CP977" s="29"/>
      <c r="CQ977" s="29"/>
      <c r="CR977" s="29"/>
      <c r="CS977" s="29"/>
      <c r="CT977" s="29"/>
      <c r="CU977" s="29"/>
    </row>
    <row r="978" ht="12.75" customHeight="1">
      <c r="A978" s="29"/>
      <c r="B978" s="92"/>
      <c r="C978" s="257"/>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29"/>
      <c r="CG978" s="29"/>
      <c r="CH978" s="29"/>
      <c r="CI978" s="29"/>
      <c r="CJ978" s="29"/>
      <c r="CK978" s="29"/>
      <c r="CL978" s="29"/>
      <c r="CM978" s="29"/>
      <c r="CN978" s="29"/>
      <c r="CO978" s="29"/>
      <c r="CP978" s="29"/>
      <c r="CQ978" s="29"/>
      <c r="CR978" s="29"/>
      <c r="CS978" s="29"/>
      <c r="CT978" s="29"/>
      <c r="CU978" s="29"/>
    </row>
    <row r="979" ht="12.75" customHeight="1">
      <c r="A979" s="29"/>
      <c r="B979" s="92"/>
      <c r="C979" s="257"/>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29"/>
      <c r="CG979" s="29"/>
      <c r="CH979" s="29"/>
      <c r="CI979" s="29"/>
      <c r="CJ979" s="29"/>
      <c r="CK979" s="29"/>
      <c r="CL979" s="29"/>
      <c r="CM979" s="29"/>
      <c r="CN979" s="29"/>
      <c r="CO979" s="29"/>
      <c r="CP979" s="29"/>
      <c r="CQ979" s="29"/>
      <c r="CR979" s="29"/>
      <c r="CS979" s="29"/>
      <c r="CT979" s="29"/>
      <c r="CU979" s="29"/>
    </row>
    <row r="980" ht="12.75" customHeight="1">
      <c r="A980" s="29"/>
      <c r="B980" s="92"/>
      <c r="C980" s="257"/>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29"/>
      <c r="CG980" s="29"/>
      <c r="CH980" s="29"/>
      <c r="CI980" s="29"/>
      <c r="CJ980" s="29"/>
      <c r="CK980" s="29"/>
      <c r="CL980" s="29"/>
      <c r="CM980" s="29"/>
      <c r="CN980" s="29"/>
      <c r="CO980" s="29"/>
      <c r="CP980" s="29"/>
      <c r="CQ980" s="29"/>
      <c r="CR980" s="29"/>
      <c r="CS980" s="29"/>
      <c r="CT980" s="29"/>
      <c r="CU980" s="29"/>
    </row>
    <row r="981" ht="12.75" customHeight="1">
      <c r="A981" s="29"/>
      <c r="B981" s="92"/>
      <c r="C981" s="257"/>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29"/>
      <c r="CG981" s="29"/>
      <c r="CH981" s="29"/>
      <c r="CI981" s="29"/>
      <c r="CJ981" s="29"/>
      <c r="CK981" s="29"/>
      <c r="CL981" s="29"/>
      <c r="CM981" s="29"/>
      <c r="CN981" s="29"/>
      <c r="CO981" s="29"/>
      <c r="CP981" s="29"/>
      <c r="CQ981" s="29"/>
      <c r="CR981" s="29"/>
      <c r="CS981" s="29"/>
      <c r="CT981" s="29"/>
      <c r="CU981" s="29"/>
    </row>
    <row r="982" ht="12.75" customHeight="1">
      <c r="A982" s="29"/>
      <c r="B982" s="92"/>
      <c r="C982" s="257"/>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29"/>
      <c r="CG982" s="29"/>
      <c r="CH982" s="29"/>
      <c r="CI982" s="29"/>
      <c r="CJ982" s="29"/>
      <c r="CK982" s="29"/>
      <c r="CL982" s="29"/>
      <c r="CM982" s="29"/>
      <c r="CN982" s="29"/>
      <c r="CO982" s="29"/>
      <c r="CP982" s="29"/>
      <c r="CQ982" s="29"/>
      <c r="CR982" s="29"/>
      <c r="CS982" s="29"/>
      <c r="CT982" s="29"/>
      <c r="CU982" s="29"/>
    </row>
    <row r="983" ht="12.75" customHeight="1">
      <c r="A983" s="29"/>
      <c r="B983" s="92"/>
      <c r="C983" s="257"/>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BN983" s="29"/>
      <c r="BO983" s="29"/>
      <c r="BP983" s="29"/>
      <c r="BQ983" s="29"/>
      <c r="BR983" s="29"/>
      <c r="BS983" s="29"/>
      <c r="BT983" s="29"/>
      <c r="BU983" s="29"/>
      <c r="BV983" s="29"/>
      <c r="BW983" s="29"/>
      <c r="BX983" s="29"/>
      <c r="BY983" s="29"/>
      <c r="BZ983" s="29"/>
      <c r="CA983" s="29"/>
      <c r="CB983" s="29"/>
      <c r="CC983" s="29"/>
      <c r="CD983" s="29"/>
      <c r="CE983" s="29"/>
      <c r="CF983" s="29"/>
      <c r="CG983" s="29"/>
      <c r="CH983" s="29"/>
      <c r="CI983" s="29"/>
      <c r="CJ983" s="29"/>
      <c r="CK983" s="29"/>
      <c r="CL983" s="29"/>
      <c r="CM983" s="29"/>
      <c r="CN983" s="29"/>
      <c r="CO983" s="29"/>
      <c r="CP983" s="29"/>
      <c r="CQ983" s="29"/>
      <c r="CR983" s="29"/>
      <c r="CS983" s="29"/>
      <c r="CT983" s="29"/>
      <c r="CU983" s="29"/>
    </row>
    <row r="984" ht="12.75" customHeight="1">
      <c r="A984" s="29"/>
      <c r="B984" s="92"/>
      <c r="C984" s="257"/>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BN984" s="29"/>
      <c r="BO984" s="29"/>
      <c r="BP984" s="29"/>
      <c r="BQ984" s="29"/>
      <c r="BR984" s="29"/>
      <c r="BS984" s="29"/>
      <c r="BT984" s="29"/>
      <c r="BU984" s="29"/>
      <c r="BV984" s="29"/>
      <c r="BW984" s="29"/>
      <c r="BX984" s="29"/>
      <c r="BY984" s="29"/>
      <c r="BZ984" s="29"/>
      <c r="CA984" s="29"/>
      <c r="CB984" s="29"/>
      <c r="CC984" s="29"/>
      <c r="CD984" s="29"/>
      <c r="CE984" s="29"/>
      <c r="CF984" s="29"/>
      <c r="CG984" s="29"/>
      <c r="CH984" s="29"/>
      <c r="CI984" s="29"/>
      <c r="CJ984" s="29"/>
      <c r="CK984" s="29"/>
      <c r="CL984" s="29"/>
      <c r="CM984" s="29"/>
      <c r="CN984" s="29"/>
      <c r="CO984" s="29"/>
      <c r="CP984" s="29"/>
      <c r="CQ984" s="29"/>
      <c r="CR984" s="29"/>
      <c r="CS984" s="29"/>
      <c r="CT984" s="29"/>
      <c r="CU984" s="29"/>
    </row>
    <row r="985" ht="12.75" customHeight="1">
      <c r="A985" s="29"/>
      <c r="B985" s="92"/>
      <c r="C985" s="257"/>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c r="BI985" s="29"/>
      <c r="BJ985" s="29"/>
      <c r="BK985" s="29"/>
      <c r="BL985" s="29"/>
      <c r="BM985" s="29"/>
      <c r="BN985" s="29"/>
      <c r="BO985" s="29"/>
      <c r="BP985" s="29"/>
      <c r="BQ985" s="29"/>
      <c r="BR985" s="29"/>
      <c r="BS985" s="29"/>
      <c r="BT985" s="29"/>
      <c r="BU985" s="29"/>
      <c r="BV985" s="29"/>
      <c r="BW985" s="29"/>
      <c r="BX985" s="29"/>
      <c r="BY985" s="29"/>
      <c r="BZ985" s="29"/>
      <c r="CA985" s="29"/>
      <c r="CB985" s="29"/>
      <c r="CC985" s="29"/>
      <c r="CD985" s="29"/>
      <c r="CE985" s="29"/>
      <c r="CF985" s="29"/>
      <c r="CG985" s="29"/>
      <c r="CH985" s="29"/>
      <c r="CI985" s="29"/>
      <c r="CJ985" s="29"/>
      <c r="CK985" s="29"/>
      <c r="CL985" s="29"/>
      <c r="CM985" s="29"/>
      <c r="CN985" s="29"/>
      <c r="CO985" s="29"/>
      <c r="CP985" s="29"/>
      <c r="CQ985" s="29"/>
      <c r="CR985" s="29"/>
      <c r="CS985" s="29"/>
      <c r="CT985" s="29"/>
      <c r="CU985" s="29"/>
    </row>
    <row r="986" ht="12.75" customHeight="1">
      <c r="A986" s="29"/>
      <c r="B986" s="92"/>
      <c r="C986" s="257"/>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c r="BI986" s="29"/>
      <c r="BJ986" s="29"/>
      <c r="BK986" s="29"/>
      <c r="BL986" s="29"/>
      <c r="BM986" s="29"/>
      <c r="BN986" s="29"/>
      <c r="BO986" s="29"/>
      <c r="BP986" s="29"/>
      <c r="BQ986" s="29"/>
      <c r="BR986" s="29"/>
      <c r="BS986" s="29"/>
      <c r="BT986" s="29"/>
      <c r="BU986" s="29"/>
      <c r="BV986" s="29"/>
      <c r="BW986" s="29"/>
      <c r="BX986" s="29"/>
      <c r="BY986" s="29"/>
      <c r="BZ986" s="29"/>
      <c r="CA986" s="29"/>
      <c r="CB986" s="29"/>
      <c r="CC986" s="29"/>
      <c r="CD986" s="29"/>
      <c r="CE986" s="29"/>
      <c r="CF986" s="29"/>
      <c r="CG986" s="29"/>
      <c r="CH986" s="29"/>
      <c r="CI986" s="29"/>
      <c r="CJ986" s="29"/>
      <c r="CK986" s="29"/>
      <c r="CL986" s="29"/>
      <c r="CM986" s="29"/>
      <c r="CN986" s="29"/>
      <c r="CO986" s="29"/>
      <c r="CP986" s="29"/>
      <c r="CQ986" s="29"/>
      <c r="CR986" s="29"/>
      <c r="CS986" s="29"/>
      <c r="CT986" s="29"/>
      <c r="CU986" s="29"/>
    </row>
    <row r="987" ht="12.75" customHeight="1">
      <c r="A987" s="29"/>
      <c r="B987" s="92"/>
      <c r="C987" s="257"/>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c r="BI987" s="29"/>
      <c r="BJ987" s="29"/>
      <c r="BK987" s="29"/>
      <c r="BL987" s="29"/>
      <c r="BM987" s="29"/>
      <c r="BN987" s="29"/>
      <c r="BO987" s="29"/>
      <c r="BP987" s="29"/>
      <c r="BQ987" s="29"/>
      <c r="BR987" s="29"/>
      <c r="BS987" s="29"/>
      <c r="BT987" s="29"/>
      <c r="BU987" s="29"/>
      <c r="BV987" s="29"/>
      <c r="BW987" s="29"/>
      <c r="BX987" s="29"/>
      <c r="BY987" s="29"/>
      <c r="BZ987" s="29"/>
      <c r="CA987" s="29"/>
      <c r="CB987" s="29"/>
      <c r="CC987" s="29"/>
      <c r="CD987" s="29"/>
      <c r="CE987" s="29"/>
      <c r="CF987" s="29"/>
      <c r="CG987" s="29"/>
      <c r="CH987" s="29"/>
      <c r="CI987" s="29"/>
      <c r="CJ987" s="29"/>
      <c r="CK987" s="29"/>
      <c r="CL987" s="29"/>
      <c r="CM987" s="29"/>
      <c r="CN987" s="29"/>
      <c r="CO987" s="29"/>
      <c r="CP987" s="29"/>
      <c r="CQ987" s="29"/>
      <c r="CR987" s="29"/>
      <c r="CS987" s="29"/>
      <c r="CT987" s="29"/>
      <c r="CU987" s="29"/>
    </row>
    <row r="988" ht="12.75" customHeight="1">
      <c r="A988" s="29"/>
      <c r="B988" s="92"/>
      <c r="C988" s="257"/>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c r="BJ988" s="29"/>
      <c r="BK988" s="29"/>
      <c r="BL988" s="29"/>
      <c r="BM988" s="29"/>
      <c r="BN988" s="29"/>
      <c r="BO988" s="29"/>
      <c r="BP988" s="29"/>
      <c r="BQ988" s="29"/>
      <c r="BR988" s="29"/>
      <c r="BS988" s="29"/>
      <c r="BT988" s="29"/>
      <c r="BU988" s="29"/>
      <c r="BV988" s="29"/>
      <c r="BW988" s="29"/>
      <c r="BX988" s="29"/>
      <c r="BY988" s="29"/>
      <c r="BZ988" s="29"/>
      <c r="CA988" s="29"/>
      <c r="CB988" s="29"/>
      <c r="CC988" s="29"/>
      <c r="CD988" s="29"/>
      <c r="CE988" s="29"/>
      <c r="CF988" s="29"/>
      <c r="CG988" s="29"/>
      <c r="CH988" s="29"/>
      <c r="CI988" s="29"/>
      <c r="CJ988" s="29"/>
      <c r="CK988" s="29"/>
      <c r="CL988" s="29"/>
      <c r="CM988" s="29"/>
      <c r="CN988" s="29"/>
      <c r="CO988" s="29"/>
      <c r="CP988" s="29"/>
      <c r="CQ988" s="29"/>
      <c r="CR988" s="29"/>
      <c r="CS988" s="29"/>
      <c r="CT988" s="29"/>
      <c r="CU988" s="29"/>
    </row>
    <row r="989" ht="12.75" customHeight="1">
      <c r="A989" s="29"/>
      <c r="B989" s="92"/>
      <c r="C989" s="257"/>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c r="BI989" s="29"/>
      <c r="BJ989" s="29"/>
      <c r="BK989" s="29"/>
      <c r="BL989" s="29"/>
      <c r="BM989" s="29"/>
      <c r="BN989" s="29"/>
      <c r="BO989" s="29"/>
      <c r="BP989" s="29"/>
      <c r="BQ989" s="29"/>
      <c r="BR989" s="29"/>
      <c r="BS989" s="29"/>
      <c r="BT989" s="29"/>
      <c r="BU989" s="29"/>
      <c r="BV989" s="29"/>
      <c r="BW989" s="29"/>
      <c r="BX989" s="29"/>
      <c r="BY989" s="29"/>
      <c r="BZ989" s="29"/>
      <c r="CA989" s="29"/>
      <c r="CB989" s="29"/>
      <c r="CC989" s="29"/>
      <c r="CD989" s="29"/>
      <c r="CE989" s="29"/>
      <c r="CF989" s="29"/>
      <c r="CG989" s="29"/>
      <c r="CH989" s="29"/>
      <c r="CI989" s="29"/>
      <c r="CJ989" s="29"/>
      <c r="CK989" s="29"/>
      <c r="CL989" s="29"/>
      <c r="CM989" s="29"/>
      <c r="CN989" s="29"/>
      <c r="CO989" s="29"/>
      <c r="CP989" s="29"/>
      <c r="CQ989" s="29"/>
      <c r="CR989" s="29"/>
      <c r="CS989" s="29"/>
      <c r="CT989" s="29"/>
      <c r="CU989" s="29"/>
    </row>
    <row r="990" ht="12.75" customHeight="1">
      <c r="A990" s="29"/>
      <c r="B990" s="92"/>
      <c r="C990" s="257"/>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c r="BI990" s="29"/>
      <c r="BJ990" s="29"/>
      <c r="BK990" s="29"/>
      <c r="BL990" s="29"/>
      <c r="BM990" s="29"/>
      <c r="BN990" s="29"/>
      <c r="BO990" s="29"/>
      <c r="BP990" s="29"/>
      <c r="BQ990" s="29"/>
      <c r="BR990" s="29"/>
      <c r="BS990" s="29"/>
      <c r="BT990" s="29"/>
      <c r="BU990" s="29"/>
      <c r="BV990" s="29"/>
      <c r="BW990" s="29"/>
      <c r="BX990" s="29"/>
      <c r="BY990" s="29"/>
      <c r="BZ990" s="29"/>
      <c r="CA990" s="29"/>
      <c r="CB990" s="29"/>
      <c r="CC990" s="29"/>
      <c r="CD990" s="29"/>
      <c r="CE990" s="29"/>
      <c r="CF990" s="29"/>
      <c r="CG990" s="29"/>
      <c r="CH990" s="29"/>
      <c r="CI990" s="29"/>
      <c r="CJ990" s="29"/>
      <c r="CK990" s="29"/>
      <c r="CL990" s="29"/>
      <c r="CM990" s="29"/>
      <c r="CN990" s="29"/>
      <c r="CO990" s="29"/>
      <c r="CP990" s="29"/>
      <c r="CQ990" s="29"/>
      <c r="CR990" s="29"/>
      <c r="CS990" s="29"/>
      <c r="CT990" s="29"/>
      <c r="CU990" s="29"/>
    </row>
    <row r="991" ht="12.75" customHeight="1">
      <c r="A991" s="29"/>
      <c r="B991" s="92"/>
      <c r="C991" s="257"/>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c r="BI991" s="29"/>
      <c r="BJ991" s="29"/>
      <c r="BK991" s="29"/>
      <c r="BL991" s="29"/>
      <c r="BM991" s="29"/>
      <c r="BN991" s="29"/>
      <c r="BO991" s="29"/>
      <c r="BP991" s="29"/>
      <c r="BQ991" s="29"/>
      <c r="BR991" s="29"/>
      <c r="BS991" s="29"/>
      <c r="BT991" s="29"/>
      <c r="BU991" s="29"/>
      <c r="BV991" s="29"/>
      <c r="BW991" s="29"/>
      <c r="BX991" s="29"/>
      <c r="BY991" s="29"/>
      <c r="BZ991" s="29"/>
      <c r="CA991" s="29"/>
      <c r="CB991" s="29"/>
      <c r="CC991" s="29"/>
      <c r="CD991" s="29"/>
      <c r="CE991" s="29"/>
      <c r="CF991" s="29"/>
      <c r="CG991" s="29"/>
      <c r="CH991" s="29"/>
      <c r="CI991" s="29"/>
      <c r="CJ991" s="29"/>
      <c r="CK991" s="29"/>
      <c r="CL991" s="29"/>
      <c r="CM991" s="29"/>
      <c r="CN991" s="29"/>
      <c r="CO991" s="29"/>
      <c r="CP991" s="29"/>
      <c r="CQ991" s="29"/>
      <c r="CR991" s="29"/>
      <c r="CS991" s="29"/>
      <c r="CT991" s="29"/>
      <c r="CU991" s="29"/>
    </row>
    <row r="992" ht="12.75" customHeight="1">
      <c r="A992" s="29"/>
      <c r="B992" s="92"/>
      <c r="C992" s="257"/>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c r="BI992" s="29"/>
      <c r="BJ992" s="29"/>
      <c r="BK992" s="29"/>
      <c r="BL992" s="29"/>
      <c r="BM992" s="29"/>
      <c r="BN992" s="29"/>
      <c r="BO992" s="29"/>
      <c r="BP992" s="29"/>
      <c r="BQ992" s="29"/>
      <c r="BR992" s="29"/>
      <c r="BS992" s="29"/>
      <c r="BT992" s="29"/>
      <c r="BU992" s="29"/>
      <c r="BV992" s="29"/>
      <c r="BW992" s="29"/>
      <c r="BX992" s="29"/>
      <c r="BY992" s="29"/>
      <c r="BZ992" s="29"/>
      <c r="CA992" s="29"/>
      <c r="CB992" s="29"/>
      <c r="CC992" s="29"/>
      <c r="CD992" s="29"/>
      <c r="CE992" s="29"/>
      <c r="CF992" s="29"/>
      <c r="CG992" s="29"/>
      <c r="CH992" s="29"/>
      <c r="CI992" s="29"/>
      <c r="CJ992" s="29"/>
      <c r="CK992" s="29"/>
      <c r="CL992" s="29"/>
      <c r="CM992" s="29"/>
      <c r="CN992" s="29"/>
      <c r="CO992" s="29"/>
      <c r="CP992" s="29"/>
      <c r="CQ992" s="29"/>
      <c r="CR992" s="29"/>
      <c r="CS992" s="29"/>
      <c r="CT992" s="29"/>
      <c r="CU992" s="29"/>
    </row>
    <row r="993" ht="12.75" customHeight="1">
      <c r="A993" s="29"/>
      <c r="B993" s="92"/>
      <c r="C993" s="257"/>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c r="BI993" s="29"/>
      <c r="BJ993" s="29"/>
      <c r="BK993" s="29"/>
      <c r="BL993" s="29"/>
      <c r="BM993" s="29"/>
      <c r="BN993" s="29"/>
      <c r="BO993" s="29"/>
      <c r="BP993" s="29"/>
      <c r="BQ993" s="29"/>
      <c r="BR993" s="29"/>
      <c r="BS993" s="29"/>
      <c r="BT993" s="29"/>
      <c r="BU993" s="29"/>
      <c r="BV993" s="29"/>
      <c r="BW993" s="29"/>
      <c r="BX993" s="29"/>
      <c r="BY993" s="29"/>
      <c r="BZ993" s="29"/>
      <c r="CA993" s="29"/>
      <c r="CB993" s="29"/>
      <c r="CC993" s="29"/>
      <c r="CD993" s="29"/>
      <c r="CE993" s="29"/>
      <c r="CF993" s="29"/>
      <c r="CG993" s="29"/>
      <c r="CH993" s="29"/>
      <c r="CI993" s="29"/>
      <c r="CJ993" s="29"/>
      <c r="CK993" s="29"/>
      <c r="CL993" s="29"/>
      <c r="CM993" s="29"/>
      <c r="CN993" s="29"/>
      <c r="CO993" s="29"/>
      <c r="CP993" s="29"/>
      <c r="CQ993" s="29"/>
      <c r="CR993" s="29"/>
      <c r="CS993" s="29"/>
      <c r="CT993" s="29"/>
      <c r="CU993" s="29"/>
    </row>
    <row r="994" ht="12.75" customHeight="1">
      <c r="A994" s="29"/>
      <c r="B994" s="92"/>
      <c r="C994" s="257"/>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c r="BI994" s="29"/>
      <c r="BJ994" s="29"/>
      <c r="BK994" s="29"/>
      <c r="BL994" s="29"/>
      <c r="BM994" s="29"/>
      <c r="BN994" s="29"/>
      <c r="BO994" s="29"/>
      <c r="BP994" s="29"/>
      <c r="BQ994" s="29"/>
      <c r="BR994" s="29"/>
      <c r="BS994" s="29"/>
      <c r="BT994" s="29"/>
      <c r="BU994" s="29"/>
      <c r="BV994" s="29"/>
      <c r="BW994" s="29"/>
      <c r="BX994" s="29"/>
      <c r="BY994" s="29"/>
      <c r="BZ994" s="29"/>
      <c r="CA994" s="29"/>
      <c r="CB994" s="29"/>
      <c r="CC994" s="29"/>
      <c r="CD994" s="29"/>
      <c r="CE994" s="29"/>
      <c r="CF994" s="29"/>
      <c r="CG994" s="29"/>
      <c r="CH994" s="29"/>
      <c r="CI994" s="29"/>
      <c r="CJ994" s="29"/>
      <c r="CK994" s="29"/>
      <c r="CL994" s="29"/>
      <c r="CM994" s="29"/>
      <c r="CN994" s="29"/>
      <c r="CO994" s="29"/>
      <c r="CP994" s="29"/>
      <c r="CQ994" s="29"/>
      <c r="CR994" s="29"/>
      <c r="CS994" s="29"/>
      <c r="CT994" s="29"/>
      <c r="CU994" s="29"/>
    </row>
    <row r="995" ht="12.75" customHeight="1">
      <c r="A995" s="29"/>
      <c r="B995" s="92"/>
      <c r="C995" s="257"/>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c r="BI995" s="29"/>
      <c r="BJ995" s="29"/>
      <c r="BK995" s="29"/>
      <c r="BL995" s="29"/>
      <c r="BM995" s="29"/>
      <c r="BN995" s="29"/>
      <c r="BO995" s="29"/>
      <c r="BP995" s="29"/>
      <c r="BQ995" s="29"/>
      <c r="BR995" s="29"/>
      <c r="BS995" s="29"/>
      <c r="BT995" s="29"/>
      <c r="BU995" s="29"/>
      <c r="BV995" s="29"/>
      <c r="BW995" s="29"/>
      <c r="BX995" s="29"/>
      <c r="BY995" s="29"/>
      <c r="BZ995" s="29"/>
      <c r="CA995" s="29"/>
      <c r="CB995" s="29"/>
      <c r="CC995" s="29"/>
      <c r="CD995" s="29"/>
      <c r="CE995" s="29"/>
      <c r="CF995" s="29"/>
      <c r="CG995" s="29"/>
      <c r="CH995" s="29"/>
      <c r="CI995" s="29"/>
      <c r="CJ995" s="29"/>
      <c r="CK995" s="29"/>
      <c r="CL995" s="29"/>
      <c r="CM995" s="29"/>
      <c r="CN995" s="29"/>
      <c r="CO995" s="29"/>
      <c r="CP995" s="29"/>
      <c r="CQ995" s="29"/>
      <c r="CR995" s="29"/>
      <c r="CS995" s="29"/>
      <c r="CT995" s="29"/>
      <c r="CU995" s="29"/>
    </row>
    <row r="996" ht="12.75" customHeight="1">
      <c r="A996" s="29"/>
      <c r="B996" s="92"/>
      <c r="C996" s="257"/>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c r="BI996" s="29"/>
      <c r="BJ996" s="29"/>
      <c r="BK996" s="29"/>
      <c r="BL996" s="29"/>
      <c r="BM996" s="29"/>
      <c r="BN996" s="29"/>
      <c r="BO996" s="29"/>
      <c r="BP996" s="29"/>
      <c r="BQ996" s="29"/>
      <c r="BR996" s="29"/>
      <c r="BS996" s="29"/>
      <c r="BT996" s="29"/>
      <c r="BU996" s="29"/>
      <c r="BV996" s="29"/>
      <c r="BW996" s="29"/>
      <c r="BX996" s="29"/>
      <c r="BY996" s="29"/>
      <c r="BZ996" s="29"/>
      <c r="CA996" s="29"/>
      <c r="CB996" s="29"/>
      <c r="CC996" s="29"/>
      <c r="CD996" s="29"/>
      <c r="CE996" s="29"/>
      <c r="CF996" s="29"/>
      <c r="CG996" s="29"/>
      <c r="CH996" s="29"/>
      <c r="CI996" s="29"/>
      <c r="CJ996" s="29"/>
      <c r="CK996" s="29"/>
      <c r="CL996" s="29"/>
      <c r="CM996" s="29"/>
      <c r="CN996" s="29"/>
      <c r="CO996" s="29"/>
      <c r="CP996" s="29"/>
      <c r="CQ996" s="29"/>
      <c r="CR996" s="29"/>
      <c r="CS996" s="29"/>
      <c r="CT996" s="29"/>
      <c r="CU996" s="29"/>
    </row>
    <row r="997" ht="12.75" customHeight="1">
      <c r="A997" s="29"/>
      <c r="B997" s="92"/>
      <c r="C997" s="257"/>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c r="BI997" s="29"/>
      <c r="BJ997" s="29"/>
      <c r="BK997" s="29"/>
      <c r="BL997" s="29"/>
      <c r="BM997" s="29"/>
      <c r="BN997" s="29"/>
      <c r="BO997" s="29"/>
      <c r="BP997" s="29"/>
      <c r="BQ997" s="29"/>
      <c r="BR997" s="29"/>
      <c r="BS997" s="29"/>
      <c r="BT997" s="29"/>
      <c r="BU997" s="29"/>
      <c r="BV997" s="29"/>
      <c r="BW997" s="29"/>
      <c r="BX997" s="29"/>
      <c r="BY997" s="29"/>
      <c r="BZ997" s="29"/>
      <c r="CA997" s="29"/>
      <c r="CB997" s="29"/>
      <c r="CC997" s="29"/>
      <c r="CD997" s="29"/>
      <c r="CE997" s="29"/>
      <c r="CF997" s="29"/>
      <c r="CG997" s="29"/>
      <c r="CH997" s="29"/>
      <c r="CI997" s="29"/>
      <c r="CJ997" s="29"/>
      <c r="CK997" s="29"/>
      <c r="CL997" s="29"/>
      <c r="CM997" s="29"/>
      <c r="CN997" s="29"/>
      <c r="CO997" s="29"/>
      <c r="CP997" s="29"/>
      <c r="CQ997" s="29"/>
      <c r="CR997" s="29"/>
      <c r="CS997" s="29"/>
      <c r="CT997" s="29"/>
      <c r="CU997" s="29"/>
    </row>
    <row r="998" ht="12.75" customHeight="1">
      <c r="A998" s="29"/>
      <c r="B998" s="92"/>
      <c r="C998" s="257"/>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c r="BI998" s="29"/>
      <c r="BJ998" s="29"/>
      <c r="BK998" s="29"/>
      <c r="BL998" s="29"/>
      <c r="BM998" s="29"/>
      <c r="BN998" s="29"/>
      <c r="BO998" s="29"/>
      <c r="BP998" s="29"/>
      <c r="BQ998" s="29"/>
      <c r="BR998" s="29"/>
      <c r="BS998" s="29"/>
      <c r="BT998" s="29"/>
      <c r="BU998" s="29"/>
      <c r="BV998" s="29"/>
      <c r="BW998" s="29"/>
      <c r="BX998" s="29"/>
      <c r="BY998" s="29"/>
      <c r="BZ998" s="29"/>
      <c r="CA998" s="29"/>
      <c r="CB998" s="29"/>
      <c r="CC998" s="29"/>
      <c r="CD998" s="29"/>
      <c r="CE998" s="29"/>
      <c r="CF998" s="29"/>
      <c r="CG998" s="29"/>
      <c r="CH998" s="29"/>
      <c r="CI998" s="29"/>
      <c r="CJ998" s="29"/>
      <c r="CK998" s="29"/>
      <c r="CL998" s="29"/>
      <c r="CM998" s="29"/>
      <c r="CN998" s="29"/>
      <c r="CO998" s="29"/>
      <c r="CP998" s="29"/>
      <c r="CQ998" s="29"/>
      <c r="CR998" s="29"/>
      <c r="CS998" s="29"/>
      <c r="CT998" s="29"/>
      <c r="CU998" s="29"/>
    </row>
    <row r="999" ht="12.75" customHeight="1">
      <c r="A999" s="29"/>
      <c r="B999" s="92"/>
      <c r="C999" s="257"/>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c r="BI999" s="29"/>
      <c r="BJ999" s="29"/>
      <c r="BK999" s="29"/>
      <c r="BL999" s="29"/>
      <c r="BM999" s="29"/>
      <c r="BN999" s="29"/>
      <c r="BO999" s="29"/>
      <c r="BP999" s="29"/>
      <c r="BQ999" s="29"/>
      <c r="BR999" s="29"/>
      <c r="BS999" s="29"/>
      <c r="BT999" s="29"/>
      <c r="BU999" s="29"/>
      <c r="BV999" s="29"/>
      <c r="BW999" s="29"/>
      <c r="BX999" s="29"/>
      <c r="BY999" s="29"/>
      <c r="BZ999" s="29"/>
      <c r="CA999" s="29"/>
      <c r="CB999" s="29"/>
      <c r="CC999" s="29"/>
      <c r="CD999" s="29"/>
      <c r="CE999" s="29"/>
      <c r="CF999" s="29"/>
      <c r="CG999" s="29"/>
      <c r="CH999" s="29"/>
      <c r="CI999" s="29"/>
      <c r="CJ999" s="29"/>
      <c r="CK999" s="29"/>
      <c r="CL999" s="29"/>
      <c r="CM999" s="29"/>
      <c r="CN999" s="29"/>
      <c r="CO999" s="29"/>
      <c r="CP999" s="29"/>
      <c r="CQ999" s="29"/>
      <c r="CR999" s="29"/>
      <c r="CS999" s="29"/>
      <c r="CT999" s="29"/>
      <c r="CU999" s="29"/>
    </row>
    <row r="1000" ht="12.75" customHeight="1">
      <c r="A1000" s="29"/>
      <c r="B1000" s="92"/>
      <c r="C1000" s="257"/>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c r="BI1000" s="29"/>
      <c r="BJ1000" s="29"/>
      <c r="BK1000" s="29"/>
      <c r="BL1000" s="29"/>
      <c r="BM1000" s="29"/>
      <c r="BN1000" s="29"/>
      <c r="BO1000" s="29"/>
      <c r="BP1000" s="29"/>
      <c r="BQ1000" s="29"/>
      <c r="BR1000" s="29"/>
      <c r="BS1000" s="29"/>
      <c r="BT1000" s="29"/>
      <c r="BU1000" s="29"/>
      <c r="BV1000" s="29"/>
      <c r="BW1000" s="29"/>
      <c r="BX1000" s="29"/>
      <c r="BY1000" s="29"/>
      <c r="BZ1000" s="29"/>
      <c r="CA1000" s="29"/>
      <c r="CB1000" s="29"/>
      <c r="CC1000" s="29"/>
      <c r="CD1000" s="29"/>
      <c r="CE1000" s="29"/>
      <c r="CF1000" s="29"/>
      <c r="CG1000" s="29"/>
      <c r="CH1000" s="29"/>
      <c r="CI1000" s="29"/>
      <c r="CJ1000" s="29"/>
      <c r="CK1000" s="29"/>
      <c r="CL1000" s="29"/>
      <c r="CM1000" s="29"/>
      <c r="CN1000" s="29"/>
      <c r="CO1000" s="29"/>
      <c r="CP1000" s="29"/>
      <c r="CQ1000" s="29"/>
      <c r="CR1000" s="29"/>
      <c r="CS1000" s="29"/>
      <c r="CT1000" s="29"/>
      <c r="CU1000" s="29"/>
    </row>
  </sheetData>
  <mergeCells count="15">
    <mergeCell ref="F13:I13"/>
    <mergeCell ref="K13:L13"/>
    <mergeCell ref="F14:I14"/>
    <mergeCell ref="K14:L14"/>
    <mergeCell ref="B17:D17"/>
    <mergeCell ref="B18:D18"/>
    <mergeCell ref="B33:D33"/>
    <mergeCell ref="B34:D34"/>
    <mergeCell ref="K6:M6"/>
    <mergeCell ref="O6:Q6"/>
    <mergeCell ref="C7:D7"/>
    <mergeCell ref="C8:D8"/>
    <mergeCell ref="C9:D9"/>
    <mergeCell ref="C10:D10"/>
    <mergeCell ref="C11:D11"/>
  </mergeCells>
  <conditionalFormatting sqref="E36:AW45">
    <cfRule type="cellIs" dxfId="9" priority="1" operator="equal">
      <formula>"Pasa"</formula>
    </cfRule>
  </conditionalFormatting>
  <conditionalFormatting sqref="E36:AW45">
    <cfRule type="cellIs" dxfId="10" priority="2" operator="equal">
      <formula>"Falla"</formula>
    </cfRule>
  </conditionalFormatting>
  <conditionalFormatting sqref="E36:AW45">
    <cfRule type="cellIs" dxfId="7" priority="3" operator="equal">
      <formula>"N/T"</formula>
    </cfRule>
  </conditionalFormatting>
  <conditionalFormatting sqref="E36:AW45">
    <cfRule type="cellIs" dxfId="8" priority="4" operator="equal">
      <formula>"N/D"</formula>
    </cfRule>
  </conditionalFormatting>
  <conditionalFormatting sqref="E36:AW46">
    <cfRule type="cellIs" dxfId="2" priority="5" operator="equal">
      <formula>"N/A"</formula>
    </cfRule>
  </conditionalFormatting>
  <conditionalFormatting sqref="E20:CR29">
    <cfRule type="cellIs" dxfId="9" priority="6" operator="equal">
      <formula>"Pasa"</formula>
    </cfRule>
  </conditionalFormatting>
  <conditionalFormatting sqref="E20:CR29">
    <cfRule type="cellIs" dxfId="10" priority="7" operator="equal">
      <formula>"Falla"</formula>
    </cfRule>
  </conditionalFormatting>
  <conditionalFormatting sqref="E20:CR29">
    <cfRule type="cellIs" dxfId="7" priority="8" operator="equal">
      <formula>"N/T"</formula>
    </cfRule>
  </conditionalFormatting>
  <conditionalFormatting sqref="E20:CR29">
    <cfRule type="cellIs" dxfId="8" priority="9" operator="equal">
      <formula>"N/D"</formula>
    </cfRule>
  </conditionalFormatting>
  <conditionalFormatting sqref="E20:CR30">
    <cfRule type="cellIs" dxfId="2" priority="10" operator="equal">
      <formula>"N/A"</formula>
    </cfRule>
  </conditionalFormatting>
  <conditionalFormatting sqref="E30:CR30 E46:AW46">
    <cfRule type="cellIs" dxfId="5" priority="11" operator="equal">
      <formula>"CONFORME"</formula>
    </cfRule>
  </conditionalFormatting>
  <conditionalFormatting sqref="E30:CR30 E46:AW46">
    <cfRule type="cellIs" dxfId="10" priority="12" operator="equal">
      <formula>"NO CONFORME"</formula>
    </cfRule>
  </conditionalFormatting>
  <conditionalFormatting sqref="E30:CR30 E46:AW46">
    <cfRule type="cellIs" dxfId="1" priority="13" operator="equal">
      <formula>"ERROR"</formula>
    </cfRule>
  </conditionalFormatting>
  <conditionalFormatting sqref="K14:L14">
    <cfRule type="cellIs" dxfId="11" priority="14" operator="equal">
      <formula>"SI"</formula>
    </cfRule>
  </conditionalFormatting>
  <conditionalFormatting sqref="K14:L14">
    <cfRule type="cellIs" dxfId="12" priority="15" operator="equal">
      <formula>"NO"</formula>
    </cfRule>
  </conditionalFormatting>
  <conditionalFormatting sqref="CU20">
    <cfRule type="cellIs" dxfId="1" priority="16" operator="equal">
      <formula>"FALLA"</formula>
    </cfRule>
  </conditionalFormatting>
  <conditionalFormatting sqref="CU20">
    <cfRule type="cellIs" dxfId="0" priority="17" operator="equal">
      <formula>"PASA"</formula>
    </cfRule>
  </conditionalFormatting>
  <printOptions horizontalCentered="1" verticalCentered="1"/>
  <pageMargins bottom="0.4330708661417323" footer="0.0" header="0.0" left="0.3937007874015748" right="0.3937007874015748" top="0.4330708661417323"/>
  <pageSetup paperSize="9" scale="40" orientation="landscape" pageOrder="overThenDown"/>
  <headerFooter>
    <oddHeader>&amp;C&amp;A</oddHeader>
    <oddFooter>&amp;CPage &amp;P</oddFooter>
  </headerFooter>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EEEEE"/>
    <pageSetUpPr/>
  </sheetPr>
  <sheetViews>
    <sheetView workbookViewId="0"/>
  </sheetViews>
  <sheetFormatPr customHeight="1" defaultColWidth="12.63" defaultRowHeight="15.0"/>
  <cols>
    <col customWidth="1" min="1" max="1" width="3.88"/>
    <col customWidth="1" min="2" max="2" width="65.13"/>
    <col customWidth="1" min="3" max="3" width="18.88"/>
    <col customWidth="1" min="4" max="4" width="3.88"/>
    <col customWidth="1" min="5" max="5" width="28.13"/>
    <col customWidth="1" min="6" max="6" width="3.88"/>
    <col customWidth="1" min="7" max="7" width="33.13"/>
    <col customWidth="1" min="8" max="8" width="4.0"/>
    <col customWidth="1" min="9" max="9" width="17.88"/>
    <col customWidth="1" min="10" max="10" width="3.88"/>
    <col customWidth="1" min="11" max="11" width="6.5"/>
    <col customWidth="1" min="12" max="12" width="3.88"/>
    <col customWidth="1" min="13" max="13" width="8.63"/>
    <col customWidth="1" min="14" max="14" width="3.88"/>
    <col customWidth="1" min="15" max="15" width="25.38"/>
    <col customWidth="1" min="16" max="16" width="3.88"/>
    <col customWidth="1" min="17" max="17" width="11.5"/>
    <col customWidth="1" min="18" max="18" width="3.88"/>
    <col customWidth="1" min="19" max="19" width="22.5"/>
    <col customWidth="1" min="20" max="20" width="3.88"/>
    <col customWidth="1" min="21" max="26" width="11.5"/>
  </cols>
  <sheetData>
    <row r="1" ht="12.75" customHeight="1"/>
    <row r="2" ht="12.75" customHeight="1"/>
    <row r="3" ht="12.75" customHeight="1"/>
    <row r="4" ht="12.75" customHeight="1"/>
    <row r="5" ht="12.75" customHeight="1"/>
    <row r="6" ht="12.75" customHeight="1"/>
    <row r="7" ht="12.75" customHeight="1">
      <c r="C7" s="263" t="s">
        <v>421</v>
      </c>
      <c r="D7" s="92"/>
      <c r="E7" s="263" t="s">
        <v>422</v>
      </c>
      <c r="F7" s="92"/>
      <c r="G7" s="263" t="s">
        <v>423</v>
      </c>
      <c r="H7" s="92"/>
      <c r="I7" s="263" t="s">
        <v>424</v>
      </c>
      <c r="J7" s="92"/>
      <c r="K7" s="263" t="s">
        <v>425</v>
      </c>
      <c r="L7" s="92"/>
      <c r="M7" s="263" t="s">
        <v>425</v>
      </c>
      <c r="N7" s="92"/>
      <c r="O7" s="263" t="s">
        <v>426</v>
      </c>
      <c r="P7" s="92"/>
      <c r="R7" s="92"/>
      <c r="S7" s="263" t="s">
        <v>427</v>
      </c>
      <c r="T7" s="92"/>
      <c r="U7" s="263" t="s">
        <v>112</v>
      </c>
      <c r="V7" s="92"/>
    </row>
    <row r="8" ht="12.75" customHeight="1">
      <c r="U8" s="264" t="s">
        <v>428</v>
      </c>
      <c r="V8" s="92"/>
    </row>
    <row r="9" ht="12.75" customHeight="1">
      <c r="C9" s="3" t="s">
        <v>429</v>
      </c>
      <c r="E9" s="265" t="s">
        <v>430</v>
      </c>
      <c r="G9" s="266" t="s">
        <v>33</v>
      </c>
      <c r="I9" s="266" t="s">
        <v>431</v>
      </c>
      <c r="K9" s="266" t="s">
        <v>40</v>
      </c>
      <c r="M9" s="266" t="s">
        <v>432</v>
      </c>
      <c r="O9" s="266" t="s">
        <v>70</v>
      </c>
      <c r="S9" s="266" t="s">
        <v>433</v>
      </c>
      <c r="U9" s="267" t="s">
        <v>95</v>
      </c>
      <c r="V9" s="267"/>
    </row>
    <row r="10" ht="12.75" customHeight="1">
      <c r="C10" s="3" t="s">
        <v>434</v>
      </c>
      <c r="E10" s="265" t="s">
        <v>435</v>
      </c>
      <c r="G10" s="266" t="s">
        <v>436</v>
      </c>
      <c r="I10" s="266" t="s">
        <v>437</v>
      </c>
      <c r="K10" s="266" t="s">
        <v>42</v>
      </c>
      <c r="M10" s="266" t="s">
        <v>438</v>
      </c>
      <c r="O10" s="266" t="s">
        <v>439</v>
      </c>
      <c r="S10" s="266" t="s">
        <v>20</v>
      </c>
      <c r="U10" s="267" t="s">
        <v>104</v>
      </c>
      <c r="V10" s="267"/>
    </row>
    <row r="11" ht="12.75" customHeight="1">
      <c r="C11" s="3" t="s">
        <v>440</v>
      </c>
      <c r="E11" s="265" t="s">
        <v>441</v>
      </c>
      <c r="G11" s="266" t="s">
        <v>442</v>
      </c>
      <c r="O11" s="266" t="s">
        <v>443</v>
      </c>
      <c r="S11" s="266" t="s">
        <v>444</v>
      </c>
      <c r="U11" s="267" t="s">
        <v>99</v>
      </c>
      <c r="V11" s="267"/>
    </row>
    <row r="12" ht="12.75" customHeight="1">
      <c r="C12" s="3" t="s">
        <v>445</v>
      </c>
      <c r="E12" s="265" t="s">
        <v>446</v>
      </c>
      <c r="O12" s="266" t="s">
        <v>73</v>
      </c>
      <c r="U12" s="267" t="s">
        <v>97</v>
      </c>
      <c r="V12" s="267"/>
    </row>
    <row r="13" ht="12.75" customHeight="1">
      <c r="E13" s="265" t="s">
        <v>447</v>
      </c>
      <c r="O13" s="266" t="s">
        <v>448</v>
      </c>
      <c r="U13" s="267" t="s">
        <v>93</v>
      </c>
      <c r="V13" s="267"/>
    </row>
    <row r="14" ht="12.75" customHeight="1">
      <c r="E14" s="265" t="s">
        <v>449</v>
      </c>
      <c r="O14" s="266" t="s">
        <v>450</v>
      </c>
    </row>
    <row r="15" ht="12.75" customHeight="1">
      <c r="E15" s="265" t="s">
        <v>451</v>
      </c>
      <c r="O15" s="266" t="s">
        <v>78</v>
      </c>
    </row>
    <row r="16" ht="12.75" customHeight="1">
      <c r="E16" s="265" t="s">
        <v>452</v>
      </c>
      <c r="O16" s="266" t="s">
        <v>453</v>
      </c>
    </row>
    <row r="17" ht="12.75" customHeight="1">
      <c r="E17" s="265" t="s">
        <v>454</v>
      </c>
      <c r="O17" s="266" t="s">
        <v>455</v>
      </c>
    </row>
    <row r="18" ht="12.75" customHeight="1">
      <c r="E18" s="265"/>
      <c r="O18" s="266" t="s">
        <v>456</v>
      </c>
    </row>
    <row r="19" ht="12.75" customHeight="1">
      <c r="E19" s="265"/>
      <c r="O19" s="266" t="s">
        <v>457</v>
      </c>
    </row>
    <row r="20" ht="12.75" customHeight="1">
      <c r="E20" s="265"/>
      <c r="O20" s="266" t="s">
        <v>458</v>
      </c>
    </row>
    <row r="21" ht="12.75" customHeight="1">
      <c r="E21" s="268"/>
      <c r="O21" s="266" t="s">
        <v>459</v>
      </c>
    </row>
    <row r="22" ht="12.75" customHeight="1">
      <c r="O22" s="266" t="s">
        <v>438</v>
      </c>
    </row>
    <row r="23" ht="12.75" customHeight="1">
      <c r="B23" s="269" t="s">
        <v>460</v>
      </c>
    </row>
    <row r="24" ht="12.75" customHeight="1"/>
    <row r="25" ht="12.75" customHeight="1">
      <c r="B25" s="270" t="s">
        <v>461</v>
      </c>
      <c r="C25" s="271">
        <v>0.1</v>
      </c>
    </row>
    <row r="26" ht="12.75" customHeight="1">
      <c r="B26" s="270" t="s">
        <v>462</v>
      </c>
      <c r="C26" s="271">
        <v>0.5</v>
      </c>
    </row>
    <row r="27" ht="12.75" customHeight="1">
      <c r="B27" s="270" t="s">
        <v>463</v>
      </c>
      <c r="C27" s="271">
        <v>1.0</v>
      </c>
    </row>
    <row r="28" ht="12.75" customHeight="1">
      <c r="C28" s="272"/>
      <c r="D28" s="272"/>
    </row>
    <row r="29" ht="12.75" customHeight="1">
      <c r="C29" s="272"/>
      <c r="D29" s="272"/>
    </row>
    <row r="30" ht="12.75" customHeight="1">
      <c r="B30" s="273" t="s">
        <v>464</v>
      </c>
      <c r="C30" s="274"/>
      <c r="D30" s="274"/>
    </row>
    <row r="31" ht="12.75" customHeight="1">
      <c r="B31" s="275"/>
      <c r="C31" s="274"/>
      <c r="D31" s="274"/>
    </row>
    <row r="32" ht="12.75" customHeight="1">
      <c r="B32" s="275" t="s">
        <v>465</v>
      </c>
      <c r="C32" s="275">
        <v>28.0</v>
      </c>
      <c r="D32" s="275"/>
    </row>
    <row r="33" ht="12.75" customHeight="1">
      <c r="B33" s="275" t="s">
        <v>466</v>
      </c>
      <c r="C33" s="275">
        <v>16.0</v>
      </c>
      <c r="D33" s="275"/>
    </row>
    <row r="34" ht="12.75" customHeight="1">
      <c r="B34" s="275"/>
      <c r="C34" s="275"/>
      <c r="D34" s="275"/>
    </row>
    <row r="35" ht="12.75" customHeight="1">
      <c r="B35" s="275"/>
      <c r="C35" s="275"/>
      <c r="D35" s="275"/>
    </row>
    <row r="36" ht="12.75" customHeight="1">
      <c r="B36" s="275"/>
      <c r="C36" s="275"/>
      <c r="D36" s="275"/>
    </row>
    <row r="37" ht="12.75" customHeight="1">
      <c r="B37" s="275"/>
      <c r="C37" s="275"/>
      <c r="D37" s="275"/>
    </row>
    <row r="38" ht="12.75" customHeight="1">
      <c r="B38" s="275"/>
      <c r="C38" s="275"/>
      <c r="D38" s="275"/>
    </row>
    <row r="39" ht="12.75" customHeight="1">
      <c r="B39" s="275"/>
      <c r="C39" s="275"/>
      <c r="D39" s="275"/>
    </row>
    <row r="40" ht="12.75" customHeight="1">
      <c r="B40" s="275"/>
      <c r="C40" s="275"/>
    </row>
    <row r="41" ht="12.75" customHeight="1">
      <c r="B41" s="275"/>
      <c r="C41" s="275"/>
    </row>
    <row r="42" ht="12.75" customHeight="1">
      <c r="B42" s="275"/>
      <c r="C42" s="275"/>
    </row>
    <row r="43" ht="12.75" customHeight="1">
      <c r="B43" s="275"/>
      <c r="C43" s="275"/>
    </row>
    <row r="44" ht="12.75" customHeight="1">
      <c r="B44" s="275"/>
      <c r="C44" s="275"/>
    </row>
    <row r="45" ht="12.75" customHeight="1">
      <c r="B45" s="275"/>
      <c r="C45" s="275"/>
    </row>
    <row r="46" ht="12.75" customHeight="1">
      <c r="B46" s="275"/>
      <c r="C46" s="275"/>
    </row>
    <row r="47" ht="12.75" customHeight="1">
      <c r="B47" s="275"/>
      <c r="C47" s="275"/>
    </row>
    <row r="48" ht="12.75" customHeight="1">
      <c r="B48" s="275"/>
      <c r="C48" s="275"/>
    </row>
    <row r="49" ht="12.75" customHeight="1">
      <c r="B49" s="275"/>
      <c r="C49" s="275"/>
    </row>
    <row r="50" ht="12.75" customHeight="1">
      <c r="B50" s="275"/>
      <c r="C50" s="275"/>
    </row>
    <row r="51" ht="12.75" customHeight="1">
      <c r="B51" s="275"/>
      <c r="C51" s="275"/>
    </row>
    <row r="52" ht="12.75" customHeight="1">
      <c r="B52" s="275"/>
      <c r="C52" s="275"/>
    </row>
    <row r="53" ht="12.75" customHeight="1">
      <c r="B53" s="275"/>
      <c r="C53" s="275"/>
    </row>
    <row r="54" ht="12.75" customHeight="1">
      <c r="B54" s="275"/>
      <c r="C54" s="275"/>
    </row>
    <row r="55" ht="12.75" customHeight="1">
      <c r="B55" s="275"/>
      <c r="C55" s="275"/>
    </row>
    <row r="56" ht="12.75" customHeight="1">
      <c r="B56" s="275"/>
      <c r="C56" s="275"/>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25" footer="0.0" header="0.0" left="0.7875" right="0.7875" top="1.025"/>
  <pageSetup paperSize="9" orientation="portrait"/>
  <headerFooter>
    <oddHeader>&amp;C&amp;A</oddHeader>
    <oddFooter>&amp;CPage &amp;P</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
    <col customWidth="1" min="2" max="2" width="13.5"/>
    <col customWidth="1" min="3" max="3" width="48.5"/>
    <col customWidth="1" min="4" max="4" width="14.38"/>
    <col customWidth="1" min="5" max="5" width="14.13"/>
    <col customWidth="1" min="6" max="8" width="11.5"/>
    <col customWidth="1" min="9" max="9" width="2.5"/>
    <col customWidth="1" min="10" max="10" width="2.63"/>
    <col customWidth="1" min="11" max="11" width="27.5"/>
    <col customWidth="1" min="12" max="12" width="11.5"/>
    <col customWidth="1" min="13" max="13" width="12.38"/>
    <col customWidth="1" min="14" max="14" width="9.13"/>
    <col customWidth="1" min="15" max="15" width="5.5"/>
    <col customWidth="1" min="16" max="16" width="8.88"/>
    <col customWidth="1" min="17" max="19" width="3.5"/>
    <col customWidth="1" min="20" max="20" width="11.5"/>
    <col customWidth="1" min="21" max="21" width="14.88"/>
    <col customWidth="1" min="22" max="22" width="21.38"/>
    <col customWidth="1" min="23" max="25" width="11.5"/>
    <col customWidth="1" min="26" max="26" width="21.38"/>
    <col customWidth="1" min="27" max="119" width="11.5"/>
    <col customWidth="1" min="120" max="120" width="14.88"/>
    <col customWidth="1" min="121" max="124" width="11.5"/>
    <col customWidth="1" min="125" max="125" width="21.38"/>
    <col customWidth="1" min="126" max="170" width="11.5"/>
  </cols>
  <sheetData>
    <row r="1" ht="12.75" customHeight="1">
      <c r="A1" s="276" t="s">
        <v>467</v>
      </c>
      <c r="B1" s="276"/>
      <c r="C1" s="276" t="s">
        <v>468</v>
      </c>
      <c r="D1" s="276"/>
      <c r="E1" s="276" t="s">
        <v>469</v>
      </c>
      <c r="F1" s="276"/>
      <c r="G1" s="276"/>
      <c r="H1" s="276"/>
      <c r="I1" s="276"/>
      <c r="J1" s="276"/>
      <c r="K1" s="276" t="s">
        <v>470</v>
      </c>
      <c r="L1" s="276"/>
      <c r="M1" s="276"/>
      <c r="T1" s="277" t="s">
        <v>272</v>
      </c>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5"/>
      <c r="DO1" s="278" t="s">
        <v>471</v>
      </c>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5"/>
    </row>
    <row r="2" ht="12.75" customHeight="1">
      <c r="A2" s="266" t="s">
        <v>472</v>
      </c>
      <c r="B2" s="279" t="str">
        <f>#REF!</f>
        <v>#REF!</v>
      </c>
      <c r="C2" s="276" t="s">
        <v>473</v>
      </c>
      <c r="D2" s="280" t="str">
        <f>'01.Definición de ámbito'!#REF!</f>
        <v>#ERROR!</v>
      </c>
      <c r="E2" s="276" t="s">
        <v>39</v>
      </c>
      <c r="F2" s="280" t="str">
        <f>'02.Tecnologías'!C9</f>
        <v>Sí</v>
      </c>
      <c r="G2" s="281" t="s">
        <v>474</v>
      </c>
      <c r="H2" s="281" t="s">
        <v>475</v>
      </c>
      <c r="I2" s="281"/>
      <c r="J2" s="281"/>
      <c r="K2" s="49" t="s">
        <v>476</v>
      </c>
      <c r="L2" s="282">
        <f>'03.Muestra'!D20</f>
        <v>3</v>
      </c>
      <c r="M2" s="276"/>
      <c r="T2" s="124" t="s">
        <v>477</v>
      </c>
      <c r="U2" s="124" t="s">
        <v>281</v>
      </c>
      <c r="V2" s="124" t="s">
        <v>478</v>
      </c>
      <c r="W2" s="124" t="s">
        <v>479</v>
      </c>
      <c r="X2" s="124" t="s">
        <v>480</v>
      </c>
      <c r="Y2" s="124" t="s">
        <v>481</v>
      </c>
      <c r="Z2" s="124" t="s">
        <v>67</v>
      </c>
      <c r="AA2" s="124" t="s">
        <v>283</v>
      </c>
      <c r="AB2" s="124" t="s">
        <v>284</v>
      </c>
      <c r="AC2" s="124" t="s">
        <v>285</v>
      </c>
      <c r="AD2" s="124" t="s">
        <v>286</v>
      </c>
      <c r="AE2" s="124" t="s">
        <v>287</v>
      </c>
      <c r="AF2" s="124" t="s">
        <v>288</v>
      </c>
      <c r="AG2" s="124" t="s">
        <v>289</v>
      </c>
      <c r="AH2" s="124" t="s">
        <v>290</v>
      </c>
      <c r="AI2" s="124" t="s">
        <v>291</v>
      </c>
      <c r="AJ2" s="124" t="s">
        <v>292</v>
      </c>
      <c r="AK2" s="124" t="s">
        <v>293</v>
      </c>
      <c r="AL2" s="124" t="s">
        <v>294</v>
      </c>
      <c r="AM2" s="124" t="s">
        <v>295</v>
      </c>
      <c r="AN2" s="124" t="s">
        <v>296</v>
      </c>
      <c r="AO2" s="124" t="s">
        <v>297</v>
      </c>
      <c r="AP2" s="124" t="s">
        <v>298</v>
      </c>
      <c r="AQ2" s="124" t="s">
        <v>299</v>
      </c>
      <c r="AR2" s="124" t="s">
        <v>300</v>
      </c>
      <c r="AS2" s="124" t="s">
        <v>301</v>
      </c>
      <c r="AT2" s="124" t="s">
        <v>302</v>
      </c>
      <c r="AU2" s="124" t="s">
        <v>303</v>
      </c>
      <c r="AV2" s="124" t="s">
        <v>304</v>
      </c>
      <c r="AW2" s="124" t="s">
        <v>305</v>
      </c>
      <c r="AX2" s="124" t="s">
        <v>306</v>
      </c>
      <c r="AY2" s="124" t="s">
        <v>307</v>
      </c>
      <c r="AZ2" s="124" t="s">
        <v>308</v>
      </c>
      <c r="BA2" s="124" t="s">
        <v>309</v>
      </c>
      <c r="BB2" s="124" t="s">
        <v>310</v>
      </c>
      <c r="BC2" s="124" t="s">
        <v>311</v>
      </c>
      <c r="BD2" s="124" t="s">
        <v>312</v>
      </c>
      <c r="BE2" s="124" t="s">
        <v>313</v>
      </c>
      <c r="BF2" s="124" t="s">
        <v>314</v>
      </c>
      <c r="BG2" s="124" t="s">
        <v>315</v>
      </c>
      <c r="BH2" s="124" t="s">
        <v>316</v>
      </c>
      <c r="BI2" s="124" t="s">
        <v>317</v>
      </c>
      <c r="BJ2" s="124" t="s">
        <v>318</v>
      </c>
      <c r="BK2" s="124" t="s">
        <v>319</v>
      </c>
      <c r="BL2" s="124" t="s">
        <v>320</v>
      </c>
      <c r="BM2" s="124" t="s">
        <v>321</v>
      </c>
      <c r="BN2" s="124" t="s">
        <v>322</v>
      </c>
      <c r="BO2" s="124" t="s">
        <v>323</v>
      </c>
      <c r="BP2" s="124" t="s">
        <v>324</v>
      </c>
      <c r="BQ2" s="124" t="s">
        <v>325</v>
      </c>
      <c r="BR2" s="124" t="s">
        <v>326</v>
      </c>
      <c r="BS2" s="124" t="s">
        <v>327</v>
      </c>
      <c r="BT2" s="124" t="s">
        <v>328</v>
      </c>
      <c r="BU2" s="124" t="s">
        <v>329</v>
      </c>
      <c r="BV2" s="124" t="s">
        <v>330</v>
      </c>
      <c r="BW2" s="124" t="s">
        <v>331</v>
      </c>
      <c r="BX2" s="124" t="s">
        <v>332</v>
      </c>
      <c r="BY2" s="124" t="s">
        <v>333</v>
      </c>
      <c r="BZ2" s="124" t="s">
        <v>334</v>
      </c>
      <c r="CA2" s="124" t="s">
        <v>335</v>
      </c>
      <c r="CB2" s="124" t="s">
        <v>336</v>
      </c>
      <c r="CC2" s="124" t="s">
        <v>337</v>
      </c>
      <c r="CD2" s="124" t="s">
        <v>338</v>
      </c>
      <c r="CE2" s="124" t="s">
        <v>339</v>
      </c>
      <c r="CF2" s="124" t="s">
        <v>340</v>
      </c>
      <c r="CG2" s="124" t="s">
        <v>341</v>
      </c>
      <c r="CH2" s="124" t="s">
        <v>342</v>
      </c>
      <c r="CI2" s="124" t="s">
        <v>343</v>
      </c>
      <c r="CJ2" s="124" t="s">
        <v>344</v>
      </c>
      <c r="CK2" s="124" t="s">
        <v>345</v>
      </c>
      <c r="CL2" s="124" t="s">
        <v>346</v>
      </c>
      <c r="CM2" s="124" t="s">
        <v>347</v>
      </c>
      <c r="CN2" s="124" t="s">
        <v>348</v>
      </c>
      <c r="CO2" s="124" t="s">
        <v>349</v>
      </c>
      <c r="CP2" s="124" t="s">
        <v>350</v>
      </c>
      <c r="CQ2" s="124" t="s">
        <v>351</v>
      </c>
      <c r="CR2" s="124" t="s">
        <v>352</v>
      </c>
      <c r="CS2" s="124" t="s">
        <v>353</v>
      </c>
      <c r="CT2" s="124" t="s">
        <v>354</v>
      </c>
      <c r="CU2" s="124" t="s">
        <v>355</v>
      </c>
      <c r="CV2" s="124" t="s">
        <v>356</v>
      </c>
      <c r="CW2" s="124" t="s">
        <v>357</v>
      </c>
      <c r="CX2" s="124" t="s">
        <v>358</v>
      </c>
      <c r="CY2" s="124" t="s">
        <v>359</v>
      </c>
      <c r="CZ2" s="124" t="s">
        <v>360</v>
      </c>
      <c r="DA2" s="124" t="s">
        <v>361</v>
      </c>
      <c r="DB2" s="124" t="s">
        <v>362</v>
      </c>
      <c r="DC2" s="124" t="s">
        <v>363</v>
      </c>
      <c r="DD2" s="124" t="s">
        <v>364</v>
      </c>
      <c r="DE2" s="124" t="s">
        <v>365</v>
      </c>
      <c r="DF2" s="124" t="s">
        <v>366</v>
      </c>
      <c r="DG2" s="124" t="s">
        <v>367</v>
      </c>
      <c r="DH2" s="124" t="s">
        <v>368</v>
      </c>
      <c r="DI2" s="124" t="s">
        <v>369</v>
      </c>
      <c r="DJ2" s="124" t="s">
        <v>370</v>
      </c>
      <c r="DK2" s="124" t="s">
        <v>371</v>
      </c>
      <c r="DL2" s="124" t="s">
        <v>372</v>
      </c>
      <c r="DM2" s="124" t="s">
        <v>373</v>
      </c>
      <c r="DN2" s="124" t="s">
        <v>374</v>
      </c>
      <c r="DO2" s="124" t="s">
        <v>477</v>
      </c>
      <c r="DP2" s="124" t="s">
        <v>281</v>
      </c>
      <c r="DQ2" s="124" t="s">
        <v>478</v>
      </c>
      <c r="DR2" s="124" t="s">
        <v>479</v>
      </c>
      <c r="DS2" s="124" t="s">
        <v>480</v>
      </c>
      <c r="DT2" s="124" t="s">
        <v>481</v>
      </c>
      <c r="DU2" s="124" t="s">
        <v>67</v>
      </c>
      <c r="DV2" s="124" t="s">
        <v>376</v>
      </c>
      <c r="DW2" s="276" t="s">
        <v>377</v>
      </c>
      <c r="DX2" s="276" t="s">
        <v>378</v>
      </c>
      <c r="DY2" s="276" t="s">
        <v>379</v>
      </c>
      <c r="DZ2" s="276" t="s">
        <v>380</v>
      </c>
      <c r="EA2" s="276" t="s">
        <v>381</v>
      </c>
      <c r="EB2" s="276" t="s">
        <v>382</v>
      </c>
      <c r="EC2" s="276" t="s">
        <v>383</v>
      </c>
      <c r="ED2" s="276" t="s">
        <v>384</v>
      </c>
      <c r="EE2" s="276" t="s">
        <v>385</v>
      </c>
      <c r="EF2" s="276" t="s">
        <v>386</v>
      </c>
      <c r="EG2" s="276" t="s">
        <v>387</v>
      </c>
      <c r="EH2" s="276" t="s">
        <v>388</v>
      </c>
      <c r="EI2" s="276" t="s">
        <v>389</v>
      </c>
      <c r="EJ2" s="276" t="s">
        <v>390</v>
      </c>
      <c r="EK2" s="276" t="s">
        <v>391</v>
      </c>
      <c r="EL2" s="276" t="s">
        <v>392</v>
      </c>
      <c r="EM2" s="276" t="s">
        <v>393</v>
      </c>
      <c r="EN2" s="276" t="s">
        <v>394</v>
      </c>
      <c r="EO2" s="276" t="s">
        <v>395</v>
      </c>
      <c r="EP2" s="276" t="s">
        <v>396</v>
      </c>
      <c r="EQ2" s="276" t="s">
        <v>397</v>
      </c>
      <c r="ER2" s="276" t="s">
        <v>398</v>
      </c>
      <c r="ES2" s="276" t="s">
        <v>399</v>
      </c>
      <c r="ET2" s="276" t="s">
        <v>400</v>
      </c>
      <c r="EU2" s="276" t="s">
        <v>401</v>
      </c>
      <c r="EV2" s="276" t="s">
        <v>402</v>
      </c>
      <c r="EW2" s="276" t="s">
        <v>403</v>
      </c>
      <c r="EX2" s="276" t="s">
        <v>404</v>
      </c>
      <c r="EY2" s="276" t="s">
        <v>405</v>
      </c>
      <c r="EZ2" s="276" t="s">
        <v>406</v>
      </c>
      <c r="FA2" s="276" t="s">
        <v>407</v>
      </c>
      <c r="FB2" s="276" t="s">
        <v>408</v>
      </c>
      <c r="FC2" s="276" t="s">
        <v>409</v>
      </c>
      <c r="FD2" s="276" t="s">
        <v>410</v>
      </c>
      <c r="FE2" s="276" t="s">
        <v>411</v>
      </c>
      <c r="FF2" s="276" t="s">
        <v>412</v>
      </c>
      <c r="FG2" s="276" t="s">
        <v>413</v>
      </c>
      <c r="FH2" s="276" t="s">
        <v>414</v>
      </c>
      <c r="FI2" s="276" t="s">
        <v>415</v>
      </c>
      <c r="FJ2" s="276" t="s">
        <v>416</v>
      </c>
      <c r="FK2" s="276" t="s">
        <v>417</v>
      </c>
      <c r="FL2" s="276" t="s">
        <v>418</v>
      </c>
      <c r="FM2" s="276" t="s">
        <v>419</v>
      </c>
      <c r="FN2" s="276" t="s">
        <v>420</v>
      </c>
    </row>
    <row r="3" ht="12.75" customHeight="1">
      <c r="C3" s="276" t="s">
        <v>482</v>
      </c>
      <c r="D3" s="280" t="str">
        <f>'01.Definición de ámbito'!#REF!</f>
        <v>#ERROR!</v>
      </c>
      <c r="E3" s="276" t="s">
        <v>44</v>
      </c>
      <c r="F3" s="280" t="str">
        <f>'02.Tecnologías'!C10</f>
        <v>No</v>
      </c>
      <c r="G3" s="280" t="str">
        <f>'02.Tecnologías'!K13</f>
        <v>Wordpress</v>
      </c>
      <c r="H3" s="283" t="str">
        <f>'02.Tecnologías'!L13</f>
        <v>www.wordpress.org</v>
      </c>
      <c r="I3" s="284"/>
      <c r="J3" s="284"/>
      <c r="K3" s="49" t="s">
        <v>483</v>
      </c>
      <c r="L3" s="282" t="str">
        <f>'03.Muestra'!#REF!</f>
        <v>#ERROR!</v>
      </c>
      <c r="M3" s="276"/>
      <c r="T3" s="282">
        <f>RESULTADOS!B20</f>
        <v>1</v>
      </c>
      <c r="U3" s="282" t="str">
        <f>RESULTADOS!C20</f>
        <v>Home</v>
      </c>
      <c r="V3" s="282" t="str">
        <f t="shared" ref="V3:V37" si="1">IF(T3&lt;&gt;"","Página web","")</f>
        <v>Página web</v>
      </c>
      <c r="W3" s="282" t="str">
        <f t="array" ref="W3">IFERROR(INDEX('03.Muestra'!$E$8:$E$17,SMALL(IF("Página Web"='03.Muestra'!$D$8:$D$17,ROW('03.Muestra'!$E$8:$E$17)-MIN(ROW('03.Muestra'!$D$8:$D$17))+1,""),ROW()-2)),"")</f>
        <v>Página inicio</v>
      </c>
      <c r="X3" s="285" t="str">
        <f>RESULTADOS!D20</f>
        <v>https://vicengallartandres.com/</v>
      </c>
      <c r="Y3" s="282" t="str">
        <f t="array" ref="Y3">IFERROR(INDEX('03.Muestra'!$G$8:$G$17,SMALL(IF("Página Web"='03.Muestra'!$D$8:$D$17,ROW('03.Muestra'!$G$8:$GE$17)-MIN(ROW('03.Muestra'!$D$8:$D$17))+1,""),ROW()-2)),"")</f>
        <v>Inicio</v>
      </c>
      <c r="Z3" s="286" t="str">
        <f t="array" ref="Z3">IFERROR(INDEX('03.Muestra'!$H$8:$H$17,SMALL(IF("Página Web"='03.Muestra'!$D$8:$D$17,ROW('03.Muestra'!$H$8:$H$17)-MIN(ROW('03.Muestra'!$D$8:$D$17))+1,""),ROW()-2)),"")</f>
        <v>Imágenes, tablas, listas</v>
      </c>
      <c r="AA3" s="287" t="str">
        <f>RESULTADOS!E20</f>
        <v>Pasa</v>
      </c>
      <c r="AB3" s="287" t="str">
        <f>RESULTADOS!F20</f>
        <v>Pasa</v>
      </c>
      <c r="AC3" s="287" t="str">
        <f>RESULTADOS!G20</f>
        <v>Pasa</v>
      </c>
      <c r="AD3" s="287" t="str">
        <f>RESULTADOS!H20</f>
        <v>N/A</v>
      </c>
      <c r="AE3" s="287" t="str">
        <f>RESULTADOS!I20</f>
        <v>N/A</v>
      </c>
      <c r="AF3" s="287" t="str">
        <f>RESULTADOS!J20</f>
        <v>N/A</v>
      </c>
      <c r="AG3" s="287" t="str">
        <f>RESULTADOS!K20</f>
        <v>N/A</v>
      </c>
      <c r="AH3" s="287" t="str">
        <f>RESULTADOS!L20</f>
        <v>N/A</v>
      </c>
      <c r="AI3" s="287" t="str">
        <f>RESULTADOS!M20</f>
        <v>N/A</v>
      </c>
      <c r="AJ3" s="287" t="str">
        <f>RESULTADOS!N20</f>
        <v>N/A</v>
      </c>
      <c r="AK3" s="287" t="str">
        <f>RESULTADOS!O20</f>
        <v>N/A</v>
      </c>
      <c r="AL3" s="287" t="str">
        <f>RESULTADOS!P20</f>
        <v>N/A</v>
      </c>
      <c r="AM3" s="287" t="str">
        <f>RESULTADOS!Q20</f>
        <v>N/A</v>
      </c>
      <c r="AN3" s="287" t="str">
        <f>RESULTADOS!R20</f>
        <v>N/A</v>
      </c>
      <c r="AO3" s="287" t="str">
        <f>RESULTADOS!S20</f>
        <v>N/A</v>
      </c>
      <c r="AP3" s="287" t="str">
        <f>RESULTADOS!T20</f>
        <v>N/A</v>
      </c>
      <c r="AQ3" s="287" t="str">
        <f>RESULTADOS!U20</f>
        <v>N/A</v>
      </c>
      <c r="AR3" s="287" t="str">
        <f>RESULTADOS!V20</f>
        <v>N/A</v>
      </c>
      <c r="AS3" s="287" t="str">
        <f>RESULTADOS!W20</f>
        <v>N/A</v>
      </c>
      <c r="AT3" s="287" t="str">
        <f>RESULTADOS!X20</f>
        <v>N/A</v>
      </c>
      <c r="AU3" s="287" t="str">
        <f>RESULTADOS!Y20</f>
        <v>N/A</v>
      </c>
      <c r="AV3" s="287" t="str">
        <f>RESULTADOS!Z20</f>
        <v>N/A</v>
      </c>
      <c r="AW3" s="287" t="str">
        <f>RESULTADOS!AA20</f>
        <v>N/A</v>
      </c>
      <c r="AX3" s="287" t="str">
        <f>RESULTADOS!AB20</f>
        <v>N/A</v>
      </c>
      <c r="AY3" s="287" t="str">
        <f>RESULTADOS!AC20</f>
        <v>N/A</v>
      </c>
      <c r="AZ3" s="287" t="str">
        <f>RESULTADOS!AD20</f>
        <v>N/A</v>
      </c>
      <c r="BA3" s="287" t="str">
        <f>RESULTADOS!AE20</f>
        <v>N/A</v>
      </c>
      <c r="BB3" s="287" t="str">
        <f>RESULTADOS!AF20</f>
        <v>N/A</v>
      </c>
      <c r="BC3" s="287" t="str">
        <f>RESULTADOS!AG20</f>
        <v>N/A</v>
      </c>
      <c r="BD3" s="287" t="str">
        <f>RESULTADOS!AH20</f>
        <v>N/A</v>
      </c>
      <c r="BE3" s="287" t="str">
        <f>RESULTADOS!AI20</f>
        <v>N/A</v>
      </c>
      <c r="BF3" s="287" t="str">
        <f>RESULTADOS!AJ20</f>
        <v>Pasa</v>
      </c>
      <c r="BG3" s="287" t="str">
        <f>RESULTADOS!AK20</f>
        <v>N/A</v>
      </c>
      <c r="BH3" s="287" t="str">
        <f>RESULTADOS!AL20</f>
        <v>N/A</v>
      </c>
      <c r="BI3" s="287" t="str">
        <f>RESULTADOS!AM20</f>
        <v>Pasa</v>
      </c>
      <c r="BJ3" s="287" t="str">
        <f>RESULTADOS!AN20</f>
        <v>Pasa</v>
      </c>
      <c r="BK3" s="287" t="str">
        <f>RESULTADOS!AO20</f>
        <v>N/A</v>
      </c>
      <c r="BL3" s="287" t="str">
        <f>RESULTADOS!AP20</f>
        <v>Pasa</v>
      </c>
      <c r="BM3" s="287" t="str">
        <f>RESULTADOS!AQ20</f>
        <v>Pasa</v>
      </c>
      <c r="BN3" s="287" t="str">
        <f>RESULTADOS!AR20</f>
        <v>Pasa</v>
      </c>
      <c r="BO3" s="287" t="str">
        <f>RESULTADOS!AS20</f>
        <v>Pasa</v>
      </c>
      <c r="BP3" s="287" t="str">
        <f>RESULTADOS!AT20</f>
        <v>Falla</v>
      </c>
      <c r="BQ3" s="287" t="str">
        <f>RESULTADOS!AU20</f>
        <v>N/A</v>
      </c>
      <c r="BR3" s="287" t="str">
        <f>RESULTADOS!AV20</f>
        <v>Pasa</v>
      </c>
      <c r="BS3" s="287" t="str">
        <f>RESULTADOS!AW20</f>
        <v>Pasa</v>
      </c>
      <c r="BT3" s="287" t="str">
        <f>RESULTADOS!AX20</f>
        <v>Pasa</v>
      </c>
      <c r="BU3" s="287" t="str">
        <f>RESULTADOS!AY20</f>
        <v>Pasa</v>
      </c>
      <c r="BV3" s="287" t="str">
        <f>RESULTADOS!AZ20</f>
        <v>Falla</v>
      </c>
      <c r="BW3" s="287" t="str">
        <f>RESULTADOS!BA20</f>
        <v>Pasa</v>
      </c>
      <c r="BX3" s="287" t="str">
        <f>RESULTADOS!BB20</f>
        <v>N/A</v>
      </c>
      <c r="BY3" s="287" t="str">
        <f>RESULTADOS!BC20</f>
        <v>Pasa</v>
      </c>
      <c r="BZ3" s="287" t="str">
        <f>RESULTADOS!BD20</f>
        <v>N/A</v>
      </c>
      <c r="CA3" s="287" t="str">
        <f>RESULTADOS!BE20</f>
        <v>Falla</v>
      </c>
      <c r="CB3" s="287" t="str">
        <f>RESULTADOS!BF20</f>
        <v>N/A</v>
      </c>
      <c r="CC3" s="287" t="str">
        <f>RESULTADOS!BG20</f>
        <v>Pasa</v>
      </c>
      <c r="CD3" s="287" t="str">
        <f>RESULTADOS!BH20</f>
        <v>Pasa</v>
      </c>
      <c r="CE3" s="287" t="str">
        <f>RESULTADOS!BI20</f>
        <v>N/A</v>
      </c>
      <c r="CF3" s="287" t="str">
        <f>RESULTADOS!BJ20</f>
        <v>Pasa</v>
      </c>
      <c r="CG3" s="287" t="str">
        <f>RESULTADOS!BK20</f>
        <v>Falla</v>
      </c>
      <c r="CH3" s="287" t="str">
        <f>RESULTADOS!BL20</f>
        <v>Pasa</v>
      </c>
      <c r="CI3" s="287" t="str">
        <f>RESULTADOS!BM20</f>
        <v>Pasa</v>
      </c>
      <c r="CJ3" s="287" t="str">
        <f>RESULTADOS!BN20</f>
        <v>Pasa</v>
      </c>
      <c r="CK3" s="287" t="str">
        <f>RESULTADOS!BO20</f>
        <v>N/A</v>
      </c>
      <c r="CL3" s="287" t="str">
        <f>RESULTADOS!BP20</f>
        <v>N/A</v>
      </c>
      <c r="CM3" s="287" t="str">
        <f>RESULTADOS!BQ20</f>
        <v>N/A</v>
      </c>
      <c r="CN3" s="287" t="str">
        <f>RESULTADOS!BR20</f>
        <v>Pasa</v>
      </c>
      <c r="CO3" s="287" t="str">
        <f>RESULTADOS!BS20</f>
        <v>N/A</v>
      </c>
      <c r="CP3" s="287" t="str">
        <f>RESULTADOS!BT20</f>
        <v>Pasa</v>
      </c>
      <c r="CQ3" s="287" t="str">
        <f>RESULTADOS!BU20</f>
        <v>Pasa</v>
      </c>
      <c r="CR3" s="287" t="str">
        <f>RESULTADOS!BV20</f>
        <v>N/A</v>
      </c>
      <c r="CS3" s="287" t="str">
        <f>RESULTADOS!BW20</f>
        <v>N/A</v>
      </c>
      <c r="CT3" s="287" t="str">
        <f>RESULTADOS!BX20</f>
        <v>Pasa</v>
      </c>
      <c r="CU3" s="287" t="str">
        <f>RESULTADOS!BY20</f>
        <v>Pasa</v>
      </c>
      <c r="CV3" s="287" t="str">
        <f>RESULTADOS!BZ20</f>
        <v>Pasa</v>
      </c>
      <c r="CW3" s="287" t="str">
        <f>RESULTADOS!CA20</f>
        <v>Falla</v>
      </c>
      <c r="CX3" s="287" t="str">
        <f>RESULTADOS!CB20</f>
        <v>Falla</v>
      </c>
      <c r="CY3" s="287" t="str">
        <f>RESULTADOS!CC20</f>
        <v>N/A</v>
      </c>
      <c r="CZ3" s="287" t="str">
        <f>RESULTADOS!CD20</f>
        <v>N/A</v>
      </c>
      <c r="DA3" s="287" t="str">
        <f>RESULTADOS!CE20</f>
        <v>N/A</v>
      </c>
      <c r="DB3" s="287" t="str">
        <f>RESULTADOS!CF20</f>
        <v>Falla</v>
      </c>
      <c r="DC3" s="287" t="str">
        <f>RESULTADOS!CG20</f>
        <v>N/A</v>
      </c>
      <c r="DD3" s="287" t="str">
        <f>RESULTADOS!CH20</f>
        <v>N/A</v>
      </c>
      <c r="DE3" s="287" t="str">
        <f>RESULTADOS!CI20</f>
        <v>Falla</v>
      </c>
      <c r="DF3" s="287" t="str">
        <f>RESULTADOS!CJ20</f>
        <v>Falla</v>
      </c>
      <c r="DG3" s="287" t="str">
        <f>RESULTADOS!CK20</f>
        <v>N/A</v>
      </c>
      <c r="DH3" s="287" t="str">
        <f>RESULTADOS!CL20</f>
        <v>N/A</v>
      </c>
      <c r="DI3" s="287" t="str">
        <f>RESULTADOS!CM20</f>
        <v>N/A</v>
      </c>
      <c r="DJ3" s="287" t="str">
        <f>RESULTADOS!CN20</f>
        <v>N/A</v>
      </c>
      <c r="DK3" s="287" t="str">
        <f>RESULTADOS!CO20</f>
        <v>N/A</v>
      </c>
      <c r="DL3" s="287" t="str">
        <f>RESULTADOS!CP20</f>
        <v>N/A</v>
      </c>
      <c r="DM3" s="287" t="str">
        <f>RESULTADOS!CQ20</f>
        <v>N/A</v>
      </c>
      <c r="DN3" s="287" t="str">
        <f>RESULTADOS!CR20</f>
        <v>N/A</v>
      </c>
      <c r="DO3" s="282" t="str">
        <f>RESULTADOS!B36</f>
        <v/>
      </c>
      <c r="DP3" s="282" t="str">
        <f>RESULTADOS!C36</f>
        <v/>
      </c>
      <c r="DQ3" s="282" t="str">
        <f t="shared" ref="DQ3:DQ37" si="2">IF(DO3&lt;&gt;"","Documento no web","")</f>
        <v/>
      </c>
      <c r="DR3" s="282" t="str">
        <f t="array" ref="DR3">IFERROR(INDEX('03.Muestra'!$E$8:$E$17,SMALL(IF("Documento no web"='03.Muestra'!$D$8:$D$17,ROW('03.Muestra'!$E$8:$E$17)-MIN(ROW('03.Muestra'!$D$8:$D$17))+1,""),ROW()-2)),"")</f>
        <v/>
      </c>
      <c r="DS3" s="282" t="str">
        <f>RESULTADOS!D36</f>
        <v/>
      </c>
      <c r="DT3" s="282" t="str">
        <f t="array" ref="DT3">IFERROR(INDEX('03.Muestra'!$G$8:$G$17,SMALL(IF("Documento no web"='03.Muestra'!$D$8:$D$17,ROW('03.Muestra'!$G$8:$G$17)-MIN(ROW('03.Muestra'!$D$8:$D$17))+1,""),ROW()-2)),"")</f>
        <v/>
      </c>
      <c r="DU3" s="286" t="str">
        <f t="array" ref="DU3">IFERROR(INDEX('03.Muestra'!$H$8:$H$17,SMALL(IF("Documento no web"='03.Muestra'!$D$8:$D$17,ROW('03.Muestra'!$H$8:$H$17)-MIN(ROW('03.Muestra'!$D$8:$D$17))+1,""),ROW()-2)),"")</f>
        <v/>
      </c>
      <c r="DV3" s="287" t="str">
        <f>RESULTADOS!E36</f>
        <v/>
      </c>
      <c r="DW3" s="287" t="str">
        <f>RESULTADOS!F36</f>
        <v/>
      </c>
      <c r="DX3" s="287" t="str">
        <f>RESULTADOS!G36</f>
        <v/>
      </c>
      <c r="DY3" s="287" t="str">
        <f>RESULTADOS!H36</f>
        <v/>
      </c>
      <c r="DZ3" s="287" t="str">
        <f>RESULTADOS!I36</f>
        <v/>
      </c>
      <c r="EA3" s="287" t="str">
        <f>RESULTADOS!J36</f>
        <v/>
      </c>
      <c r="EB3" s="287" t="str">
        <f>RESULTADOS!K36</f>
        <v/>
      </c>
      <c r="EC3" s="287" t="str">
        <f>RESULTADOS!L36</f>
        <v/>
      </c>
      <c r="ED3" s="287" t="str">
        <f>RESULTADOS!M36</f>
        <v/>
      </c>
      <c r="EE3" s="287" t="str">
        <f>RESULTADOS!N36</f>
        <v/>
      </c>
      <c r="EF3" s="287" t="str">
        <f>RESULTADOS!O36</f>
        <v/>
      </c>
      <c r="EG3" s="287" t="str">
        <f>RESULTADOS!P36</f>
        <v/>
      </c>
      <c r="EH3" s="287" t="str">
        <f>RESULTADOS!Q36</f>
        <v/>
      </c>
      <c r="EI3" s="287" t="str">
        <f>RESULTADOS!R36</f>
        <v/>
      </c>
      <c r="EJ3" s="287" t="str">
        <f>RESULTADOS!S36</f>
        <v/>
      </c>
      <c r="EK3" s="287" t="str">
        <f>RESULTADOS!T36</f>
        <v/>
      </c>
      <c r="EL3" s="287" t="str">
        <f>RESULTADOS!U36</f>
        <v/>
      </c>
      <c r="EM3" s="287" t="str">
        <f>RESULTADOS!V36</f>
        <v/>
      </c>
      <c r="EN3" s="287" t="str">
        <f>RESULTADOS!W36</f>
        <v/>
      </c>
      <c r="EO3" s="287" t="str">
        <f>RESULTADOS!X36</f>
        <v/>
      </c>
      <c r="EP3" s="287" t="str">
        <f>RESULTADOS!Y36</f>
        <v/>
      </c>
      <c r="EQ3" s="287" t="str">
        <f>RESULTADOS!Z36</f>
        <v/>
      </c>
      <c r="ER3" s="287" t="str">
        <f>RESULTADOS!AA36</f>
        <v/>
      </c>
      <c r="ES3" s="287" t="str">
        <f>RESULTADOS!AB36</f>
        <v/>
      </c>
      <c r="ET3" s="287" t="str">
        <f>RESULTADOS!AC36</f>
        <v/>
      </c>
      <c r="EU3" s="287" t="str">
        <f>RESULTADOS!AD36</f>
        <v/>
      </c>
      <c r="EV3" s="287" t="str">
        <f>RESULTADOS!AE36</f>
        <v/>
      </c>
      <c r="EW3" s="287" t="str">
        <f>RESULTADOS!AF36</f>
        <v/>
      </c>
      <c r="EX3" s="287" t="str">
        <f>RESULTADOS!AG36</f>
        <v/>
      </c>
      <c r="EY3" s="287" t="str">
        <f>RESULTADOS!AH36</f>
        <v/>
      </c>
      <c r="EZ3" s="287" t="str">
        <f>RESULTADOS!AI36</f>
        <v/>
      </c>
      <c r="FA3" s="287" t="str">
        <f>RESULTADOS!AJ36</f>
        <v/>
      </c>
      <c r="FB3" s="287" t="str">
        <f>RESULTADOS!AK36</f>
        <v/>
      </c>
      <c r="FC3" s="287" t="str">
        <f>RESULTADOS!AL36</f>
        <v/>
      </c>
      <c r="FD3" s="287" t="str">
        <f>RESULTADOS!AM36</f>
        <v/>
      </c>
      <c r="FE3" s="287" t="str">
        <f>RESULTADOS!AN36</f>
        <v/>
      </c>
      <c r="FF3" s="287" t="str">
        <f>RESULTADOS!AO36</f>
        <v/>
      </c>
      <c r="FG3" s="287" t="str">
        <f>RESULTADOS!AP36</f>
        <v/>
      </c>
      <c r="FH3" s="287" t="str">
        <f>RESULTADOS!AQ36</f>
        <v/>
      </c>
      <c r="FI3" s="287" t="str">
        <f>RESULTADOS!AR36</f>
        <v/>
      </c>
      <c r="FJ3" s="287" t="str">
        <f>RESULTADOS!AS36</f>
        <v/>
      </c>
      <c r="FK3" s="287" t="str">
        <f>RESULTADOS!AT36</f>
        <v/>
      </c>
      <c r="FL3" s="287" t="str">
        <f>RESULTADOS!AU36</f>
        <v/>
      </c>
      <c r="FM3" s="287" t="str">
        <f>RESULTADOS!AV36</f>
        <v/>
      </c>
      <c r="FN3" s="287" t="str">
        <f>RESULTADOS!AW36</f>
        <v/>
      </c>
    </row>
    <row r="4" ht="12.75" customHeight="1">
      <c r="C4" s="276" t="s">
        <v>484</v>
      </c>
      <c r="D4" s="280" t="str">
        <f>'01.Definición de ámbito'!#REF!</f>
        <v>#ERROR!</v>
      </c>
      <c r="E4" s="276" t="s">
        <v>47</v>
      </c>
      <c r="F4" s="280" t="str">
        <f>'02.Tecnologías'!C11</f>
        <v>No</v>
      </c>
      <c r="G4" s="280" t="str">
        <f>'02.Tecnologías'!K14</f>
        <v/>
      </c>
      <c r="H4" s="280" t="str">
        <f>'02.Tecnologías'!L14</f>
        <v/>
      </c>
      <c r="I4" s="284"/>
      <c r="J4" s="284"/>
      <c r="K4" s="49" t="s">
        <v>485</v>
      </c>
      <c r="L4" s="282" t="str">
        <f>'03.Muestra'!#REF!</f>
        <v>#ERROR!</v>
      </c>
      <c r="M4" s="276"/>
      <c r="T4" s="282">
        <f>RESULTADOS!B21</f>
        <v>2</v>
      </c>
      <c r="U4" s="282" t="str">
        <f>RESULTADOS!C21</f>
        <v>Contacto</v>
      </c>
      <c r="V4" s="282" t="str">
        <f t="shared" si="1"/>
        <v>Página web</v>
      </c>
      <c r="W4" s="282"/>
      <c r="X4" s="285" t="str">
        <f>RESULTADOS!D21</f>
        <v>https://vicengallartandres.com/contacto/</v>
      </c>
      <c r="Y4" s="282"/>
      <c r="Z4" s="286"/>
      <c r="AA4" s="287" t="str">
        <f>RESULTADOS!E21</f>
        <v>Pasa</v>
      </c>
      <c r="AB4" s="287" t="str">
        <f>RESULTADOS!F21</f>
        <v>Pasa</v>
      </c>
      <c r="AC4" s="287" t="str">
        <f>RESULTADOS!G21</f>
        <v>Pasa</v>
      </c>
      <c r="AD4" s="287" t="str">
        <f>RESULTADOS!H21</f>
        <v>N/A</v>
      </c>
      <c r="AE4" s="287" t="str">
        <f>RESULTADOS!I21</f>
        <v>N/A</v>
      </c>
      <c r="AF4" s="287" t="str">
        <f>RESULTADOS!J21</f>
        <v>N/A</v>
      </c>
      <c r="AG4" s="287" t="str">
        <f>RESULTADOS!K21</f>
        <v>N/A</v>
      </c>
      <c r="AH4" s="287" t="str">
        <f>RESULTADOS!L21</f>
        <v>N/A</v>
      </c>
      <c r="AI4" s="287" t="str">
        <f>RESULTADOS!M21</f>
        <v>N/A</v>
      </c>
      <c r="AJ4" s="287" t="str">
        <f>RESULTADOS!N21</f>
        <v>N/A</v>
      </c>
      <c r="AK4" s="287" t="str">
        <f>RESULTADOS!O21</f>
        <v>N/A</v>
      </c>
      <c r="AL4" s="287" t="str">
        <f>RESULTADOS!P21</f>
        <v>N/A</v>
      </c>
      <c r="AM4" s="287" t="str">
        <f>RESULTADOS!Q21</f>
        <v>N/A</v>
      </c>
      <c r="AN4" s="287" t="str">
        <f>RESULTADOS!R21</f>
        <v>N/A</v>
      </c>
      <c r="AO4" s="287" t="str">
        <f>RESULTADOS!S21</f>
        <v>N/A</v>
      </c>
      <c r="AP4" s="287" t="str">
        <f>RESULTADOS!T21</f>
        <v>N/A</v>
      </c>
      <c r="AQ4" s="287" t="str">
        <f>RESULTADOS!U21</f>
        <v>N/A</v>
      </c>
      <c r="AR4" s="287" t="str">
        <f>RESULTADOS!V21</f>
        <v>N/A</v>
      </c>
      <c r="AS4" s="287" t="str">
        <f>RESULTADOS!W21</f>
        <v>N/A</v>
      </c>
      <c r="AT4" s="287" t="str">
        <f>RESULTADOS!X21</f>
        <v>N/A</v>
      </c>
      <c r="AU4" s="287" t="str">
        <f>RESULTADOS!Y21</f>
        <v>N/A</v>
      </c>
      <c r="AV4" s="287" t="str">
        <f>RESULTADOS!Z21</f>
        <v>N/A</v>
      </c>
      <c r="AW4" s="287" t="str">
        <f>RESULTADOS!AA21</f>
        <v>N/A</v>
      </c>
      <c r="AX4" s="287" t="str">
        <f>RESULTADOS!AB21</f>
        <v>N/A</v>
      </c>
      <c r="AY4" s="287" t="str">
        <f>RESULTADOS!AC21</f>
        <v>N/A</v>
      </c>
      <c r="AZ4" s="287" t="str">
        <f>RESULTADOS!AD21</f>
        <v>N/A</v>
      </c>
      <c r="BA4" s="287" t="str">
        <f>RESULTADOS!AE21</f>
        <v>N/A</v>
      </c>
      <c r="BB4" s="287" t="str">
        <f>RESULTADOS!AF21</f>
        <v>N/A</v>
      </c>
      <c r="BC4" s="287" t="str">
        <f>RESULTADOS!AG21</f>
        <v>N/A</v>
      </c>
      <c r="BD4" s="287" t="str">
        <f>RESULTADOS!AH21</f>
        <v>N/A</v>
      </c>
      <c r="BE4" s="287" t="str">
        <f>RESULTADOS!AI21</f>
        <v>N/A</v>
      </c>
      <c r="BF4" s="287" t="str">
        <f>RESULTADOS!AJ21</f>
        <v>Pasa</v>
      </c>
      <c r="BG4" s="287" t="str">
        <f>RESULTADOS!AK21</f>
        <v>N/A</v>
      </c>
      <c r="BH4" s="287" t="str">
        <f>RESULTADOS!AL21</f>
        <v>N/A</v>
      </c>
      <c r="BI4" s="287" t="str">
        <f>RESULTADOS!AM21</f>
        <v>Pasa</v>
      </c>
      <c r="BJ4" s="287" t="str">
        <f>RESULTADOS!AN21</f>
        <v>Pasa</v>
      </c>
      <c r="BK4" s="287" t="str">
        <f>RESULTADOS!AO21</f>
        <v>N/A</v>
      </c>
      <c r="BL4" s="287" t="str">
        <f>RESULTADOS!AP21</f>
        <v>Pasa</v>
      </c>
      <c r="BM4" s="287" t="str">
        <f>RESULTADOS!AQ21</f>
        <v>Pasa</v>
      </c>
      <c r="BN4" s="287" t="str">
        <f>RESULTADOS!AR21</f>
        <v>Pasa</v>
      </c>
      <c r="BO4" s="287" t="str">
        <f>RESULTADOS!AS21</f>
        <v>Pasa</v>
      </c>
      <c r="BP4" s="287" t="str">
        <f>RESULTADOS!AT21</f>
        <v>Falla</v>
      </c>
      <c r="BQ4" s="287" t="str">
        <f>RESULTADOS!AU21</f>
        <v>N/A</v>
      </c>
      <c r="BR4" s="287" t="str">
        <f>RESULTADOS!AV21</f>
        <v>Pasa</v>
      </c>
      <c r="BS4" s="287" t="str">
        <f>RESULTADOS!AW21</f>
        <v>Pasa</v>
      </c>
      <c r="BT4" s="287" t="str">
        <f>RESULTADOS!AX21</f>
        <v>Pasa</v>
      </c>
      <c r="BU4" s="287" t="str">
        <f>RESULTADOS!AY21</f>
        <v>Pasa</v>
      </c>
      <c r="BV4" s="287" t="str">
        <f>RESULTADOS!AZ21</f>
        <v>Falla</v>
      </c>
      <c r="BW4" s="287" t="str">
        <f>RESULTADOS!BA21</f>
        <v>Pasa</v>
      </c>
      <c r="BX4" s="287" t="str">
        <f>RESULTADOS!BB21</f>
        <v>N/A</v>
      </c>
      <c r="BY4" s="287" t="str">
        <f>RESULTADOS!BC21</f>
        <v>Pasa</v>
      </c>
      <c r="BZ4" s="287" t="str">
        <f>RESULTADOS!BD21</f>
        <v>N/A</v>
      </c>
      <c r="CA4" s="287" t="str">
        <f>RESULTADOS!BE21</f>
        <v>Falla</v>
      </c>
      <c r="CB4" s="287" t="str">
        <f>RESULTADOS!BF21</f>
        <v>N/A</v>
      </c>
      <c r="CC4" s="287" t="str">
        <f>RESULTADOS!BG21</f>
        <v>Pasa</v>
      </c>
      <c r="CD4" s="287" t="str">
        <f>RESULTADOS!BH21</f>
        <v>Pasa</v>
      </c>
      <c r="CE4" s="287" t="str">
        <f>RESULTADOS!BI21</f>
        <v>N/A</v>
      </c>
      <c r="CF4" s="287" t="str">
        <f>RESULTADOS!BJ21</f>
        <v>Pasa</v>
      </c>
      <c r="CG4" s="287" t="str">
        <f>RESULTADOS!BK21</f>
        <v>Falla</v>
      </c>
      <c r="CH4" s="287" t="str">
        <f>RESULTADOS!BL21</f>
        <v>Pasa</v>
      </c>
      <c r="CI4" s="287" t="str">
        <f>RESULTADOS!BM21</f>
        <v>Pasa</v>
      </c>
      <c r="CJ4" s="287" t="str">
        <f>RESULTADOS!BN21</f>
        <v>Pasa</v>
      </c>
      <c r="CK4" s="287" t="str">
        <f>RESULTADOS!BO21</f>
        <v>N/A</v>
      </c>
      <c r="CL4" s="287" t="str">
        <f>RESULTADOS!BP21</f>
        <v>N/A</v>
      </c>
      <c r="CM4" s="287" t="str">
        <f>RESULTADOS!BQ21</f>
        <v>N/A</v>
      </c>
      <c r="CN4" s="287" t="str">
        <f>RESULTADOS!BR21</f>
        <v>Pasa</v>
      </c>
      <c r="CO4" s="287" t="str">
        <f>RESULTADOS!BS21</f>
        <v>N/A</v>
      </c>
      <c r="CP4" s="287" t="str">
        <f>RESULTADOS!BT21</f>
        <v>Pasa</v>
      </c>
      <c r="CQ4" s="287" t="str">
        <f>RESULTADOS!BU21</f>
        <v>Pasa</v>
      </c>
      <c r="CR4" s="287" t="str">
        <f>RESULTADOS!BV21</f>
        <v>N/A</v>
      </c>
      <c r="CS4" s="287" t="str">
        <f>RESULTADOS!BW21</f>
        <v>N/A</v>
      </c>
      <c r="CT4" s="287" t="str">
        <f>RESULTADOS!BX21</f>
        <v>Pasa</v>
      </c>
      <c r="CU4" s="287" t="str">
        <f>RESULTADOS!BY21</f>
        <v>Pasa</v>
      </c>
      <c r="CV4" s="287" t="str">
        <f>RESULTADOS!BZ21</f>
        <v>Pasa</v>
      </c>
      <c r="CW4" s="287" t="str">
        <f>RESULTADOS!CA21</f>
        <v>Falla</v>
      </c>
      <c r="CX4" s="287" t="str">
        <f>RESULTADOS!CB21</f>
        <v>Falla</v>
      </c>
      <c r="CY4" s="287" t="str">
        <f>RESULTADOS!CC21</f>
        <v>N/A</v>
      </c>
      <c r="CZ4" s="287" t="str">
        <f>RESULTADOS!CD21</f>
        <v>N/A</v>
      </c>
      <c r="DA4" s="287" t="str">
        <f>RESULTADOS!CE21</f>
        <v>N/A</v>
      </c>
      <c r="DB4" s="287" t="str">
        <f>RESULTADOS!CF21</f>
        <v>Falla</v>
      </c>
      <c r="DC4" s="287" t="str">
        <f>RESULTADOS!CG21</f>
        <v>N/A</v>
      </c>
      <c r="DD4" s="287" t="str">
        <f>RESULTADOS!CH21</f>
        <v>N/A</v>
      </c>
      <c r="DE4" s="287" t="str">
        <f>RESULTADOS!CI21</f>
        <v>Falla</v>
      </c>
      <c r="DF4" s="287" t="str">
        <f>RESULTADOS!CJ21</f>
        <v>Falla</v>
      </c>
      <c r="DG4" s="287" t="str">
        <f>RESULTADOS!CK21</f>
        <v>N/A</v>
      </c>
      <c r="DH4" s="287" t="str">
        <f>RESULTADOS!CL21</f>
        <v>N/A</v>
      </c>
      <c r="DI4" s="287" t="str">
        <f>RESULTADOS!CM21</f>
        <v>N/A</v>
      </c>
      <c r="DJ4" s="287" t="str">
        <f>RESULTADOS!CN21</f>
        <v>N/A</v>
      </c>
      <c r="DK4" s="287" t="str">
        <f>RESULTADOS!CO21</f>
        <v>N/A</v>
      </c>
      <c r="DL4" s="287" t="str">
        <f>RESULTADOS!CP21</f>
        <v>N/A</v>
      </c>
      <c r="DM4" s="287" t="str">
        <f>RESULTADOS!CQ21</f>
        <v>N/A</v>
      </c>
      <c r="DN4" s="287" t="str">
        <f>RESULTADOS!CR21</f>
        <v>N/A</v>
      </c>
      <c r="DO4" s="282" t="str">
        <f>RESULTADOS!B37</f>
        <v/>
      </c>
      <c r="DP4" s="282" t="str">
        <f>RESULTADOS!C37</f>
        <v/>
      </c>
      <c r="DQ4" s="282" t="str">
        <f t="shared" si="2"/>
        <v/>
      </c>
      <c r="DR4" s="282" t="str">
        <f t="array" ref="DR4">IFERROR(INDEX('03.Muestra'!$E$8:$E$17,SMALL(IF("Documento no web"='03.Muestra'!$D$8:$D$17,ROW('03.Muestra'!$E$8:$E$17)-MIN(ROW('03.Muestra'!$D$8:$D$17))+1,""),ROW()-2)),"")</f>
        <v/>
      </c>
      <c r="DS4" s="282" t="str">
        <f>RESULTADOS!D37</f>
        <v/>
      </c>
      <c r="DT4" s="282" t="str">
        <f t="array" ref="DT4">IFERROR(INDEX('03.Muestra'!$G$8:$G$17,SMALL(IF("Documento no web"='03.Muestra'!$D$8:$D$17,ROW('03.Muestra'!$G$8:$G$17)-MIN(ROW('03.Muestra'!$D$8:$D$17))+1,""),ROW()-2)),"")</f>
        <v/>
      </c>
      <c r="DU4" s="286" t="str">
        <f t="array" ref="DU4">IFERROR(INDEX('03.Muestra'!$H$8:$H$17,SMALL(IF("Documento no web"='03.Muestra'!$D$8:$D$17,ROW('03.Muestra'!$H$8:$H$17)-MIN(ROW('03.Muestra'!$D$8:$D$17))+1,""),ROW()-2)),"")</f>
        <v/>
      </c>
      <c r="DV4" s="287" t="str">
        <f>RESULTADOS!E37</f>
        <v/>
      </c>
      <c r="DW4" s="287" t="str">
        <f>RESULTADOS!F37</f>
        <v/>
      </c>
      <c r="DX4" s="287" t="str">
        <f>RESULTADOS!G37</f>
        <v/>
      </c>
      <c r="DY4" s="287" t="str">
        <f>RESULTADOS!H37</f>
        <v/>
      </c>
      <c r="DZ4" s="287" t="str">
        <f>RESULTADOS!I37</f>
        <v/>
      </c>
      <c r="EA4" s="287" t="str">
        <f>RESULTADOS!J37</f>
        <v/>
      </c>
      <c r="EB4" s="287" t="str">
        <f>RESULTADOS!K37</f>
        <v/>
      </c>
      <c r="EC4" s="287" t="str">
        <f>RESULTADOS!L37</f>
        <v/>
      </c>
      <c r="ED4" s="287" t="str">
        <f>RESULTADOS!M37</f>
        <v/>
      </c>
      <c r="EE4" s="287" t="str">
        <f>RESULTADOS!N37</f>
        <v/>
      </c>
      <c r="EF4" s="287" t="str">
        <f>RESULTADOS!O37</f>
        <v/>
      </c>
      <c r="EG4" s="287" t="str">
        <f>RESULTADOS!P37</f>
        <v/>
      </c>
      <c r="EH4" s="287" t="str">
        <f>RESULTADOS!Q37</f>
        <v/>
      </c>
      <c r="EI4" s="287" t="str">
        <f>RESULTADOS!R37</f>
        <v/>
      </c>
      <c r="EJ4" s="287" t="str">
        <f>RESULTADOS!S37</f>
        <v/>
      </c>
      <c r="EK4" s="287" t="str">
        <f>RESULTADOS!T37</f>
        <v/>
      </c>
      <c r="EL4" s="287" t="str">
        <f>RESULTADOS!U37</f>
        <v/>
      </c>
      <c r="EM4" s="287" t="str">
        <f>RESULTADOS!V37</f>
        <v/>
      </c>
      <c r="EN4" s="287" t="str">
        <f>RESULTADOS!W37</f>
        <v/>
      </c>
      <c r="EO4" s="287" t="str">
        <f>RESULTADOS!X37</f>
        <v/>
      </c>
      <c r="EP4" s="287" t="str">
        <f>RESULTADOS!Y37</f>
        <v/>
      </c>
      <c r="EQ4" s="287" t="str">
        <f>RESULTADOS!Z37</f>
        <v/>
      </c>
      <c r="ER4" s="287" t="str">
        <f>RESULTADOS!AA37</f>
        <v/>
      </c>
      <c r="ES4" s="287" t="str">
        <f>RESULTADOS!AB37</f>
        <v/>
      </c>
      <c r="ET4" s="287" t="str">
        <f>RESULTADOS!AC37</f>
        <v/>
      </c>
      <c r="EU4" s="287" t="str">
        <f>RESULTADOS!AD37</f>
        <v/>
      </c>
      <c r="EV4" s="287" t="str">
        <f>RESULTADOS!AE37</f>
        <v/>
      </c>
      <c r="EW4" s="287" t="str">
        <f>RESULTADOS!AF37</f>
        <v/>
      </c>
      <c r="EX4" s="287" t="str">
        <f>RESULTADOS!AG37</f>
        <v/>
      </c>
      <c r="EY4" s="287" t="str">
        <f>RESULTADOS!AH37</f>
        <v/>
      </c>
      <c r="EZ4" s="287" t="str">
        <f>RESULTADOS!AI37</f>
        <v/>
      </c>
      <c r="FA4" s="287" t="str">
        <f>RESULTADOS!AJ37</f>
        <v/>
      </c>
      <c r="FB4" s="287" t="str">
        <f>RESULTADOS!AK37</f>
        <v/>
      </c>
      <c r="FC4" s="287" t="str">
        <f>RESULTADOS!AL37</f>
        <v/>
      </c>
      <c r="FD4" s="287" t="str">
        <f>RESULTADOS!AM37</f>
        <v/>
      </c>
      <c r="FE4" s="287" t="str">
        <f>RESULTADOS!AN37</f>
        <v/>
      </c>
      <c r="FF4" s="287" t="str">
        <f>RESULTADOS!AO37</f>
        <v/>
      </c>
      <c r="FG4" s="287" t="str">
        <f>RESULTADOS!AP37</f>
        <v/>
      </c>
      <c r="FH4" s="287" t="str">
        <f>RESULTADOS!AQ37</f>
        <v/>
      </c>
      <c r="FI4" s="287" t="str">
        <f>RESULTADOS!AR37</f>
        <v/>
      </c>
      <c r="FJ4" s="287" t="str">
        <f>RESULTADOS!AS37</f>
        <v/>
      </c>
      <c r="FK4" s="287" t="str">
        <f>RESULTADOS!AT37</f>
        <v/>
      </c>
      <c r="FL4" s="287" t="str">
        <f>RESULTADOS!AU37</f>
        <v/>
      </c>
      <c r="FM4" s="287" t="str">
        <f>RESULTADOS!AV37</f>
        <v/>
      </c>
      <c r="FN4" s="287" t="str">
        <f>RESULTADOS!AW37</f>
        <v/>
      </c>
    </row>
    <row r="5" ht="12.75" customHeight="1">
      <c r="C5" s="276" t="s">
        <v>486</v>
      </c>
      <c r="D5" s="280" t="str">
        <f>'01.Definición de ámbito'!#REF!</f>
        <v>#ERROR!</v>
      </c>
      <c r="E5" s="276" t="s">
        <v>50</v>
      </c>
      <c r="F5" s="280" t="str">
        <f>'02.Tecnologías'!C12</f>
        <v>Sí</v>
      </c>
      <c r="G5" s="280" t="str">
        <f>'02.Tecnologías'!K15</f>
        <v/>
      </c>
      <c r="H5" s="280" t="str">
        <f>'02.Tecnologías'!L15</f>
        <v/>
      </c>
      <c r="I5" s="284"/>
      <c r="J5" s="284"/>
      <c r="K5" s="49" t="s">
        <v>487</v>
      </c>
      <c r="L5" s="282" t="str">
        <f>'03.Muestra'!D23</f>
        <v>SI</v>
      </c>
      <c r="M5" s="276"/>
      <c r="T5" s="282">
        <f>RESULTADOS!B22</f>
        <v>3</v>
      </c>
      <c r="U5" s="282" t="str">
        <f>RESULTADOS!C22</f>
        <v>Servicios</v>
      </c>
      <c r="V5" s="282" t="str">
        <f t="shared" si="1"/>
        <v>Página web</v>
      </c>
      <c r="W5" s="282"/>
      <c r="X5" s="285" t="str">
        <f>RESULTADOS!D22</f>
        <v>https://vicengallartandres.com/servicios/</v>
      </c>
      <c r="Y5" s="282"/>
      <c r="Z5" s="286"/>
      <c r="AA5" s="287" t="str">
        <f>RESULTADOS!E22</f>
        <v>Pasa</v>
      </c>
      <c r="AB5" s="287" t="str">
        <f>RESULTADOS!F22</f>
        <v>Pasa</v>
      </c>
      <c r="AC5" s="287" t="str">
        <f>RESULTADOS!G22</f>
        <v>Pasa</v>
      </c>
      <c r="AD5" s="287" t="str">
        <f>RESULTADOS!H22</f>
        <v>N/A</v>
      </c>
      <c r="AE5" s="287" t="str">
        <f>RESULTADOS!I22</f>
        <v>N/A</v>
      </c>
      <c r="AF5" s="287" t="str">
        <f>RESULTADOS!J22</f>
        <v>N/A</v>
      </c>
      <c r="AG5" s="287" t="str">
        <f>RESULTADOS!K22</f>
        <v>N/A</v>
      </c>
      <c r="AH5" s="287" t="str">
        <f>RESULTADOS!L22</f>
        <v>N/A</v>
      </c>
      <c r="AI5" s="287" t="str">
        <f>RESULTADOS!M22</f>
        <v>N/A</v>
      </c>
      <c r="AJ5" s="287" t="str">
        <f>RESULTADOS!N22</f>
        <v>N/A</v>
      </c>
      <c r="AK5" s="287" t="str">
        <f>RESULTADOS!O22</f>
        <v>N/A</v>
      </c>
      <c r="AL5" s="287" t="str">
        <f>RESULTADOS!P22</f>
        <v>N/A</v>
      </c>
      <c r="AM5" s="287" t="str">
        <f>RESULTADOS!Q22</f>
        <v>N/A</v>
      </c>
      <c r="AN5" s="287" t="str">
        <f>RESULTADOS!R22</f>
        <v>N/A</v>
      </c>
      <c r="AO5" s="287" t="str">
        <f>RESULTADOS!S22</f>
        <v>N/A</v>
      </c>
      <c r="AP5" s="287" t="str">
        <f>RESULTADOS!T22</f>
        <v>N/A</v>
      </c>
      <c r="AQ5" s="287" t="str">
        <f>RESULTADOS!U22</f>
        <v>N/A</v>
      </c>
      <c r="AR5" s="287" t="str">
        <f>RESULTADOS!V22</f>
        <v>N/A</v>
      </c>
      <c r="AS5" s="287" t="str">
        <f>RESULTADOS!W22</f>
        <v>N/A</v>
      </c>
      <c r="AT5" s="287" t="str">
        <f>RESULTADOS!X22</f>
        <v>N/A</v>
      </c>
      <c r="AU5" s="287" t="str">
        <f>RESULTADOS!Y22</f>
        <v>N/A</v>
      </c>
      <c r="AV5" s="287" t="str">
        <f>RESULTADOS!Z22</f>
        <v>N/A</v>
      </c>
      <c r="AW5" s="287" t="str">
        <f>RESULTADOS!AA22</f>
        <v>N/A</v>
      </c>
      <c r="AX5" s="287" t="str">
        <f>RESULTADOS!AB22</f>
        <v>N/A</v>
      </c>
      <c r="AY5" s="287" t="str">
        <f>RESULTADOS!AC22</f>
        <v>N/A</v>
      </c>
      <c r="AZ5" s="287" t="str">
        <f>RESULTADOS!AD22</f>
        <v>N/A</v>
      </c>
      <c r="BA5" s="287" t="str">
        <f>RESULTADOS!AE22</f>
        <v>N/A</v>
      </c>
      <c r="BB5" s="287" t="str">
        <f>RESULTADOS!AF22</f>
        <v>N/A</v>
      </c>
      <c r="BC5" s="287" t="str">
        <f>RESULTADOS!AG22</f>
        <v>N/A</v>
      </c>
      <c r="BD5" s="287" t="str">
        <f>RESULTADOS!AH22</f>
        <v>N/A</v>
      </c>
      <c r="BE5" s="287" t="str">
        <f>RESULTADOS!AI22</f>
        <v>N/A</v>
      </c>
      <c r="BF5" s="287" t="str">
        <f>RESULTADOS!AJ22</f>
        <v>Pasa</v>
      </c>
      <c r="BG5" s="287" t="str">
        <f>RESULTADOS!AK22</f>
        <v>N/A</v>
      </c>
      <c r="BH5" s="287" t="str">
        <f>RESULTADOS!AL22</f>
        <v>N/A</v>
      </c>
      <c r="BI5" s="287" t="str">
        <f>RESULTADOS!AM22</f>
        <v>Pasa</v>
      </c>
      <c r="BJ5" s="287" t="str">
        <f>RESULTADOS!AN22</f>
        <v>Pasa</v>
      </c>
      <c r="BK5" s="287" t="str">
        <f>RESULTADOS!AO22</f>
        <v>N/A</v>
      </c>
      <c r="BL5" s="287" t="str">
        <f>RESULTADOS!AP22</f>
        <v>Pasa</v>
      </c>
      <c r="BM5" s="287" t="str">
        <f>RESULTADOS!AQ22</f>
        <v>Pasa</v>
      </c>
      <c r="BN5" s="287" t="str">
        <f>RESULTADOS!AR22</f>
        <v>Pasa</v>
      </c>
      <c r="BO5" s="287" t="str">
        <f>RESULTADOS!AS22</f>
        <v>Pasa</v>
      </c>
      <c r="BP5" s="287" t="str">
        <f>RESULTADOS!AT22</f>
        <v>Falla</v>
      </c>
      <c r="BQ5" s="287" t="str">
        <f>RESULTADOS!AU22</f>
        <v>N/A</v>
      </c>
      <c r="BR5" s="287" t="str">
        <f>RESULTADOS!AV22</f>
        <v>Pasa</v>
      </c>
      <c r="BS5" s="287" t="str">
        <f>RESULTADOS!AW22</f>
        <v>Pasa</v>
      </c>
      <c r="BT5" s="287" t="str">
        <f>RESULTADOS!AX22</f>
        <v>Pasa</v>
      </c>
      <c r="BU5" s="287" t="str">
        <f>RESULTADOS!AY22</f>
        <v>Pasa</v>
      </c>
      <c r="BV5" s="287" t="str">
        <f>RESULTADOS!AZ22</f>
        <v>Falla</v>
      </c>
      <c r="BW5" s="287" t="str">
        <f>RESULTADOS!BA22</f>
        <v>Pasa</v>
      </c>
      <c r="BX5" s="287" t="str">
        <f>RESULTADOS!BB22</f>
        <v>N/A</v>
      </c>
      <c r="BY5" s="287" t="str">
        <f>RESULTADOS!BC22</f>
        <v>Pasa</v>
      </c>
      <c r="BZ5" s="287" t="str">
        <f>RESULTADOS!BD22</f>
        <v>N/A</v>
      </c>
      <c r="CA5" s="287" t="str">
        <f>RESULTADOS!BE22</f>
        <v>Falla</v>
      </c>
      <c r="CB5" s="287" t="str">
        <f>RESULTADOS!BF22</f>
        <v>N/A</v>
      </c>
      <c r="CC5" s="287" t="str">
        <f>RESULTADOS!BG22</f>
        <v>Pasa</v>
      </c>
      <c r="CD5" s="287" t="str">
        <f>RESULTADOS!BH22</f>
        <v>Pasa</v>
      </c>
      <c r="CE5" s="287" t="str">
        <f>RESULTADOS!BI22</f>
        <v>N/A</v>
      </c>
      <c r="CF5" s="287" t="str">
        <f>RESULTADOS!BJ22</f>
        <v>Pasa</v>
      </c>
      <c r="CG5" s="287" t="str">
        <f>RESULTADOS!BK22</f>
        <v>Falla</v>
      </c>
      <c r="CH5" s="287" t="str">
        <f>RESULTADOS!BL22</f>
        <v>Pasa</v>
      </c>
      <c r="CI5" s="287" t="str">
        <f>RESULTADOS!BM22</f>
        <v>Pasa</v>
      </c>
      <c r="CJ5" s="287" t="str">
        <f>RESULTADOS!BN22</f>
        <v>Pasa</v>
      </c>
      <c r="CK5" s="287" t="str">
        <f>RESULTADOS!BO22</f>
        <v>N/A</v>
      </c>
      <c r="CL5" s="287" t="str">
        <f>RESULTADOS!BP22</f>
        <v>N/A</v>
      </c>
      <c r="CM5" s="287" t="str">
        <f>RESULTADOS!BQ22</f>
        <v>N/A</v>
      </c>
      <c r="CN5" s="287" t="str">
        <f>RESULTADOS!BR22</f>
        <v>Pasa</v>
      </c>
      <c r="CO5" s="287" t="str">
        <f>RESULTADOS!BS22</f>
        <v>N/A</v>
      </c>
      <c r="CP5" s="287" t="str">
        <f>RESULTADOS!BT22</f>
        <v>Pasa</v>
      </c>
      <c r="CQ5" s="287" t="str">
        <f>RESULTADOS!BU22</f>
        <v>Pasa</v>
      </c>
      <c r="CR5" s="287" t="str">
        <f>RESULTADOS!BV22</f>
        <v>N/A</v>
      </c>
      <c r="CS5" s="287" t="str">
        <f>RESULTADOS!BW22</f>
        <v>N/A</v>
      </c>
      <c r="CT5" s="287" t="str">
        <f>RESULTADOS!BX22</f>
        <v>Pasa</v>
      </c>
      <c r="CU5" s="287" t="str">
        <f>RESULTADOS!BY22</f>
        <v>Pasa</v>
      </c>
      <c r="CV5" s="287" t="str">
        <f>RESULTADOS!BZ22</f>
        <v>Pasa</v>
      </c>
      <c r="CW5" s="287" t="str">
        <f>RESULTADOS!CA22</f>
        <v>Falla</v>
      </c>
      <c r="CX5" s="287" t="str">
        <f>RESULTADOS!CB22</f>
        <v>Falla</v>
      </c>
      <c r="CY5" s="287" t="str">
        <f>RESULTADOS!CC22</f>
        <v>N/A</v>
      </c>
      <c r="CZ5" s="287" t="str">
        <f>RESULTADOS!CD22</f>
        <v>N/A</v>
      </c>
      <c r="DA5" s="287" t="str">
        <f>RESULTADOS!CE22</f>
        <v>N/A</v>
      </c>
      <c r="DB5" s="287" t="str">
        <f>RESULTADOS!CF22</f>
        <v>Falla</v>
      </c>
      <c r="DC5" s="287" t="str">
        <f>RESULTADOS!CG22</f>
        <v>N/A</v>
      </c>
      <c r="DD5" s="287" t="str">
        <f>RESULTADOS!CH22</f>
        <v>N/A</v>
      </c>
      <c r="DE5" s="287" t="str">
        <f>RESULTADOS!CI22</f>
        <v>Falla</v>
      </c>
      <c r="DF5" s="287" t="str">
        <f>RESULTADOS!CJ22</f>
        <v>Falla</v>
      </c>
      <c r="DG5" s="287" t="str">
        <f>RESULTADOS!CK22</f>
        <v>N/A</v>
      </c>
      <c r="DH5" s="287" t="str">
        <f>RESULTADOS!CL22</f>
        <v>N/A</v>
      </c>
      <c r="DI5" s="287" t="str">
        <f>RESULTADOS!CM22</f>
        <v>N/A</v>
      </c>
      <c r="DJ5" s="287" t="str">
        <f>RESULTADOS!CN22</f>
        <v>N/A</v>
      </c>
      <c r="DK5" s="287" t="str">
        <f>RESULTADOS!CO22</f>
        <v>N/A</v>
      </c>
      <c r="DL5" s="287" t="str">
        <f>RESULTADOS!CP22</f>
        <v>N/A</v>
      </c>
      <c r="DM5" s="287" t="str">
        <f>RESULTADOS!CQ22</f>
        <v>N/A</v>
      </c>
      <c r="DN5" s="287" t="str">
        <f>RESULTADOS!CR22</f>
        <v>N/A</v>
      </c>
      <c r="DO5" s="282" t="str">
        <f>RESULTADOS!B38</f>
        <v/>
      </c>
      <c r="DP5" s="282" t="str">
        <f>RESULTADOS!C38</f>
        <v/>
      </c>
      <c r="DQ5" s="282" t="str">
        <f t="shared" si="2"/>
        <v/>
      </c>
      <c r="DR5" s="282" t="str">
        <f t="array" ref="DR5">IFERROR(INDEX('03.Muestra'!$E$8:$E$17,SMALL(IF("Documento no web"='03.Muestra'!$D$8:$D$17,ROW('03.Muestra'!$E$8:$E$17)-MIN(ROW('03.Muestra'!$D$8:$D$17))+1,""),ROW()-2)),"")</f>
        <v/>
      </c>
      <c r="DS5" s="282" t="str">
        <f>RESULTADOS!D38</f>
        <v/>
      </c>
      <c r="DT5" s="282" t="str">
        <f t="array" ref="DT5">IFERROR(INDEX('03.Muestra'!$G$8:$G$17,SMALL(IF("Documento no web"='03.Muestra'!$D$8:$D$17,ROW('03.Muestra'!$G$8:$G$17)-MIN(ROW('03.Muestra'!$D$8:$D$17))+1,""),ROW()-2)),"")</f>
        <v/>
      </c>
      <c r="DU5" s="286" t="str">
        <f t="array" ref="DU5">IFERROR(INDEX('03.Muestra'!$H$8:$H$17,SMALL(IF("Documento no web"='03.Muestra'!$D$8:$D$17,ROW('03.Muestra'!$H$8:$H$17)-MIN(ROW('03.Muestra'!$D$8:$D$17))+1,""),ROW()-2)),"")</f>
        <v/>
      </c>
      <c r="DV5" s="287" t="str">
        <f>RESULTADOS!E38</f>
        <v/>
      </c>
      <c r="DW5" s="287" t="str">
        <f>RESULTADOS!F38</f>
        <v/>
      </c>
      <c r="DX5" s="287" t="str">
        <f>RESULTADOS!G38</f>
        <v/>
      </c>
      <c r="DY5" s="287" t="str">
        <f>RESULTADOS!H38</f>
        <v/>
      </c>
      <c r="DZ5" s="287" t="str">
        <f>RESULTADOS!I38</f>
        <v/>
      </c>
      <c r="EA5" s="287" t="str">
        <f>RESULTADOS!J38</f>
        <v/>
      </c>
      <c r="EB5" s="287" t="str">
        <f>RESULTADOS!K38</f>
        <v/>
      </c>
      <c r="EC5" s="287" t="str">
        <f>RESULTADOS!L38</f>
        <v/>
      </c>
      <c r="ED5" s="287" t="str">
        <f>RESULTADOS!M38</f>
        <v/>
      </c>
      <c r="EE5" s="287" t="str">
        <f>RESULTADOS!N38</f>
        <v/>
      </c>
      <c r="EF5" s="287" t="str">
        <f>RESULTADOS!O38</f>
        <v/>
      </c>
      <c r="EG5" s="287" t="str">
        <f>RESULTADOS!P38</f>
        <v/>
      </c>
      <c r="EH5" s="287" t="str">
        <f>RESULTADOS!Q38</f>
        <v/>
      </c>
      <c r="EI5" s="287" t="str">
        <f>RESULTADOS!R38</f>
        <v/>
      </c>
      <c r="EJ5" s="287" t="str">
        <f>RESULTADOS!S38</f>
        <v/>
      </c>
      <c r="EK5" s="287" t="str">
        <f>RESULTADOS!T38</f>
        <v/>
      </c>
      <c r="EL5" s="287" t="str">
        <f>RESULTADOS!U38</f>
        <v/>
      </c>
      <c r="EM5" s="287" t="str">
        <f>RESULTADOS!V38</f>
        <v/>
      </c>
      <c r="EN5" s="287" t="str">
        <f>RESULTADOS!W38</f>
        <v/>
      </c>
      <c r="EO5" s="287" t="str">
        <f>RESULTADOS!X38</f>
        <v/>
      </c>
      <c r="EP5" s="287" t="str">
        <f>RESULTADOS!Y38</f>
        <v/>
      </c>
      <c r="EQ5" s="287" t="str">
        <f>RESULTADOS!Z38</f>
        <v/>
      </c>
      <c r="ER5" s="287" t="str">
        <f>RESULTADOS!AA38</f>
        <v/>
      </c>
      <c r="ES5" s="287" t="str">
        <f>RESULTADOS!AB38</f>
        <v/>
      </c>
      <c r="ET5" s="287" t="str">
        <f>RESULTADOS!AC38</f>
        <v/>
      </c>
      <c r="EU5" s="287" t="str">
        <f>RESULTADOS!AD38</f>
        <v/>
      </c>
      <c r="EV5" s="287" t="str">
        <f>RESULTADOS!AE38</f>
        <v/>
      </c>
      <c r="EW5" s="287" t="str">
        <f>RESULTADOS!AF38</f>
        <v/>
      </c>
      <c r="EX5" s="287" t="str">
        <f>RESULTADOS!AG38</f>
        <v/>
      </c>
      <c r="EY5" s="287" t="str">
        <f>RESULTADOS!AH38</f>
        <v/>
      </c>
      <c r="EZ5" s="287" t="str">
        <f>RESULTADOS!AI38</f>
        <v/>
      </c>
      <c r="FA5" s="287" t="str">
        <f>RESULTADOS!AJ38</f>
        <v/>
      </c>
      <c r="FB5" s="287" t="str">
        <f>RESULTADOS!AK38</f>
        <v/>
      </c>
      <c r="FC5" s="287" t="str">
        <f>RESULTADOS!AL38</f>
        <v/>
      </c>
      <c r="FD5" s="287" t="str">
        <f>RESULTADOS!AM38</f>
        <v/>
      </c>
      <c r="FE5" s="287" t="str">
        <f>RESULTADOS!AN38</f>
        <v/>
      </c>
      <c r="FF5" s="287" t="str">
        <f>RESULTADOS!AO38</f>
        <v/>
      </c>
      <c r="FG5" s="287" t="str">
        <f>RESULTADOS!AP38</f>
        <v/>
      </c>
      <c r="FH5" s="287" t="str">
        <f>RESULTADOS!AQ38</f>
        <v/>
      </c>
      <c r="FI5" s="287" t="str">
        <f>RESULTADOS!AR38</f>
        <v/>
      </c>
      <c r="FJ5" s="287" t="str">
        <f>RESULTADOS!AS38</f>
        <v/>
      </c>
      <c r="FK5" s="287" t="str">
        <f>RESULTADOS!AT38</f>
        <v/>
      </c>
      <c r="FL5" s="287" t="str">
        <f>RESULTADOS!AU38</f>
        <v/>
      </c>
      <c r="FM5" s="287" t="str">
        <f>RESULTADOS!AV38</f>
        <v/>
      </c>
      <c r="FN5" s="287" t="str">
        <f>RESULTADOS!AW38</f>
        <v/>
      </c>
    </row>
    <row r="6" ht="12.75" customHeight="1">
      <c r="C6" s="276" t="s">
        <v>488</v>
      </c>
      <c r="D6" s="280" t="str">
        <f>'01.Definición de ámbito'!C7</f>
        <v>Vicen Gallart Andrés</v>
      </c>
      <c r="E6" s="276" t="s">
        <v>55</v>
      </c>
      <c r="F6" s="280" t="str">
        <f>'02.Tecnologías'!C13</f>
        <v>No</v>
      </c>
      <c r="G6" s="280" t="str">
        <f>'02.Tecnologías'!K16</f>
        <v/>
      </c>
      <c r="H6" s="280" t="str">
        <f>'02.Tecnologías'!L16</f>
        <v/>
      </c>
      <c r="I6" s="284"/>
      <c r="J6" s="284"/>
      <c r="K6" s="276"/>
      <c r="L6" s="276"/>
      <c r="M6" s="276"/>
      <c r="T6" s="282" t="str">
        <f>RESULTADOS!B23</f>
        <v/>
      </c>
      <c r="U6" s="282" t="str">
        <f>RESULTADOS!C23</f>
        <v/>
      </c>
      <c r="V6" s="282" t="str">
        <f t="shared" si="1"/>
        <v/>
      </c>
      <c r="W6" s="282"/>
      <c r="X6" s="282" t="str">
        <f>RESULTADOS!D23</f>
        <v/>
      </c>
      <c r="Y6" s="282"/>
      <c r="Z6" s="286"/>
      <c r="AA6" s="287" t="str">
        <f>RESULTADOS!E23</f>
        <v/>
      </c>
      <c r="AB6" s="287" t="str">
        <f>RESULTADOS!F23</f>
        <v/>
      </c>
      <c r="AC6" s="287" t="str">
        <f>RESULTADOS!G23</f>
        <v/>
      </c>
      <c r="AD6" s="287" t="str">
        <f>RESULTADOS!H23</f>
        <v/>
      </c>
      <c r="AE6" s="287" t="str">
        <f>RESULTADOS!I23</f>
        <v/>
      </c>
      <c r="AF6" s="287" t="str">
        <f>RESULTADOS!J23</f>
        <v/>
      </c>
      <c r="AG6" s="287" t="str">
        <f>RESULTADOS!K23</f>
        <v/>
      </c>
      <c r="AH6" s="287" t="str">
        <f>RESULTADOS!L23</f>
        <v/>
      </c>
      <c r="AI6" s="287" t="str">
        <f>RESULTADOS!M23</f>
        <v/>
      </c>
      <c r="AJ6" s="287" t="str">
        <f>RESULTADOS!N23</f>
        <v/>
      </c>
      <c r="AK6" s="287" t="str">
        <f>RESULTADOS!O23</f>
        <v/>
      </c>
      <c r="AL6" s="287" t="str">
        <f>RESULTADOS!P23</f>
        <v/>
      </c>
      <c r="AM6" s="287" t="str">
        <f>RESULTADOS!Q23</f>
        <v/>
      </c>
      <c r="AN6" s="287" t="str">
        <f>RESULTADOS!R23</f>
        <v/>
      </c>
      <c r="AO6" s="287" t="str">
        <f>RESULTADOS!S23</f>
        <v/>
      </c>
      <c r="AP6" s="287" t="str">
        <f>RESULTADOS!T23</f>
        <v/>
      </c>
      <c r="AQ6" s="287" t="str">
        <f>RESULTADOS!U23</f>
        <v/>
      </c>
      <c r="AR6" s="287" t="str">
        <f>RESULTADOS!V23</f>
        <v/>
      </c>
      <c r="AS6" s="287" t="str">
        <f>RESULTADOS!W23</f>
        <v/>
      </c>
      <c r="AT6" s="287" t="str">
        <f>RESULTADOS!X23</f>
        <v/>
      </c>
      <c r="AU6" s="287" t="str">
        <f>RESULTADOS!Y23</f>
        <v/>
      </c>
      <c r="AV6" s="287" t="str">
        <f>RESULTADOS!Z23</f>
        <v/>
      </c>
      <c r="AW6" s="287" t="str">
        <f>RESULTADOS!AA23</f>
        <v/>
      </c>
      <c r="AX6" s="287" t="str">
        <f>RESULTADOS!AB23</f>
        <v/>
      </c>
      <c r="AY6" s="287" t="str">
        <f>RESULTADOS!AC23</f>
        <v/>
      </c>
      <c r="AZ6" s="287" t="str">
        <f>RESULTADOS!AD23</f>
        <v/>
      </c>
      <c r="BA6" s="287" t="str">
        <f>RESULTADOS!AE23</f>
        <v/>
      </c>
      <c r="BB6" s="287" t="str">
        <f>RESULTADOS!AF23</f>
        <v/>
      </c>
      <c r="BC6" s="287" t="str">
        <f>RESULTADOS!AG23</f>
        <v/>
      </c>
      <c r="BD6" s="287" t="str">
        <f>RESULTADOS!AH23</f>
        <v/>
      </c>
      <c r="BE6" s="287" t="str">
        <f>RESULTADOS!AI23</f>
        <v/>
      </c>
      <c r="BF6" s="287" t="str">
        <f>RESULTADOS!AJ23</f>
        <v/>
      </c>
      <c r="BG6" s="287" t="str">
        <f>RESULTADOS!AK23</f>
        <v/>
      </c>
      <c r="BH6" s="287" t="str">
        <f>RESULTADOS!AL23</f>
        <v/>
      </c>
      <c r="BI6" s="287" t="str">
        <f>RESULTADOS!AM23</f>
        <v/>
      </c>
      <c r="BJ6" s="287" t="str">
        <f>RESULTADOS!AN23</f>
        <v/>
      </c>
      <c r="BK6" s="287" t="str">
        <f>RESULTADOS!AO23</f>
        <v/>
      </c>
      <c r="BL6" s="287" t="str">
        <f>RESULTADOS!AP23</f>
        <v/>
      </c>
      <c r="BM6" s="287" t="str">
        <f>RESULTADOS!AQ23</f>
        <v/>
      </c>
      <c r="BN6" s="287" t="str">
        <f>RESULTADOS!AR23</f>
        <v/>
      </c>
      <c r="BO6" s="287" t="str">
        <f>RESULTADOS!AS23</f>
        <v/>
      </c>
      <c r="BP6" s="287" t="str">
        <f>RESULTADOS!AT23</f>
        <v/>
      </c>
      <c r="BQ6" s="287" t="str">
        <f>RESULTADOS!AU23</f>
        <v/>
      </c>
      <c r="BR6" s="287" t="str">
        <f>RESULTADOS!AV23</f>
        <v/>
      </c>
      <c r="BS6" s="287" t="str">
        <f>RESULTADOS!AW23</f>
        <v/>
      </c>
      <c r="BT6" s="287" t="str">
        <f>RESULTADOS!AX23</f>
        <v/>
      </c>
      <c r="BU6" s="287" t="str">
        <f>RESULTADOS!AY23</f>
        <v/>
      </c>
      <c r="BV6" s="287" t="str">
        <f>RESULTADOS!AZ23</f>
        <v/>
      </c>
      <c r="BW6" s="287" t="str">
        <f>RESULTADOS!BA23</f>
        <v/>
      </c>
      <c r="BX6" s="287" t="str">
        <f>RESULTADOS!BB23</f>
        <v/>
      </c>
      <c r="BY6" s="287" t="str">
        <f>RESULTADOS!BC23</f>
        <v/>
      </c>
      <c r="BZ6" s="287" t="str">
        <f>RESULTADOS!BD23</f>
        <v/>
      </c>
      <c r="CA6" s="287" t="str">
        <f>RESULTADOS!BE23</f>
        <v/>
      </c>
      <c r="CB6" s="287" t="str">
        <f>RESULTADOS!BF23</f>
        <v/>
      </c>
      <c r="CC6" s="287" t="str">
        <f>RESULTADOS!BG23</f>
        <v/>
      </c>
      <c r="CD6" s="287" t="str">
        <f>RESULTADOS!BH23</f>
        <v/>
      </c>
      <c r="CE6" s="287" t="str">
        <f>RESULTADOS!BI23</f>
        <v/>
      </c>
      <c r="CF6" s="287" t="str">
        <f>RESULTADOS!BJ23</f>
        <v/>
      </c>
      <c r="CG6" s="287" t="str">
        <f>RESULTADOS!BK23</f>
        <v/>
      </c>
      <c r="CH6" s="287" t="str">
        <f>RESULTADOS!BL23</f>
        <v/>
      </c>
      <c r="CI6" s="287" t="str">
        <f>RESULTADOS!BM23</f>
        <v/>
      </c>
      <c r="CJ6" s="287" t="str">
        <f>RESULTADOS!BN23</f>
        <v/>
      </c>
      <c r="CK6" s="287" t="str">
        <f>RESULTADOS!BO23</f>
        <v/>
      </c>
      <c r="CL6" s="287" t="str">
        <f>RESULTADOS!BP23</f>
        <v/>
      </c>
      <c r="CM6" s="287" t="str">
        <f>RESULTADOS!BQ23</f>
        <v/>
      </c>
      <c r="CN6" s="287" t="str">
        <f>RESULTADOS!BR23</f>
        <v/>
      </c>
      <c r="CO6" s="287" t="str">
        <f>RESULTADOS!BS23</f>
        <v/>
      </c>
      <c r="CP6" s="287" t="str">
        <f>RESULTADOS!BT23</f>
        <v/>
      </c>
      <c r="CQ6" s="287" t="str">
        <f>RESULTADOS!BU23</f>
        <v/>
      </c>
      <c r="CR6" s="287" t="str">
        <f>RESULTADOS!BV23</f>
        <v/>
      </c>
      <c r="CS6" s="287" t="str">
        <f>RESULTADOS!BW23</f>
        <v/>
      </c>
      <c r="CT6" s="287" t="str">
        <f>RESULTADOS!BX23</f>
        <v/>
      </c>
      <c r="CU6" s="287" t="str">
        <f>RESULTADOS!BY23</f>
        <v/>
      </c>
      <c r="CV6" s="287" t="str">
        <f>RESULTADOS!BZ23</f>
        <v/>
      </c>
      <c r="CW6" s="287" t="str">
        <f>RESULTADOS!CA23</f>
        <v/>
      </c>
      <c r="CX6" s="287" t="str">
        <f>RESULTADOS!CB23</f>
        <v/>
      </c>
      <c r="CY6" s="287" t="str">
        <f>RESULTADOS!CC23</f>
        <v/>
      </c>
      <c r="CZ6" s="287" t="str">
        <f>RESULTADOS!CD23</f>
        <v/>
      </c>
      <c r="DA6" s="287" t="str">
        <f>RESULTADOS!CE23</f>
        <v/>
      </c>
      <c r="DB6" s="287" t="str">
        <f>RESULTADOS!CF23</f>
        <v/>
      </c>
      <c r="DC6" s="287" t="str">
        <f>RESULTADOS!CG23</f>
        <v/>
      </c>
      <c r="DD6" s="287" t="str">
        <f>RESULTADOS!CH23</f>
        <v/>
      </c>
      <c r="DE6" s="287" t="str">
        <f>RESULTADOS!CI23</f>
        <v/>
      </c>
      <c r="DF6" s="287" t="str">
        <f>RESULTADOS!CJ23</f>
        <v/>
      </c>
      <c r="DG6" s="287" t="str">
        <f>RESULTADOS!CK23</f>
        <v/>
      </c>
      <c r="DH6" s="287" t="str">
        <f>RESULTADOS!CL23</f>
        <v/>
      </c>
      <c r="DI6" s="287" t="str">
        <f>RESULTADOS!CM23</f>
        <v/>
      </c>
      <c r="DJ6" s="287" t="str">
        <f>RESULTADOS!CN23</f>
        <v/>
      </c>
      <c r="DK6" s="287" t="str">
        <f>RESULTADOS!CO23</f>
        <v/>
      </c>
      <c r="DL6" s="287" t="str">
        <f>RESULTADOS!CP23</f>
        <v/>
      </c>
      <c r="DM6" s="287" t="str">
        <f>RESULTADOS!CQ23</f>
        <v/>
      </c>
      <c r="DN6" s="287" t="str">
        <f>RESULTADOS!CR23</f>
        <v/>
      </c>
      <c r="DO6" s="282" t="str">
        <f>RESULTADOS!B39</f>
        <v/>
      </c>
      <c r="DP6" s="282" t="str">
        <f>RESULTADOS!C39</f>
        <v/>
      </c>
      <c r="DQ6" s="282" t="str">
        <f t="shared" si="2"/>
        <v/>
      </c>
      <c r="DR6" s="282" t="str">
        <f t="array" ref="DR6">IFERROR(INDEX('03.Muestra'!$E$8:$E$17,SMALL(IF("Documento no web"='03.Muestra'!$D$8:$D$17,ROW('03.Muestra'!$E$8:$E$17)-MIN(ROW('03.Muestra'!$D$8:$D$17))+1,""),ROW()-2)),"")</f>
        <v/>
      </c>
      <c r="DS6" s="282" t="str">
        <f>RESULTADOS!D39</f>
        <v/>
      </c>
      <c r="DT6" s="282" t="str">
        <f t="array" ref="DT6">IFERROR(INDEX('03.Muestra'!$G$8:$G$17,SMALL(IF("Documento no web"='03.Muestra'!$D$8:$D$17,ROW('03.Muestra'!$G$8:$G$17)-MIN(ROW('03.Muestra'!$D$8:$D$17))+1,""),ROW()-2)),"")</f>
        <v/>
      </c>
      <c r="DU6" s="286" t="str">
        <f t="array" ref="DU6">IFERROR(INDEX('03.Muestra'!$H$8:$H$17,SMALL(IF("Documento no web"='03.Muestra'!$D$8:$D$17,ROW('03.Muestra'!$H$8:$H$17)-MIN(ROW('03.Muestra'!$D$8:$D$17))+1,""),ROW()-2)),"")</f>
        <v/>
      </c>
      <c r="DV6" s="287" t="str">
        <f>RESULTADOS!E39</f>
        <v/>
      </c>
      <c r="DW6" s="287" t="str">
        <f>RESULTADOS!F39</f>
        <v/>
      </c>
      <c r="DX6" s="287" t="str">
        <f>RESULTADOS!G39</f>
        <v/>
      </c>
      <c r="DY6" s="287" t="str">
        <f>RESULTADOS!H39</f>
        <v/>
      </c>
      <c r="DZ6" s="287" t="str">
        <f>RESULTADOS!I39</f>
        <v/>
      </c>
      <c r="EA6" s="287" t="str">
        <f>RESULTADOS!J39</f>
        <v/>
      </c>
      <c r="EB6" s="287" t="str">
        <f>RESULTADOS!K39</f>
        <v/>
      </c>
      <c r="EC6" s="287" t="str">
        <f>RESULTADOS!L39</f>
        <v/>
      </c>
      <c r="ED6" s="287" t="str">
        <f>RESULTADOS!M39</f>
        <v/>
      </c>
      <c r="EE6" s="287" t="str">
        <f>RESULTADOS!N39</f>
        <v/>
      </c>
      <c r="EF6" s="287" t="str">
        <f>RESULTADOS!O39</f>
        <v/>
      </c>
      <c r="EG6" s="287" t="str">
        <f>RESULTADOS!P39</f>
        <v/>
      </c>
      <c r="EH6" s="287" t="str">
        <f>RESULTADOS!Q39</f>
        <v/>
      </c>
      <c r="EI6" s="287" t="str">
        <f>RESULTADOS!R39</f>
        <v/>
      </c>
      <c r="EJ6" s="287" t="str">
        <f>RESULTADOS!S39</f>
        <v/>
      </c>
      <c r="EK6" s="287" t="str">
        <f>RESULTADOS!T39</f>
        <v/>
      </c>
      <c r="EL6" s="287" t="str">
        <f>RESULTADOS!U39</f>
        <v/>
      </c>
      <c r="EM6" s="287" t="str">
        <f>RESULTADOS!V39</f>
        <v/>
      </c>
      <c r="EN6" s="287" t="str">
        <f>RESULTADOS!W39</f>
        <v/>
      </c>
      <c r="EO6" s="287" t="str">
        <f>RESULTADOS!X39</f>
        <v/>
      </c>
      <c r="EP6" s="287" t="str">
        <f>RESULTADOS!Y39</f>
        <v/>
      </c>
      <c r="EQ6" s="287" t="str">
        <f>RESULTADOS!Z39</f>
        <v/>
      </c>
      <c r="ER6" s="287" t="str">
        <f>RESULTADOS!AA39</f>
        <v/>
      </c>
      <c r="ES6" s="287" t="str">
        <f>RESULTADOS!AB39</f>
        <v/>
      </c>
      <c r="ET6" s="287" t="str">
        <f>RESULTADOS!AC39</f>
        <v/>
      </c>
      <c r="EU6" s="287" t="str">
        <f>RESULTADOS!AD39</f>
        <v/>
      </c>
      <c r="EV6" s="287" t="str">
        <f>RESULTADOS!AE39</f>
        <v/>
      </c>
      <c r="EW6" s="287" t="str">
        <f>RESULTADOS!AF39</f>
        <v/>
      </c>
      <c r="EX6" s="287" t="str">
        <f>RESULTADOS!AG39</f>
        <v/>
      </c>
      <c r="EY6" s="287" t="str">
        <f>RESULTADOS!AH39</f>
        <v/>
      </c>
      <c r="EZ6" s="287" t="str">
        <f>RESULTADOS!AI39</f>
        <v/>
      </c>
      <c r="FA6" s="287" t="str">
        <f>RESULTADOS!AJ39</f>
        <v/>
      </c>
      <c r="FB6" s="287" t="str">
        <f>RESULTADOS!AK39</f>
        <v/>
      </c>
      <c r="FC6" s="287" t="str">
        <f>RESULTADOS!AL39</f>
        <v/>
      </c>
      <c r="FD6" s="287" t="str">
        <f>RESULTADOS!AM39</f>
        <v/>
      </c>
      <c r="FE6" s="287" t="str">
        <f>RESULTADOS!AN39</f>
        <v/>
      </c>
      <c r="FF6" s="287" t="str">
        <f>RESULTADOS!AO39</f>
        <v/>
      </c>
      <c r="FG6" s="287" t="str">
        <f>RESULTADOS!AP39</f>
        <v/>
      </c>
      <c r="FH6" s="287" t="str">
        <f>RESULTADOS!AQ39</f>
        <v/>
      </c>
      <c r="FI6" s="287" t="str">
        <f>RESULTADOS!AR39</f>
        <v/>
      </c>
      <c r="FJ6" s="287" t="str">
        <f>RESULTADOS!AS39</f>
        <v/>
      </c>
      <c r="FK6" s="287" t="str">
        <f>RESULTADOS!AT39</f>
        <v/>
      </c>
      <c r="FL6" s="287" t="str">
        <f>RESULTADOS!AU39</f>
        <v/>
      </c>
      <c r="FM6" s="287" t="str">
        <f>RESULTADOS!AV39</f>
        <v/>
      </c>
      <c r="FN6" s="287" t="str">
        <f>RESULTADOS!AW39</f>
        <v/>
      </c>
    </row>
    <row r="7" ht="12.75" customHeight="1">
      <c r="C7" s="276" t="s">
        <v>489</v>
      </c>
      <c r="D7" s="280" t="str">
        <f>'01.Definición de ámbito'!#REF!</f>
        <v>#ERROR!</v>
      </c>
      <c r="E7" s="276" t="s">
        <v>41</v>
      </c>
      <c r="F7" s="280" t="str">
        <f>'02.Tecnologías'!F9</f>
        <v>No</v>
      </c>
      <c r="G7" s="280" t="str">
        <f>'02.Tecnologías'!K17</f>
        <v/>
      </c>
      <c r="H7" s="280" t="str">
        <f>'02.Tecnologías'!L17</f>
        <v/>
      </c>
      <c r="I7" s="284"/>
      <c r="J7" s="284"/>
      <c r="K7" s="276"/>
      <c r="L7" s="276"/>
      <c r="M7" s="276"/>
      <c r="T7" s="282" t="str">
        <f>RESULTADOS!B24</f>
        <v/>
      </c>
      <c r="U7" s="282" t="str">
        <f>RESULTADOS!C24</f>
        <v/>
      </c>
      <c r="V7" s="282" t="str">
        <f t="shared" si="1"/>
        <v/>
      </c>
      <c r="W7" s="282"/>
      <c r="X7" s="282" t="str">
        <f>RESULTADOS!D24</f>
        <v/>
      </c>
      <c r="Y7" s="282"/>
      <c r="Z7" s="286"/>
      <c r="AA7" s="287" t="str">
        <f>RESULTADOS!E24</f>
        <v/>
      </c>
      <c r="AB7" s="287" t="str">
        <f>RESULTADOS!F24</f>
        <v/>
      </c>
      <c r="AC7" s="287" t="str">
        <f>RESULTADOS!G24</f>
        <v/>
      </c>
      <c r="AD7" s="287" t="str">
        <f>RESULTADOS!H24</f>
        <v/>
      </c>
      <c r="AE7" s="287" t="str">
        <f>RESULTADOS!I24</f>
        <v/>
      </c>
      <c r="AF7" s="287" t="str">
        <f>RESULTADOS!J24</f>
        <v/>
      </c>
      <c r="AG7" s="287" t="str">
        <f>RESULTADOS!K24</f>
        <v/>
      </c>
      <c r="AH7" s="287" t="str">
        <f>RESULTADOS!L24</f>
        <v/>
      </c>
      <c r="AI7" s="287" t="str">
        <f>RESULTADOS!M24</f>
        <v/>
      </c>
      <c r="AJ7" s="287" t="str">
        <f>RESULTADOS!N24</f>
        <v/>
      </c>
      <c r="AK7" s="287" t="str">
        <f>RESULTADOS!O24</f>
        <v/>
      </c>
      <c r="AL7" s="287" t="str">
        <f>RESULTADOS!P24</f>
        <v/>
      </c>
      <c r="AM7" s="287" t="str">
        <f>RESULTADOS!Q24</f>
        <v/>
      </c>
      <c r="AN7" s="287" t="str">
        <f>RESULTADOS!R24</f>
        <v/>
      </c>
      <c r="AO7" s="287" t="str">
        <f>RESULTADOS!S24</f>
        <v/>
      </c>
      <c r="AP7" s="287" t="str">
        <f>RESULTADOS!T24</f>
        <v/>
      </c>
      <c r="AQ7" s="287" t="str">
        <f>RESULTADOS!U24</f>
        <v/>
      </c>
      <c r="AR7" s="287" t="str">
        <f>RESULTADOS!V24</f>
        <v/>
      </c>
      <c r="AS7" s="287" t="str">
        <f>RESULTADOS!W24</f>
        <v/>
      </c>
      <c r="AT7" s="287" t="str">
        <f>RESULTADOS!X24</f>
        <v/>
      </c>
      <c r="AU7" s="287" t="str">
        <f>RESULTADOS!Y24</f>
        <v/>
      </c>
      <c r="AV7" s="287" t="str">
        <f>RESULTADOS!Z24</f>
        <v/>
      </c>
      <c r="AW7" s="287" t="str">
        <f>RESULTADOS!AA24</f>
        <v/>
      </c>
      <c r="AX7" s="287" t="str">
        <f>RESULTADOS!AB24</f>
        <v/>
      </c>
      <c r="AY7" s="287" t="str">
        <f>RESULTADOS!AC24</f>
        <v/>
      </c>
      <c r="AZ7" s="287" t="str">
        <f>RESULTADOS!AD24</f>
        <v/>
      </c>
      <c r="BA7" s="287" t="str">
        <f>RESULTADOS!AE24</f>
        <v/>
      </c>
      <c r="BB7" s="287" t="str">
        <f>RESULTADOS!AF24</f>
        <v/>
      </c>
      <c r="BC7" s="287" t="str">
        <f>RESULTADOS!AG24</f>
        <v/>
      </c>
      <c r="BD7" s="287" t="str">
        <f>RESULTADOS!AH24</f>
        <v/>
      </c>
      <c r="BE7" s="287" t="str">
        <f>RESULTADOS!AI24</f>
        <v/>
      </c>
      <c r="BF7" s="287" t="str">
        <f>RESULTADOS!AJ24</f>
        <v/>
      </c>
      <c r="BG7" s="287" t="str">
        <f>RESULTADOS!AK24</f>
        <v/>
      </c>
      <c r="BH7" s="287" t="str">
        <f>RESULTADOS!AL24</f>
        <v/>
      </c>
      <c r="BI7" s="287" t="str">
        <f>RESULTADOS!AM24</f>
        <v/>
      </c>
      <c r="BJ7" s="287" t="str">
        <f>RESULTADOS!AN24</f>
        <v/>
      </c>
      <c r="BK7" s="287" t="str">
        <f>RESULTADOS!AO24</f>
        <v/>
      </c>
      <c r="BL7" s="287" t="str">
        <f>RESULTADOS!AP24</f>
        <v/>
      </c>
      <c r="BM7" s="287" t="str">
        <f>RESULTADOS!AQ24</f>
        <v/>
      </c>
      <c r="BN7" s="287" t="str">
        <f>RESULTADOS!AR24</f>
        <v/>
      </c>
      <c r="BO7" s="287" t="str">
        <f>RESULTADOS!AS24</f>
        <v/>
      </c>
      <c r="BP7" s="287" t="str">
        <f>RESULTADOS!AT24</f>
        <v/>
      </c>
      <c r="BQ7" s="287" t="str">
        <f>RESULTADOS!AU24</f>
        <v/>
      </c>
      <c r="BR7" s="287" t="str">
        <f>RESULTADOS!AV24</f>
        <v/>
      </c>
      <c r="BS7" s="287" t="str">
        <f>RESULTADOS!AW24</f>
        <v/>
      </c>
      <c r="BT7" s="287" t="str">
        <f>RESULTADOS!AX24</f>
        <v/>
      </c>
      <c r="BU7" s="287" t="str">
        <f>RESULTADOS!AY24</f>
        <v/>
      </c>
      <c r="BV7" s="287" t="str">
        <f>RESULTADOS!AZ24</f>
        <v/>
      </c>
      <c r="BW7" s="287" t="str">
        <f>RESULTADOS!BA24</f>
        <v/>
      </c>
      <c r="BX7" s="287" t="str">
        <f>RESULTADOS!BB24</f>
        <v/>
      </c>
      <c r="BY7" s="287" t="str">
        <f>RESULTADOS!BC24</f>
        <v/>
      </c>
      <c r="BZ7" s="287" t="str">
        <f>RESULTADOS!BD24</f>
        <v/>
      </c>
      <c r="CA7" s="287" t="str">
        <f>RESULTADOS!BE24</f>
        <v/>
      </c>
      <c r="CB7" s="287" t="str">
        <f>RESULTADOS!BF24</f>
        <v/>
      </c>
      <c r="CC7" s="287" t="str">
        <f>RESULTADOS!BG24</f>
        <v/>
      </c>
      <c r="CD7" s="287" t="str">
        <f>RESULTADOS!BH24</f>
        <v/>
      </c>
      <c r="CE7" s="287" t="str">
        <f>RESULTADOS!BI24</f>
        <v/>
      </c>
      <c r="CF7" s="287" t="str">
        <f>RESULTADOS!BJ24</f>
        <v/>
      </c>
      <c r="CG7" s="287" t="str">
        <f>RESULTADOS!BK24</f>
        <v/>
      </c>
      <c r="CH7" s="287" t="str">
        <f>RESULTADOS!BL24</f>
        <v/>
      </c>
      <c r="CI7" s="287" t="str">
        <f>RESULTADOS!BM24</f>
        <v/>
      </c>
      <c r="CJ7" s="287" t="str">
        <f>RESULTADOS!BN24</f>
        <v/>
      </c>
      <c r="CK7" s="287" t="str">
        <f>RESULTADOS!BO24</f>
        <v/>
      </c>
      <c r="CL7" s="287" t="str">
        <f>RESULTADOS!BP24</f>
        <v/>
      </c>
      <c r="CM7" s="287" t="str">
        <f>RESULTADOS!BQ24</f>
        <v/>
      </c>
      <c r="CN7" s="287" t="str">
        <f>RESULTADOS!BR24</f>
        <v/>
      </c>
      <c r="CO7" s="287" t="str">
        <f>RESULTADOS!BS24</f>
        <v/>
      </c>
      <c r="CP7" s="287" t="str">
        <f>RESULTADOS!BT24</f>
        <v/>
      </c>
      <c r="CQ7" s="287" t="str">
        <f>RESULTADOS!BU24</f>
        <v/>
      </c>
      <c r="CR7" s="287" t="str">
        <f>RESULTADOS!BV24</f>
        <v/>
      </c>
      <c r="CS7" s="287" t="str">
        <f>RESULTADOS!BW24</f>
        <v/>
      </c>
      <c r="CT7" s="287" t="str">
        <f>RESULTADOS!BX24</f>
        <v/>
      </c>
      <c r="CU7" s="287" t="str">
        <f>RESULTADOS!BY24</f>
        <v/>
      </c>
      <c r="CV7" s="287" t="str">
        <f>RESULTADOS!BZ24</f>
        <v/>
      </c>
      <c r="CW7" s="287" t="str">
        <f>RESULTADOS!CA24</f>
        <v/>
      </c>
      <c r="CX7" s="287" t="str">
        <f>RESULTADOS!CB24</f>
        <v/>
      </c>
      <c r="CY7" s="287" t="str">
        <f>RESULTADOS!CC24</f>
        <v/>
      </c>
      <c r="CZ7" s="287" t="str">
        <f>RESULTADOS!CD24</f>
        <v/>
      </c>
      <c r="DA7" s="287" t="str">
        <f>RESULTADOS!CE24</f>
        <v/>
      </c>
      <c r="DB7" s="287" t="str">
        <f>RESULTADOS!CF24</f>
        <v/>
      </c>
      <c r="DC7" s="287" t="str">
        <f>RESULTADOS!CG24</f>
        <v/>
      </c>
      <c r="DD7" s="287" t="str">
        <f>RESULTADOS!CH24</f>
        <v/>
      </c>
      <c r="DE7" s="287" t="str">
        <f>RESULTADOS!CI24</f>
        <v/>
      </c>
      <c r="DF7" s="287" t="str">
        <f>RESULTADOS!CJ24</f>
        <v/>
      </c>
      <c r="DG7" s="287" t="str">
        <f>RESULTADOS!CK24</f>
        <v/>
      </c>
      <c r="DH7" s="287" t="str">
        <f>RESULTADOS!CL24</f>
        <v/>
      </c>
      <c r="DI7" s="287" t="str">
        <f>RESULTADOS!CM24</f>
        <v/>
      </c>
      <c r="DJ7" s="287" t="str">
        <f>RESULTADOS!CN24</f>
        <v/>
      </c>
      <c r="DK7" s="287" t="str">
        <f>RESULTADOS!CO24</f>
        <v/>
      </c>
      <c r="DL7" s="287" t="str">
        <f>RESULTADOS!CP24</f>
        <v/>
      </c>
      <c r="DM7" s="287" t="str">
        <f>RESULTADOS!CQ24</f>
        <v/>
      </c>
      <c r="DN7" s="287" t="str">
        <f>RESULTADOS!CR24</f>
        <v/>
      </c>
      <c r="DO7" s="282" t="str">
        <f>RESULTADOS!B40</f>
        <v/>
      </c>
      <c r="DP7" s="282" t="str">
        <f>RESULTADOS!C40</f>
        <v/>
      </c>
      <c r="DQ7" s="282" t="str">
        <f t="shared" si="2"/>
        <v/>
      </c>
      <c r="DR7" s="282" t="str">
        <f t="array" ref="DR7">IFERROR(INDEX('03.Muestra'!$E$8:$E$17,SMALL(IF("Documento no web"='03.Muestra'!$D$8:$D$17,ROW('03.Muestra'!$E$8:$E$17)-MIN(ROW('03.Muestra'!$D$8:$D$17))+1,""),ROW()-2)),"")</f>
        <v/>
      </c>
      <c r="DS7" s="282" t="str">
        <f>RESULTADOS!D40</f>
        <v/>
      </c>
      <c r="DT7" s="282" t="str">
        <f t="array" ref="DT7">IFERROR(INDEX('03.Muestra'!$G$8:$G$17,SMALL(IF("Documento no web"='03.Muestra'!$D$8:$D$17,ROW('03.Muestra'!$G$8:$G$17)-MIN(ROW('03.Muestra'!$D$8:$D$17))+1,""),ROW()-2)),"")</f>
        <v/>
      </c>
      <c r="DU7" s="286" t="str">
        <f t="array" ref="DU7">IFERROR(INDEX('03.Muestra'!$H$8:$H$17,SMALL(IF("Documento no web"='03.Muestra'!$D$8:$D$17,ROW('03.Muestra'!$H$8:$H$17)-MIN(ROW('03.Muestra'!$D$8:$D$17))+1,""),ROW()-2)),"")</f>
        <v/>
      </c>
      <c r="DV7" s="287" t="str">
        <f>RESULTADOS!E40</f>
        <v/>
      </c>
      <c r="DW7" s="287" t="str">
        <f>RESULTADOS!F40</f>
        <v/>
      </c>
      <c r="DX7" s="287" t="str">
        <f>RESULTADOS!G40</f>
        <v/>
      </c>
      <c r="DY7" s="287" t="str">
        <f>RESULTADOS!H40</f>
        <v/>
      </c>
      <c r="DZ7" s="287" t="str">
        <f>RESULTADOS!I40</f>
        <v/>
      </c>
      <c r="EA7" s="287" t="str">
        <f>RESULTADOS!J40</f>
        <v/>
      </c>
      <c r="EB7" s="287" t="str">
        <f>RESULTADOS!K40</f>
        <v/>
      </c>
      <c r="EC7" s="287" t="str">
        <f>RESULTADOS!L40</f>
        <v/>
      </c>
      <c r="ED7" s="287" t="str">
        <f>RESULTADOS!M40</f>
        <v/>
      </c>
      <c r="EE7" s="287" t="str">
        <f>RESULTADOS!N40</f>
        <v/>
      </c>
      <c r="EF7" s="287" t="str">
        <f>RESULTADOS!O40</f>
        <v/>
      </c>
      <c r="EG7" s="287" t="str">
        <f>RESULTADOS!P40</f>
        <v/>
      </c>
      <c r="EH7" s="287" t="str">
        <f>RESULTADOS!Q40</f>
        <v/>
      </c>
      <c r="EI7" s="287" t="str">
        <f>RESULTADOS!R40</f>
        <v/>
      </c>
      <c r="EJ7" s="287" t="str">
        <f>RESULTADOS!S40</f>
        <v/>
      </c>
      <c r="EK7" s="287" t="str">
        <f>RESULTADOS!T40</f>
        <v/>
      </c>
      <c r="EL7" s="287" t="str">
        <f>RESULTADOS!U40</f>
        <v/>
      </c>
      <c r="EM7" s="287" t="str">
        <f>RESULTADOS!V40</f>
        <v/>
      </c>
      <c r="EN7" s="287" t="str">
        <f>RESULTADOS!W40</f>
        <v/>
      </c>
      <c r="EO7" s="287" t="str">
        <f>RESULTADOS!X40</f>
        <v/>
      </c>
      <c r="EP7" s="287" t="str">
        <f>RESULTADOS!Y40</f>
        <v/>
      </c>
      <c r="EQ7" s="287" t="str">
        <f>RESULTADOS!Z40</f>
        <v/>
      </c>
      <c r="ER7" s="287" t="str">
        <f>RESULTADOS!AA40</f>
        <v/>
      </c>
      <c r="ES7" s="287" t="str">
        <f>RESULTADOS!AB40</f>
        <v/>
      </c>
      <c r="ET7" s="287" t="str">
        <f>RESULTADOS!AC40</f>
        <v/>
      </c>
      <c r="EU7" s="287" t="str">
        <f>RESULTADOS!AD40</f>
        <v/>
      </c>
      <c r="EV7" s="287" t="str">
        <f>RESULTADOS!AE40</f>
        <v/>
      </c>
      <c r="EW7" s="287" t="str">
        <f>RESULTADOS!AF40</f>
        <v/>
      </c>
      <c r="EX7" s="287" t="str">
        <f>RESULTADOS!AG40</f>
        <v/>
      </c>
      <c r="EY7" s="287" t="str">
        <f>RESULTADOS!AH40</f>
        <v/>
      </c>
      <c r="EZ7" s="287" t="str">
        <f>RESULTADOS!AI40</f>
        <v/>
      </c>
      <c r="FA7" s="287" t="str">
        <f>RESULTADOS!AJ40</f>
        <v/>
      </c>
      <c r="FB7" s="287" t="str">
        <f>RESULTADOS!AK40</f>
        <v/>
      </c>
      <c r="FC7" s="287" t="str">
        <f>RESULTADOS!AL40</f>
        <v/>
      </c>
      <c r="FD7" s="287" t="str">
        <f>RESULTADOS!AM40</f>
        <v/>
      </c>
      <c r="FE7" s="287" t="str">
        <f>RESULTADOS!AN40</f>
        <v/>
      </c>
      <c r="FF7" s="287" t="str">
        <f>RESULTADOS!AO40</f>
        <v/>
      </c>
      <c r="FG7" s="287" t="str">
        <f>RESULTADOS!AP40</f>
        <v/>
      </c>
      <c r="FH7" s="287" t="str">
        <f>RESULTADOS!AQ40</f>
        <v/>
      </c>
      <c r="FI7" s="287" t="str">
        <f>RESULTADOS!AR40</f>
        <v/>
      </c>
      <c r="FJ7" s="287" t="str">
        <f>RESULTADOS!AS40</f>
        <v/>
      </c>
      <c r="FK7" s="287" t="str">
        <f>RESULTADOS!AT40</f>
        <v/>
      </c>
      <c r="FL7" s="287" t="str">
        <f>RESULTADOS!AU40</f>
        <v/>
      </c>
      <c r="FM7" s="287" t="str">
        <f>RESULTADOS!AV40</f>
        <v/>
      </c>
      <c r="FN7" s="287" t="str">
        <f>RESULTADOS!AW40</f>
        <v/>
      </c>
    </row>
    <row r="8" ht="12.75" customHeight="1">
      <c r="C8" s="276" t="s">
        <v>17</v>
      </c>
      <c r="D8" s="280" t="str">
        <f>'01.Definición de ámbito'!C9</f>
        <v>vicengallartandres@gmail.com</v>
      </c>
      <c r="E8" s="276" t="s">
        <v>45</v>
      </c>
      <c r="F8" s="280" t="str">
        <f>'02.Tecnologías'!F10</f>
        <v>No</v>
      </c>
      <c r="G8" s="280" t="str">
        <f>'02.Tecnologías'!K18</f>
        <v/>
      </c>
      <c r="H8" s="280" t="str">
        <f>'02.Tecnologías'!L18</f>
        <v/>
      </c>
      <c r="I8" s="284"/>
      <c r="J8" s="284"/>
      <c r="K8" s="276"/>
      <c r="L8" s="276"/>
      <c r="M8" s="276"/>
      <c r="T8" s="282" t="str">
        <f>RESULTADOS!B25</f>
        <v/>
      </c>
      <c r="U8" s="282" t="str">
        <f>RESULTADOS!C25</f>
        <v/>
      </c>
      <c r="V8" s="282" t="str">
        <f t="shared" si="1"/>
        <v/>
      </c>
      <c r="W8" s="282"/>
      <c r="X8" s="282" t="str">
        <f>RESULTADOS!D25</f>
        <v/>
      </c>
      <c r="Y8" s="282"/>
      <c r="Z8" s="286"/>
      <c r="AA8" s="287" t="str">
        <f>RESULTADOS!E25</f>
        <v/>
      </c>
      <c r="AB8" s="287" t="str">
        <f>RESULTADOS!F25</f>
        <v/>
      </c>
      <c r="AC8" s="287" t="str">
        <f>RESULTADOS!G25</f>
        <v/>
      </c>
      <c r="AD8" s="287" t="str">
        <f>RESULTADOS!H25</f>
        <v/>
      </c>
      <c r="AE8" s="287" t="str">
        <f>RESULTADOS!I25</f>
        <v/>
      </c>
      <c r="AF8" s="287" t="str">
        <f>RESULTADOS!J25</f>
        <v/>
      </c>
      <c r="AG8" s="287" t="str">
        <f>RESULTADOS!K25</f>
        <v/>
      </c>
      <c r="AH8" s="287" t="str">
        <f>RESULTADOS!L25</f>
        <v/>
      </c>
      <c r="AI8" s="287" t="str">
        <f>RESULTADOS!M25</f>
        <v/>
      </c>
      <c r="AJ8" s="287" t="str">
        <f>RESULTADOS!N25</f>
        <v/>
      </c>
      <c r="AK8" s="287" t="str">
        <f>RESULTADOS!O25</f>
        <v/>
      </c>
      <c r="AL8" s="287" t="str">
        <f>RESULTADOS!P25</f>
        <v/>
      </c>
      <c r="AM8" s="287" t="str">
        <f>RESULTADOS!Q25</f>
        <v/>
      </c>
      <c r="AN8" s="287" t="str">
        <f>RESULTADOS!R25</f>
        <v/>
      </c>
      <c r="AO8" s="287" t="str">
        <f>RESULTADOS!S25</f>
        <v/>
      </c>
      <c r="AP8" s="287" t="str">
        <f>RESULTADOS!T25</f>
        <v/>
      </c>
      <c r="AQ8" s="287" t="str">
        <f>RESULTADOS!U25</f>
        <v/>
      </c>
      <c r="AR8" s="287" t="str">
        <f>RESULTADOS!V25</f>
        <v/>
      </c>
      <c r="AS8" s="287" t="str">
        <f>RESULTADOS!W25</f>
        <v/>
      </c>
      <c r="AT8" s="287" t="str">
        <f>RESULTADOS!X25</f>
        <v/>
      </c>
      <c r="AU8" s="287" t="str">
        <f>RESULTADOS!Y25</f>
        <v/>
      </c>
      <c r="AV8" s="287" t="str">
        <f>RESULTADOS!Z25</f>
        <v/>
      </c>
      <c r="AW8" s="287" t="str">
        <f>RESULTADOS!AA25</f>
        <v/>
      </c>
      <c r="AX8" s="287" t="str">
        <f>RESULTADOS!AB25</f>
        <v/>
      </c>
      <c r="AY8" s="287" t="str">
        <f>RESULTADOS!AC25</f>
        <v/>
      </c>
      <c r="AZ8" s="287" t="str">
        <f>RESULTADOS!AD25</f>
        <v/>
      </c>
      <c r="BA8" s="287" t="str">
        <f>RESULTADOS!AE25</f>
        <v/>
      </c>
      <c r="BB8" s="287" t="str">
        <f>RESULTADOS!AF25</f>
        <v/>
      </c>
      <c r="BC8" s="287" t="str">
        <f>RESULTADOS!AG25</f>
        <v/>
      </c>
      <c r="BD8" s="287" t="str">
        <f>RESULTADOS!AH25</f>
        <v/>
      </c>
      <c r="BE8" s="287" t="str">
        <f>RESULTADOS!AI25</f>
        <v/>
      </c>
      <c r="BF8" s="287" t="str">
        <f>RESULTADOS!AJ25</f>
        <v/>
      </c>
      <c r="BG8" s="287" t="str">
        <f>RESULTADOS!AK25</f>
        <v/>
      </c>
      <c r="BH8" s="287" t="str">
        <f>RESULTADOS!AL25</f>
        <v/>
      </c>
      <c r="BI8" s="287" t="str">
        <f>RESULTADOS!AM25</f>
        <v/>
      </c>
      <c r="BJ8" s="287" t="str">
        <f>RESULTADOS!AN25</f>
        <v/>
      </c>
      <c r="BK8" s="287" t="str">
        <f>RESULTADOS!AO25</f>
        <v/>
      </c>
      <c r="BL8" s="287" t="str">
        <f>RESULTADOS!AP25</f>
        <v/>
      </c>
      <c r="BM8" s="287" t="str">
        <f>RESULTADOS!AQ25</f>
        <v/>
      </c>
      <c r="BN8" s="287" t="str">
        <f>RESULTADOS!AR25</f>
        <v/>
      </c>
      <c r="BO8" s="287" t="str">
        <f>RESULTADOS!AS25</f>
        <v/>
      </c>
      <c r="BP8" s="287" t="str">
        <f>RESULTADOS!AT25</f>
        <v/>
      </c>
      <c r="BQ8" s="287" t="str">
        <f>RESULTADOS!AU25</f>
        <v/>
      </c>
      <c r="BR8" s="287" t="str">
        <f>RESULTADOS!AV25</f>
        <v/>
      </c>
      <c r="BS8" s="287" t="str">
        <f>RESULTADOS!AW25</f>
        <v/>
      </c>
      <c r="BT8" s="287" t="str">
        <f>RESULTADOS!AX25</f>
        <v/>
      </c>
      <c r="BU8" s="287" t="str">
        <f>RESULTADOS!AY25</f>
        <v/>
      </c>
      <c r="BV8" s="287" t="str">
        <f>RESULTADOS!AZ25</f>
        <v/>
      </c>
      <c r="BW8" s="287" t="str">
        <f>RESULTADOS!BA25</f>
        <v/>
      </c>
      <c r="BX8" s="287" t="str">
        <f>RESULTADOS!BB25</f>
        <v/>
      </c>
      <c r="BY8" s="287" t="str">
        <f>RESULTADOS!BC25</f>
        <v/>
      </c>
      <c r="BZ8" s="287" t="str">
        <f>RESULTADOS!BD25</f>
        <v/>
      </c>
      <c r="CA8" s="287" t="str">
        <f>RESULTADOS!BE25</f>
        <v/>
      </c>
      <c r="CB8" s="287" t="str">
        <f>RESULTADOS!BF25</f>
        <v/>
      </c>
      <c r="CC8" s="287" t="str">
        <f>RESULTADOS!BG25</f>
        <v/>
      </c>
      <c r="CD8" s="287" t="str">
        <f>RESULTADOS!BH25</f>
        <v/>
      </c>
      <c r="CE8" s="287" t="str">
        <f>RESULTADOS!BI25</f>
        <v/>
      </c>
      <c r="CF8" s="287" t="str">
        <f>RESULTADOS!BJ25</f>
        <v/>
      </c>
      <c r="CG8" s="287" t="str">
        <f>RESULTADOS!BK25</f>
        <v/>
      </c>
      <c r="CH8" s="287" t="str">
        <f>RESULTADOS!BL25</f>
        <v/>
      </c>
      <c r="CI8" s="287" t="str">
        <f>RESULTADOS!BM25</f>
        <v/>
      </c>
      <c r="CJ8" s="287" t="str">
        <f>RESULTADOS!BN25</f>
        <v/>
      </c>
      <c r="CK8" s="287" t="str">
        <f>RESULTADOS!BO25</f>
        <v/>
      </c>
      <c r="CL8" s="287" t="str">
        <f>RESULTADOS!BP25</f>
        <v/>
      </c>
      <c r="CM8" s="287" t="str">
        <f>RESULTADOS!BQ25</f>
        <v/>
      </c>
      <c r="CN8" s="287" t="str">
        <f>RESULTADOS!BR25</f>
        <v/>
      </c>
      <c r="CO8" s="287" t="str">
        <f>RESULTADOS!BS25</f>
        <v/>
      </c>
      <c r="CP8" s="287" t="str">
        <f>RESULTADOS!BT25</f>
        <v/>
      </c>
      <c r="CQ8" s="287" t="str">
        <f>RESULTADOS!BU25</f>
        <v/>
      </c>
      <c r="CR8" s="287" t="str">
        <f>RESULTADOS!BV25</f>
        <v/>
      </c>
      <c r="CS8" s="287" t="str">
        <f>RESULTADOS!BW25</f>
        <v/>
      </c>
      <c r="CT8" s="287" t="str">
        <f>RESULTADOS!BX25</f>
        <v/>
      </c>
      <c r="CU8" s="287" t="str">
        <f>RESULTADOS!BY25</f>
        <v/>
      </c>
      <c r="CV8" s="287" t="str">
        <f>RESULTADOS!BZ25</f>
        <v/>
      </c>
      <c r="CW8" s="287" t="str">
        <f>RESULTADOS!CA25</f>
        <v/>
      </c>
      <c r="CX8" s="287" t="str">
        <f>RESULTADOS!CB25</f>
        <v/>
      </c>
      <c r="CY8" s="287" t="str">
        <f>RESULTADOS!CC25</f>
        <v/>
      </c>
      <c r="CZ8" s="287" t="str">
        <f>RESULTADOS!CD25</f>
        <v/>
      </c>
      <c r="DA8" s="287" t="str">
        <f>RESULTADOS!CE25</f>
        <v/>
      </c>
      <c r="DB8" s="287" t="str">
        <f>RESULTADOS!CF25</f>
        <v/>
      </c>
      <c r="DC8" s="287" t="str">
        <f>RESULTADOS!CG25</f>
        <v/>
      </c>
      <c r="DD8" s="287" t="str">
        <f>RESULTADOS!CH25</f>
        <v/>
      </c>
      <c r="DE8" s="287" t="str">
        <f>RESULTADOS!CI25</f>
        <v/>
      </c>
      <c r="DF8" s="287" t="str">
        <f>RESULTADOS!CJ25</f>
        <v/>
      </c>
      <c r="DG8" s="287" t="str">
        <f>RESULTADOS!CK25</f>
        <v/>
      </c>
      <c r="DH8" s="287" t="str">
        <f>RESULTADOS!CL25</f>
        <v/>
      </c>
      <c r="DI8" s="287" t="str">
        <f>RESULTADOS!CM25</f>
        <v/>
      </c>
      <c r="DJ8" s="287" t="str">
        <f>RESULTADOS!CN25</f>
        <v/>
      </c>
      <c r="DK8" s="287" t="str">
        <f>RESULTADOS!CO25</f>
        <v/>
      </c>
      <c r="DL8" s="287" t="str">
        <f>RESULTADOS!CP25</f>
        <v/>
      </c>
      <c r="DM8" s="287" t="str">
        <f>RESULTADOS!CQ25</f>
        <v/>
      </c>
      <c r="DN8" s="287" t="str">
        <f>RESULTADOS!CR25</f>
        <v/>
      </c>
      <c r="DO8" s="282" t="str">
        <f>RESULTADOS!B41</f>
        <v/>
      </c>
      <c r="DP8" s="282" t="str">
        <f>RESULTADOS!C41</f>
        <v/>
      </c>
      <c r="DQ8" s="282" t="str">
        <f t="shared" si="2"/>
        <v/>
      </c>
      <c r="DR8" s="282" t="str">
        <f t="array" ref="DR8">IFERROR(INDEX('03.Muestra'!$E$8:$E$17,SMALL(IF("Documento no web"='03.Muestra'!$D$8:$D$17,ROW('03.Muestra'!$E$8:$E$17)-MIN(ROW('03.Muestra'!$D$8:$D$17))+1,""),ROW()-2)),"")</f>
        <v/>
      </c>
      <c r="DS8" s="282" t="str">
        <f>RESULTADOS!D41</f>
        <v/>
      </c>
      <c r="DT8" s="282" t="str">
        <f t="array" ref="DT8">IFERROR(INDEX('03.Muestra'!$G$8:$G$17,SMALL(IF("Documento no web"='03.Muestra'!$D$8:$D$17,ROW('03.Muestra'!$G$8:$G$17)-MIN(ROW('03.Muestra'!$D$8:$D$17))+1,""),ROW()-2)),"")</f>
        <v/>
      </c>
      <c r="DU8" s="286" t="str">
        <f t="array" ref="DU8">IFERROR(INDEX('03.Muestra'!$H$8:$H$17,SMALL(IF("Documento no web"='03.Muestra'!$D$8:$D$17,ROW('03.Muestra'!$H$8:$H$17)-MIN(ROW('03.Muestra'!$D$8:$D$17))+1,""),ROW()-2)),"")</f>
        <v/>
      </c>
      <c r="DV8" s="287" t="str">
        <f>RESULTADOS!E41</f>
        <v/>
      </c>
      <c r="DW8" s="287" t="str">
        <f>RESULTADOS!F41</f>
        <v/>
      </c>
      <c r="DX8" s="287" t="str">
        <f>RESULTADOS!G41</f>
        <v/>
      </c>
      <c r="DY8" s="287" t="str">
        <f>RESULTADOS!H41</f>
        <v/>
      </c>
      <c r="DZ8" s="287" t="str">
        <f>RESULTADOS!I41</f>
        <v/>
      </c>
      <c r="EA8" s="287" t="str">
        <f>RESULTADOS!J41</f>
        <v/>
      </c>
      <c r="EB8" s="287" t="str">
        <f>RESULTADOS!K41</f>
        <v/>
      </c>
      <c r="EC8" s="287" t="str">
        <f>RESULTADOS!L41</f>
        <v/>
      </c>
      <c r="ED8" s="287" t="str">
        <f>RESULTADOS!M41</f>
        <v/>
      </c>
      <c r="EE8" s="287" t="str">
        <f>RESULTADOS!N41</f>
        <v/>
      </c>
      <c r="EF8" s="287" t="str">
        <f>RESULTADOS!O41</f>
        <v/>
      </c>
      <c r="EG8" s="287" t="str">
        <f>RESULTADOS!P41</f>
        <v/>
      </c>
      <c r="EH8" s="287" t="str">
        <f>RESULTADOS!Q41</f>
        <v/>
      </c>
      <c r="EI8" s="287" t="str">
        <f>RESULTADOS!R41</f>
        <v/>
      </c>
      <c r="EJ8" s="287" t="str">
        <f>RESULTADOS!S41</f>
        <v/>
      </c>
      <c r="EK8" s="287" t="str">
        <f>RESULTADOS!T41</f>
        <v/>
      </c>
      <c r="EL8" s="287" t="str">
        <f>RESULTADOS!U41</f>
        <v/>
      </c>
      <c r="EM8" s="287" t="str">
        <f>RESULTADOS!V41</f>
        <v/>
      </c>
      <c r="EN8" s="287" t="str">
        <f>RESULTADOS!W41</f>
        <v/>
      </c>
      <c r="EO8" s="287" t="str">
        <f>RESULTADOS!X41</f>
        <v/>
      </c>
      <c r="EP8" s="287" t="str">
        <f>RESULTADOS!Y41</f>
        <v/>
      </c>
      <c r="EQ8" s="287" t="str">
        <f>RESULTADOS!Z41</f>
        <v/>
      </c>
      <c r="ER8" s="287" t="str">
        <f>RESULTADOS!AA41</f>
        <v/>
      </c>
      <c r="ES8" s="287" t="str">
        <f>RESULTADOS!AB41</f>
        <v/>
      </c>
      <c r="ET8" s="287" t="str">
        <f>RESULTADOS!AC41</f>
        <v/>
      </c>
      <c r="EU8" s="287" t="str">
        <f>RESULTADOS!AD41</f>
        <v/>
      </c>
      <c r="EV8" s="287" t="str">
        <f>RESULTADOS!AE41</f>
        <v/>
      </c>
      <c r="EW8" s="287" t="str">
        <f>RESULTADOS!AF41</f>
        <v/>
      </c>
      <c r="EX8" s="287" t="str">
        <f>RESULTADOS!AG41</f>
        <v/>
      </c>
      <c r="EY8" s="287" t="str">
        <f>RESULTADOS!AH41</f>
        <v/>
      </c>
      <c r="EZ8" s="287" t="str">
        <f>RESULTADOS!AI41</f>
        <v/>
      </c>
      <c r="FA8" s="287" t="str">
        <f>RESULTADOS!AJ41</f>
        <v/>
      </c>
      <c r="FB8" s="287" t="str">
        <f>RESULTADOS!AK41</f>
        <v/>
      </c>
      <c r="FC8" s="287" t="str">
        <f>RESULTADOS!AL41</f>
        <v/>
      </c>
      <c r="FD8" s="287" t="str">
        <f>RESULTADOS!AM41</f>
        <v/>
      </c>
      <c r="FE8" s="287" t="str">
        <f>RESULTADOS!AN41</f>
        <v/>
      </c>
      <c r="FF8" s="287" t="str">
        <f>RESULTADOS!AO41</f>
        <v/>
      </c>
      <c r="FG8" s="287" t="str">
        <f>RESULTADOS!AP41</f>
        <v/>
      </c>
      <c r="FH8" s="287" t="str">
        <f>RESULTADOS!AQ41</f>
        <v/>
      </c>
      <c r="FI8" s="287" t="str">
        <f>RESULTADOS!AR41</f>
        <v/>
      </c>
      <c r="FJ8" s="287" t="str">
        <f>RESULTADOS!AS41</f>
        <v/>
      </c>
      <c r="FK8" s="287" t="str">
        <f>RESULTADOS!AT41</f>
        <v/>
      </c>
      <c r="FL8" s="287" t="str">
        <f>RESULTADOS!AU41</f>
        <v/>
      </c>
      <c r="FM8" s="287" t="str">
        <f>RESULTADOS!AV41</f>
        <v/>
      </c>
      <c r="FN8" s="287" t="str">
        <f>RESULTADOS!AW41</f>
        <v/>
      </c>
    </row>
    <row r="9" ht="12.75" customHeight="1">
      <c r="C9" s="276" t="s">
        <v>19</v>
      </c>
      <c r="D9" s="280" t="str">
        <f>'01.Definición de ámbito'!C13</f>
        <v>Sitios web</v>
      </c>
      <c r="E9" s="276" t="s">
        <v>48</v>
      </c>
      <c r="F9" s="280" t="str">
        <f>'02.Tecnologías'!F11</f>
        <v>No</v>
      </c>
      <c r="G9" s="280" t="str">
        <f>'02.Tecnologías'!K19</f>
        <v/>
      </c>
      <c r="H9" s="280" t="str">
        <f>'02.Tecnologías'!L19</f>
        <v/>
      </c>
      <c r="I9" s="284"/>
      <c r="J9" s="284"/>
      <c r="K9" s="276"/>
      <c r="L9" s="276"/>
      <c r="M9" s="276"/>
      <c r="T9" s="282" t="str">
        <f>RESULTADOS!B26</f>
        <v/>
      </c>
      <c r="U9" s="282" t="str">
        <f>RESULTADOS!C26</f>
        <v/>
      </c>
      <c r="V9" s="282" t="str">
        <f t="shared" si="1"/>
        <v/>
      </c>
      <c r="W9" s="282"/>
      <c r="X9" s="282" t="str">
        <f>RESULTADOS!D26</f>
        <v/>
      </c>
      <c r="Y9" s="282"/>
      <c r="Z9" s="286"/>
      <c r="AA9" s="287" t="str">
        <f>RESULTADOS!E26</f>
        <v/>
      </c>
      <c r="AB9" s="287" t="str">
        <f>RESULTADOS!F26</f>
        <v/>
      </c>
      <c r="AC9" s="287" t="str">
        <f>RESULTADOS!G26</f>
        <v/>
      </c>
      <c r="AD9" s="287" t="str">
        <f>RESULTADOS!H26</f>
        <v/>
      </c>
      <c r="AE9" s="287" t="str">
        <f>RESULTADOS!I26</f>
        <v/>
      </c>
      <c r="AF9" s="287" t="str">
        <f>RESULTADOS!J26</f>
        <v/>
      </c>
      <c r="AG9" s="287" t="str">
        <f>RESULTADOS!K26</f>
        <v/>
      </c>
      <c r="AH9" s="287" t="str">
        <f>RESULTADOS!L26</f>
        <v/>
      </c>
      <c r="AI9" s="287" t="str">
        <f>RESULTADOS!M26</f>
        <v/>
      </c>
      <c r="AJ9" s="287" t="str">
        <f>RESULTADOS!N26</f>
        <v/>
      </c>
      <c r="AK9" s="287" t="str">
        <f>RESULTADOS!O26</f>
        <v/>
      </c>
      <c r="AL9" s="287" t="str">
        <f>RESULTADOS!P26</f>
        <v/>
      </c>
      <c r="AM9" s="287" t="str">
        <f>RESULTADOS!Q26</f>
        <v/>
      </c>
      <c r="AN9" s="287" t="str">
        <f>RESULTADOS!R26</f>
        <v/>
      </c>
      <c r="AO9" s="287" t="str">
        <f>RESULTADOS!S26</f>
        <v/>
      </c>
      <c r="AP9" s="287" t="str">
        <f>RESULTADOS!T26</f>
        <v/>
      </c>
      <c r="AQ9" s="287" t="str">
        <f>RESULTADOS!U26</f>
        <v/>
      </c>
      <c r="AR9" s="287" t="str">
        <f>RESULTADOS!V26</f>
        <v/>
      </c>
      <c r="AS9" s="287" t="str">
        <f>RESULTADOS!W26</f>
        <v/>
      </c>
      <c r="AT9" s="287" t="str">
        <f>RESULTADOS!X26</f>
        <v/>
      </c>
      <c r="AU9" s="287" t="str">
        <f>RESULTADOS!Y26</f>
        <v/>
      </c>
      <c r="AV9" s="287" t="str">
        <f>RESULTADOS!Z26</f>
        <v/>
      </c>
      <c r="AW9" s="287" t="str">
        <f>RESULTADOS!AA26</f>
        <v/>
      </c>
      <c r="AX9" s="287" t="str">
        <f>RESULTADOS!AB26</f>
        <v/>
      </c>
      <c r="AY9" s="287" t="str">
        <f>RESULTADOS!AC26</f>
        <v/>
      </c>
      <c r="AZ9" s="287" t="str">
        <f>RESULTADOS!AD26</f>
        <v/>
      </c>
      <c r="BA9" s="287" t="str">
        <f>RESULTADOS!AE26</f>
        <v/>
      </c>
      <c r="BB9" s="287" t="str">
        <f>RESULTADOS!AF26</f>
        <v/>
      </c>
      <c r="BC9" s="287" t="str">
        <f>RESULTADOS!AG26</f>
        <v/>
      </c>
      <c r="BD9" s="287" t="str">
        <f>RESULTADOS!AH26</f>
        <v/>
      </c>
      <c r="BE9" s="287" t="str">
        <f>RESULTADOS!AI26</f>
        <v/>
      </c>
      <c r="BF9" s="287" t="str">
        <f>RESULTADOS!AJ26</f>
        <v/>
      </c>
      <c r="BG9" s="287" t="str">
        <f>RESULTADOS!AK26</f>
        <v/>
      </c>
      <c r="BH9" s="287" t="str">
        <f>RESULTADOS!AL26</f>
        <v/>
      </c>
      <c r="BI9" s="287" t="str">
        <f>RESULTADOS!AM26</f>
        <v/>
      </c>
      <c r="BJ9" s="287" t="str">
        <f>RESULTADOS!AN26</f>
        <v/>
      </c>
      <c r="BK9" s="287" t="str">
        <f>RESULTADOS!AO26</f>
        <v/>
      </c>
      <c r="BL9" s="287" t="str">
        <f>RESULTADOS!AP26</f>
        <v/>
      </c>
      <c r="BM9" s="287" t="str">
        <f>RESULTADOS!AQ26</f>
        <v/>
      </c>
      <c r="BN9" s="287" t="str">
        <f>RESULTADOS!AR26</f>
        <v/>
      </c>
      <c r="BO9" s="287" t="str">
        <f>RESULTADOS!AS26</f>
        <v/>
      </c>
      <c r="BP9" s="287" t="str">
        <f>RESULTADOS!AT26</f>
        <v/>
      </c>
      <c r="BQ9" s="287" t="str">
        <f>RESULTADOS!AU26</f>
        <v/>
      </c>
      <c r="BR9" s="287" t="str">
        <f>RESULTADOS!AV26</f>
        <v/>
      </c>
      <c r="BS9" s="287" t="str">
        <f>RESULTADOS!AW26</f>
        <v/>
      </c>
      <c r="BT9" s="287" t="str">
        <f>RESULTADOS!AX26</f>
        <v/>
      </c>
      <c r="BU9" s="287" t="str">
        <f>RESULTADOS!AY26</f>
        <v/>
      </c>
      <c r="BV9" s="287" t="str">
        <f>RESULTADOS!AZ26</f>
        <v/>
      </c>
      <c r="BW9" s="287" t="str">
        <f>RESULTADOS!BA26</f>
        <v/>
      </c>
      <c r="BX9" s="287" t="str">
        <f>RESULTADOS!BB26</f>
        <v/>
      </c>
      <c r="BY9" s="287" t="str">
        <f>RESULTADOS!BC26</f>
        <v/>
      </c>
      <c r="BZ9" s="287" t="str">
        <f>RESULTADOS!BD26</f>
        <v/>
      </c>
      <c r="CA9" s="287" t="str">
        <f>RESULTADOS!BE26</f>
        <v/>
      </c>
      <c r="CB9" s="287" t="str">
        <f>RESULTADOS!BF26</f>
        <v/>
      </c>
      <c r="CC9" s="287" t="str">
        <f>RESULTADOS!BG26</f>
        <v/>
      </c>
      <c r="CD9" s="287" t="str">
        <f>RESULTADOS!BH26</f>
        <v/>
      </c>
      <c r="CE9" s="287" t="str">
        <f>RESULTADOS!BI26</f>
        <v/>
      </c>
      <c r="CF9" s="287" t="str">
        <f>RESULTADOS!BJ26</f>
        <v/>
      </c>
      <c r="CG9" s="287" t="str">
        <f>RESULTADOS!BK26</f>
        <v/>
      </c>
      <c r="CH9" s="287" t="str">
        <f>RESULTADOS!BL26</f>
        <v/>
      </c>
      <c r="CI9" s="287" t="str">
        <f>RESULTADOS!BM26</f>
        <v/>
      </c>
      <c r="CJ9" s="287" t="str">
        <f>RESULTADOS!BN26</f>
        <v/>
      </c>
      <c r="CK9" s="287" t="str">
        <f>RESULTADOS!BO26</f>
        <v/>
      </c>
      <c r="CL9" s="287" t="str">
        <f>RESULTADOS!BP26</f>
        <v/>
      </c>
      <c r="CM9" s="287" t="str">
        <f>RESULTADOS!BQ26</f>
        <v/>
      </c>
      <c r="CN9" s="287" t="str">
        <f>RESULTADOS!BR26</f>
        <v/>
      </c>
      <c r="CO9" s="287" t="str">
        <f>RESULTADOS!BS26</f>
        <v/>
      </c>
      <c r="CP9" s="287" t="str">
        <f>RESULTADOS!BT26</f>
        <v/>
      </c>
      <c r="CQ9" s="287" t="str">
        <f>RESULTADOS!BU26</f>
        <v/>
      </c>
      <c r="CR9" s="287" t="str">
        <f>RESULTADOS!BV26</f>
        <v/>
      </c>
      <c r="CS9" s="287" t="str">
        <f>RESULTADOS!BW26</f>
        <v/>
      </c>
      <c r="CT9" s="287" t="str">
        <f>RESULTADOS!BX26</f>
        <v/>
      </c>
      <c r="CU9" s="287" t="str">
        <f>RESULTADOS!BY26</f>
        <v/>
      </c>
      <c r="CV9" s="287" t="str">
        <f>RESULTADOS!BZ26</f>
        <v/>
      </c>
      <c r="CW9" s="287" t="str">
        <f>RESULTADOS!CA26</f>
        <v/>
      </c>
      <c r="CX9" s="287" t="str">
        <f>RESULTADOS!CB26</f>
        <v/>
      </c>
      <c r="CY9" s="287" t="str">
        <f>RESULTADOS!CC26</f>
        <v/>
      </c>
      <c r="CZ9" s="287" t="str">
        <f>RESULTADOS!CD26</f>
        <v/>
      </c>
      <c r="DA9" s="287" t="str">
        <f>RESULTADOS!CE26</f>
        <v/>
      </c>
      <c r="DB9" s="287" t="str">
        <f>RESULTADOS!CF26</f>
        <v/>
      </c>
      <c r="DC9" s="287" t="str">
        <f>RESULTADOS!CG26</f>
        <v/>
      </c>
      <c r="DD9" s="287" t="str">
        <f>RESULTADOS!CH26</f>
        <v/>
      </c>
      <c r="DE9" s="287" t="str">
        <f>RESULTADOS!CI26</f>
        <v/>
      </c>
      <c r="DF9" s="287" t="str">
        <f>RESULTADOS!CJ26</f>
        <v/>
      </c>
      <c r="DG9" s="287" t="str">
        <f>RESULTADOS!CK26</f>
        <v/>
      </c>
      <c r="DH9" s="287" t="str">
        <f>RESULTADOS!CL26</f>
        <v/>
      </c>
      <c r="DI9" s="287" t="str">
        <f>RESULTADOS!CM26</f>
        <v/>
      </c>
      <c r="DJ9" s="287" t="str">
        <f>RESULTADOS!CN26</f>
        <v/>
      </c>
      <c r="DK9" s="287" t="str">
        <f>RESULTADOS!CO26</f>
        <v/>
      </c>
      <c r="DL9" s="287" t="str">
        <f>RESULTADOS!CP26</f>
        <v/>
      </c>
      <c r="DM9" s="287" t="str">
        <f>RESULTADOS!CQ26</f>
        <v/>
      </c>
      <c r="DN9" s="287" t="str">
        <f>RESULTADOS!CR26</f>
        <v/>
      </c>
      <c r="DO9" s="282" t="str">
        <f>RESULTADOS!B42</f>
        <v/>
      </c>
      <c r="DP9" s="282" t="str">
        <f>RESULTADOS!C42</f>
        <v/>
      </c>
      <c r="DQ9" s="282" t="str">
        <f t="shared" si="2"/>
        <v/>
      </c>
      <c r="DR9" s="282" t="str">
        <f t="array" ref="DR9">IFERROR(INDEX('03.Muestra'!$E$8:$E$17,SMALL(IF("Documento no web"='03.Muestra'!$D$8:$D$17,ROW('03.Muestra'!$E$8:$E$17)-MIN(ROW('03.Muestra'!$D$8:$D$17))+1,""),ROW()-2)),"")</f>
        <v/>
      </c>
      <c r="DS9" s="282" t="str">
        <f>RESULTADOS!D42</f>
        <v/>
      </c>
      <c r="DT9" s="282" t="str">
        <f t="array" ref="DT9">IFERROR(INDEX('03.Muestra'!$G$8:$G$17,SMALL(IF("Documento no web"='03.Muestra'!$D$8:$D$17,ROW('03.Muestra'!$G$8:$G$17)-MIN(ROW('03.Muestra'!$D$8:$D$17))+1,""),ROW()-2)),"")</f>
        <v/>
      </c>
      <c r="DU9" s="286" t="str">
        <f t="array" ref="DU9">IFERROR(INDEX('03.Muestra'!$H$8:$H$17,SMALL(IF("Documento no web"='03.Muestra'!$D$8:$D$17,ROW('03.Muestra'!$H$8:$H$17)-MIN(ROW('03.Muestra'!$D$8:$D$17))+1,""),ROW()-2)),"")</f>
        <v/>
      </c>
      <c r="DV9" s="287" t="str">
        <f>RESULTADOS!E42</f>
        <v/>
      </c>
      <c r="DW9" s="287" t="str">
        <f>RESULTADOS!F42</f>
        <v/>
      </c>
      <c r="DX9" s="287" t="str">
        <f>RESULTADOS!G42</f>
        <v/>
      </c>
      <c r="DY9" s="287" t="str">
        <f>RESULTADOS!H42</f>
        <v/>
      </c>
      <c r="DZ9" s="287" t="str">
        <f>RESULTADOS!I42</f>
        <v/>
      </c>
      <c r="EA9" s="287" t="str">
        <f>RESULTADOS!J42</f>
        <v/>
      </c>
      <c r="EB9" s="287" t="str">
        <f>RESULTADOS!K42</f>
        <v/>
      </c>
      <c r="EC9" s="287" t="str">
        <f>RESULTADOS!L42</f>
        <v/>
      </c>
      <c r="ED9" s="287" t="str">
        <f>RESULTADOS!M42</f>
        <v/>
      </c>
      <c r="EE9" s="287" t="str">
        <f>RESULTADOS!N42</f>
        <v/>
      </c>
      <c r="EF9" s="287" t="str">
        <f>RESULTADOS!O42</f>
        <v/>
      </c>
      <c r="EG9" s="287" t="str">
        <f>RESULTADOS!P42</f>
        <v/>
      </c>
      <c r="EH9" s="287" t="str">
        <f>RESULTADOS!Q42</f>
        <v/>
      </c>
      <c r="EI9" s="287" t="str">
        <f>RESULTADOS!R42</f>
        <v/>
      </c>
      <c r="EJ9" s="287" t="str">
        <f>RESULTADOS!S42</f>
        <v/>
      </c>
      <c r="EK9" s="287" t="str">
        <f>RESULTADOS!T42</f>
        <v/>
      </c>
      <c r="EL9" s="287" t="str">
        <f>RESULTADOS!U42</f>
        <v/>
      </c>
      <c r="EM9" s="287" t="str">
        <f>RESULTADOS!V42</f>
        <v/>
      </c>
      <c r="EN9" s="287" t="str">
        <f>RESULTADOS!W42</f>
        <v/>
      </c>
      <c r="EO9" s="287" t="str">
        <f>RESULTADOS!X42</f>
        <v/>
      </c>
      <c r="EP9" s="287" t="str">
        <f>RESULTADOS!Y42</f>
        <v/>
      </c>
      <c r="EQ9" s="287" t="str">
        <f>RESULTADOS!Z42</f>
        <v/>
      </c>
      <c r="ER9" s="287" t="str">
        <f>RESULTADOS!AA42</f>
        <v/>
      </c>
      <c r="ES9" s="287" t="str">
        <f>RESULTADOS!AB42</f>
        <v/>
      </c>
      <c r="ET9" s="287" t="str">
        <f>RESULTADOS!AC42</f>
        <v/>
      </c>
      <c r="EU9" s="287" t="str">
        <f>RESULTADOS!AD42</f>
        <v/>
      </c>
      <c r="EV9" s="287" t="str">
        <f>RESULTADOS!AE42</f>
        <v/>
      </c>
      <c r="EW9" s="287" t="str">
        <f>RESULTADOS!AF42</f>
        <v/>
      </c>
      <c r="EX9" s="287" t="str">
        <f>RESULTADOS!AG42</f>
        <v/>
      </c>
      <c r="EY9" s="287" t="str">
        <f>RESULTADOS!AH42</f>
        <v/>
      </c>
      <c r="EZ9" s="287" t="str">
        <f>RESULTADOS!AI42</f>
        <v/>
      </c>
      <c r="FA9" s="287" t="str">
        <f>RESULTADOS!AJ42</f>
        <v/>
      </c>
      <c r="FB9" s="287" t="str">
        <f>RESULTADOS!AK42</f>
        <v/>
      </c>
      <c r="FC9" s="287" t="str">
        <f>RESULTADOS!AL42</f>
        <v/>
      </c>
      <c r="FD9" s="287" t="str">
        <f>RESULTADOS!AM42</f>
        <v/>
      </c>
      <c r="FE9" s="287" t="str">
        <f>RESULTADOS!AN42</f>
        <v/>
      </c>
      <c r="FF9" s="287" t="str">
        <f>RESULTADOS!AO42</f>
        <v/>
      </c>
      <c r="FG9" s="287" t="str">
        <f>RESULTADOS!AP42</f>
        <v/>
      </c>
      <c r="FH9" s="287" t="str">
        <f>RESULTADOS!AQ42</f>
        <v/>
      </c>
      <c r="FI9" s="287" t="str">
        <f>RESULTADOS!AR42</f>
        <v/>
      </c>
      <c r="FJ9" s="287" t="str">
        <f>RESULTADOS!AS42</f>
        <v/>
      </c>
      <c r="FK9" s="287" t="str">
        <f>RESULTADOS!AT42</f>
        <v/>
      </c>
      <c r="FL9" s="287" t="str">
        <f>RESULTADOS!AU42</f>
        <v/>
      </c>
      <c r="FM9" s="287" t="str">
        <f>RESULTADOS!AV42</f>
        <v/>
      </c>
      <c r="FN9" s="287" t="str">
        <f>RESULTADOS!AW42</f>
        <v/>
      </c>
    </row>
    <row r="10" ht="12.75" customHeight="1">
      <c r="C10" s="276" t="s">
        <v>21</v>
      </c>
      <c r="D10" s="280" t="str">
        <f>'01.Definición de ámbito'!C15</f>
        <v>Web Vicen Gallart Andres</v>
      </c>
      <c r="E10" s="276" t="s">
        <v>51</v>
      </c>
      <c r="F10" s="280" t="str">
        <f>'02.Tecnologías'!F12</f>
        <v>No</v>
      </c>
      <c r="G10" s="280" t="str">
        <f>'02.Tecnologías'!K20</f>
        <v/>
      </c>
      <c r="H10" s="280" t="str">
        <f>'02.Tecnologías'!L20</f>
        <v/>
      </c>
      <c r="I10" s="284"/>
      <c r="J10" s="284"/>
      <c r="K10" s="276" t="s">
        <v>490</v>
      </c>
      <c r="L10" s="276"/>
      <c r="M10" s="276"/>
      <c r="T10" s="282" t="str">
        <f>RESULTADOS!B27</f>
        <v/>
      </c>
      <c r="U10" s="282" t="str">
        <f>RESULTADOS!C27</f>
        <v/>
      </c>
      <c r="V10" s="282" t="str">
        <f t="shared" si="1"/>
        <v/>
      </c>
      <c r="W10" s="282"/>
      <c r="X10" s="282" t="str">
        <f>RESULTADOS!D27</f>
        <v/>
      </c>
      <c r="Y10" s="282"/>
      <c r="Z10" s="286"/>
      <c r="AA10" s="287" t="str">
        <f>RESULTADOS!E27</f>
        <v/>
      </c>
      <c r="AB10" s="287" t="str">
        <f>RESULTADOS!F27</f>
        <v/>
      </c>
      <c r="AC10" s="287" t="str">
        <f>RESULTADOS!G27</f>
        <v/>
      </c>
      <c r="AD10" s="287" t="str">
        <f>RESULTADOS!H27</f>
        <v/>
      </c>
      <c r="AE10" s="287" t="str">
        <f>RESULTADOS!I27</f>
        <v/>
      </c>
      <c r="AF10" s="287" t="str">
        <f>RESULTADOS!J27</f>
        <v/>
      </c>
      <c r="AG10" s="287" t="str">
        <f>RESULTADOS!K27</f>
        <v/>
      </c>
      <c r="AH10" s="287" t="str">
        <f>RESULTADOS!L27</f>
        <v/>
      </c>
      <c r="AI10" s="287" t="str">
        <f>RESULTADOS!M27</f>
        <v/>
      </c>
      <c r="AJ10" s="287" t="str">
        <f>RESULTADOS!N27</f>
        <v/>
      </c>
      <c r="AK10" s="287" t="str">
        <f>RESULTADOS!O27</f>
        <v/>
      </c>
      <c r="AL10" s="287" t="str">
        <f>RESULTADOS!P27</f>
        <v/>
      </c>
      <c r="AM10" s="287" t="str">
        <f>RESULTADOS!Q27</f>
        <v/>
      </c>
      <c r="AN10" s="287" t="str">
        <f>RESULTADOS!R27</f>
        <v/>
      </c>
      <c r="AO10" s="287" t="str">
        <f>RESULTADOS!S27</f>
        <v/>
      </c>
      <c r="AP10" s="287" t="str">
        <f>RESULTADOS!T27</f>
        <v/>
      </c>
      <c r="AQ10" s="287" t="str">
        <f>RESULTADOS!U27</f>
        <v/>
      </c>
      <c r="AR10" s="287" t="str">
        <f>RESULTADOS!V27</f>
        <v/>
      </c>
      <c r="AS10" s="287" t="str">
        <f>RESULTADOS!W27</f>
        <v/>
      </c>
      <c r="AT10" s="287" t="str">
        <f>RESULTADOS!X27</f>
        <v/>
      </c>
      <c r="AU10" s="287" t="str">
        <f>RESULTADOS!Y27</f>
        <v/>
      </c>
      <c r="AV10" s="287" t="str">
        <f>RESULTADOS!Z27</f>
        <v/>
      </c>
      <c r="AW10" s="287" t="str">
        <f>RESULTADOS!AA27</f>
        <v/>
      </c>
      <c r="AX10" s="287" t="str">
        <f>RESULTADOS!AB27</f>
        <v/>
      </c>
      <c r="AY10" s="287" t="str">
        <f>RESULTADOS!AC27</f>
        <v/>
      </c>
      <c r="AZ10" s="287" t="str">
        <f>RESULTADOS!AD27</f>
        <v/>
      </c>
      <c r="BA10" s="287" t="str">
        <f>RESULTADOS!AE27</f>
        <v/>
      </c>
      <c r="BB10" s="287" t="str">
        <f>RESULTADOS!AF27</f>
        <v/>
      </c>
      <c r="BC10" s="287" t="str">
        <f>RESULTADOS!AG27</f>
        <v/>
      </c>
      <c r="BD10" s="287" t="str">
        <f>RESULTADOS!AH27</f>
        <v/>
      </c>
      <c r="BE10" s="287" t="str">
        <f>RESULTADOS!AI27</f>
        <v/>
      </c>
      <c r="BF10" s="287" t="str">
        <f>RESULTADOS!AJ27</f>
        <v/>
      </c>
      <c r="BG10" s="287" t="str">
        <f>RESULTADOS!AK27</f>
        <v/>
      </c>
      <c r="BH10" s="287" t="str">
        <f>RESULTADOS!AL27</f>
        <v/>
      </c>
      <c r="BI10" s="287" t="str">
        <f>RESULTADOS!AM27</f>
        <v/>
      </c>
      <c r="BJ10" s="287" t="str">
        <f>RESULTADOS!AN27</f>
        <v/>
      </c>
      <c r="BK10" s="287" t="str">
        <f>RESULTADOS!AO27</f>
        <v/>
      </c>
      <c r="BL10" s="287" t="str">
        <f>RESULTADOS!AP27</f>
        <v/>
      </c>
      <c r="BM10" s="287" t="str">
        <f>RESULTADOS!AQ27</f>
        <v/>
      </c>
      <c r="BN10" s="287" t="str">
        <f>RESULTADOS!AR27</f>
        <v/>
      </c>
      <c r="BO10" s="287" t="str">
        <f>RESULTADOS!AS27</f>
        <v/>
      </c>
      <c r="BP10" s="287" t="str">
        <f>RESULTADOS!AT27</f>
        <v/>
      </c>
      <c r="BQ10" s="287" t="str">
        <f>RESULTADOS!AU27</f>
        <v/>
      </c>
      <c r="BR10" s="287" t="str">
        <f>RESULTADOS!AV27</f>
        <v/>
      </c>
      <c r="BS10" s="287" t="str">
        <f>RESULTADOS!AW27</f>
        <v/>
      </c>
      <c r="BT10" s="287" t="str">
        <f>RESULTADOS!AX27</f>
        <v/>
      </c>
      <c r="BU10" s="287" t="str">
        <f>RESULTADOS!AY27</f>
        <v/>
      </c>
      <c r="BV10" s="287" t="str">
        <f>RESULTADOS!AZ27</f>
        <v/>
      </c>
      <c r="BW10" s="287" t="str">
        <f>RESULTADOS!BA27</f>
        <v/>
      </c>
      <c r="BX10" s="287" t="str">
        <f>RESULTADOS!BB27</f>
        <v/>
      </c>
      <c r="BY10" s="287" t="str">
        <f>RESULTADOS!BC27</f>
        <v/>
      </c>
      <c r="BZ10" s="287" t="str">
        <f>RESULTADOS!BD27</f>
        <v/>
      </c>
      <c r="CA10" s="287" t="str">
        <f>RESULTADOS!BE27</f>
        <v/>
      </c>
      <c r="CB10" s="287" t="str">
        <f>RESULTADOS!BF27</f>
        <v/>
      </c>
      <c r="CC10" s="287" t="str">
        <f>RESULTADOS!BG27</f>
        <v/>
      </c>
      <c r="CD10" s="287" t="str">
        <f>RESULTADOS!BH27</f>
        <v/>
      </c>
      <c r="CE10" s="287" t="str">
        <f>RESULTADOS!BI27</f>
        <v/>
      </c>
      <c r="CF10" s="287" t="str">
        <f>RESULTADOS!BJ27</f>
        <v/>
      </c>
      <c r="CG10" s="287" t="str">
        <f>RESULTADOS!BK27</f>
        <v/>
      </c>
      <c r="CH10" s="287" t="str">
        <f>RESULTADOS!BL27</f>
        <v/>
      </c>
      <c r="CI10" s="287" t="str">
        <f>RESULTADOS!BM27</f>
        <v/>
      </c>
      <c r="CJ10" s="287" t="str">
        <f>RESULTADOS!BN27</f>
        <v/>
      </c>
      <c r="CK10" s="287" t="str">
        <f>RESULTADOS!BO27</f>
        <v/>
      </c>
      <c r="CL10" s="287" t="str">
        <f>RESULTADOS!BP27</f>
        <v/>
      </c>
      <c r="CM10" s="287" t="str">
        <f>RESULTADOS!BQ27</f>
        <v/>
      </c>
      <c r="CN10" s="287" t="str">
        <f>RESULTADOS!BR27</f>
        <v/>
      </c>
      <c r="CO10" s="287" t="str">
        <f>RESULTADOS!BS27</f>
        <v/>
      </c>
      <c r="CP10" s="287" t="str">
        <f>RESULTADOS!BT27</f>
        <v/>
      </c>
      <c r="CQ10" s="287" t="str">
        <f>RESULTADOS!BU27</f>
        <v/>
      </c>
      <c r="CR10" s="287" t="str">
        <f>RESULTADOS!BV27</f>
        <v/>
      </c>
      <c r="CS10" s="287" t="str">
        <f>RESULTADOS!BW27</f>
        <v/>
      </c>
      <c r="CT10" s="287" t="str">
        <f>RESULTADOS!BX27</f>
        <v/>
      </c>
      <c r="CU10" s="287" t="str">
        <f>RESULTADOS!BY27</f>
        <v/>
      </c>
      <c r="CV10" s="287" t="str">
        <f>RESULTADOS!BZ27</f>
        <v/>
      </c>
      <c r="CW10" s="287" t="str">
        <f>RESULTADOS!CA27</f>
        <v/>
      </c>
      <c r="CX10" s="287" t="str">
        <f>RESULTADOS!CB27</f>
        <v/>
      </c>
      <c r="CY10" s="287" t="str">
        <f>RESULTADOS!CC27</f>
        <v/>
      </c>
      <c r="CZ10" s="287" t="str">
        <f>RESULTADOS!CD27</f>
        <v/>
      </c>
      <c r="DA10" s="287" t="str">
        <f>RESULTADOS!CE27</f>
        <v/>
      </c>
      <c r="DB10" s="287" t="str">
        <f>RESULTADOS!CF27</f>
        <v/>
      </c>
      <c r="DC10" s="287" t="str">
        <f>RESULTADOS!CG27</f>
        <v/>
      </c>
      <c r="DD10" s="287" t="str">
        <f>RESULTADOS!CH27</f>
        <v/>
      </c>
      <c r="DE10" s="287" t="str">
        <f>RESULTADOS!CI27</f>
        <v/>
      </c>
      <c r="DF10" s="287" t="str">
        <f>RESULTADOS!CJ27</f>
        <v/>
      </c>
      <c r="DG10" s="287" t="str">
        <f>RESULTADOS!CK27</f>
        <v/>
      </c>
      <c r="DH10" s="287" t="str">
        <f>RESULTADOS!CL27</f>
        <v/>
      </c>
      <c r="DI10" s="287" t="str">
        <f>RESULTADOS!CM27</f>
        <v/>
      </c>
      <c r="DJ10" s="287" t="str">
        <f>RESULTADOS!CN27</f>
        <v/>
      </c>
      <c r="DK10" s="287" t="str">
        <f>RESULTADOS!CO27</f>
        <v/>
      </c>
      <c r="DL10" s="287" t="str">
        <f>RESULTADOS!CP27</f>
        <v/>
      </c>
      <c r="DM10" s="287" t="str">
        <f>RESULTADOS!CQ27</f>
        <v/>
      </c>
      <c r="DN10" s="287" t="str">
        <f>RESULTADOS!CR27</f>
        <v/>
      </c>
      <c r="DO10" s="282" t="str">
        <f>RESULTADOS!B43</f>
        <v/>
      </c>
      <c r="DP10" s="282" t="str">
        <f>RESULTADOS!C43</f>
        <v/>
      </c>
      <c r="DQ10" s="282" t="str">
        <f t="shared" si="2"/>
        <v/>
      </c>
      <c r="DR10" s="282" t="str">
        <f t="array" ref="DR10">IFERROR(INDEX('03.Muestra'!$E$8:$E$17,SMALL(IF("Documento no web"='03.Muestra'!$D$8:$D$17,ROW('03.Muestra'!$E$8:$E$17)-MIN(ROW('03.Muestra'!$D$8:$D$17))+1,""),ROW()-2)),"")</f>
        <v/>
      </c>
      <c r="DS10" s="282" t="str">
        <f>RESULTADOS!D43</f>
        <v/>
      </c>
      <c r="DT10" s="282" t="str">
        <f t="array" ref="DT10">IFERROR(INDEX('03.Muestra'!$G$8:$G$17,SMALL(IF("Documento no web"='03.Muestra'!$D$8:$D$17,ROW('03.Muestra'!$G$8:$G$17)-MIN(ROW('03.Muestra'!$D$8:$D$17))+1,""),ROW()-2)),"")</f>
        <v/>
      </c>
      <c r="DU10" s="286" t="str">
        <f t="array" ref="DU10">IFERROR(INDEX('03.Muestra'!$H$8:$H$17,SMALL(IF("Documento no web"='03.Muestra'!$D$8:$D$17,ROW('03.Muestra'!$H$8:$H$17)-MIN(ROW('03.Muestra'!$D$8:$D$17))+1,""),ROW()-2)),"")</f>
        <v/>
      </c>
      <c r="DV10" s="287" t="str">
        <f>RESULTADOS!E43</f>
        <v/>
      </c>
      <c r="DW10" s="287" t="str">
        <f>RESULTADOS!F43</f>
        <v/>
      </c>
      <c r="DX10" s="287" t="str">
        <f>RESULTADOS!G43</f>
        <v/>
      </c>
      <c r="DY10" s="287" t="str">
        <f>RESULTADOS!H43</f>
        <v/>
      </c>
      <c r="DZ10" s="287" t="str">
        <f>RESULTADOS!I43</f>
        <v/>
      </c>
      <c r="EA10" s="287" t="str">
        <f>RESULTADOS!J43</f>
        <v/>
      </c>
      <c r="EB10" s="287" t="str">
        <f>RESULTADOS!K43</f>
        <v/>
      </c>
      <c r="EC10" s="287" t="str">
        <f>RESULTADOS!L43</f>
        <v/>
      </c>
      <c r="ED10" s="287" t="str">
        <f>RESULTADOS!M43</f>
        <v/>
      </c>
      <c r="EE10" s="287" t="str">
        <f>RESULTADOS!N43</f>
        <v/>
      </c>
      <c r="EF10" s="287" t="str">
        <f>RESULTADOS!O43</f>
        <v/>
      </c>
      <c r="EG10" s="287" t="str">
        <f>RESULTADOS!P43</f>
        <v/>
      </c>
      <c r="EH10" s="287" t="str">
        <f>RESULTADOS!Q43</f>
        <v/>
      </c>
      <c r="EI10" s="287" t="str">
        <f>RESULTADOS!R43</f>
        <v/>
      </c>
      <c r="EJ10" s="287" t="str">
        <f>RESULTADOS!S43</f>
        <v/>
      </c>
      <c r="EK10" s="287" t="str">
        <f>RESULTADOS!T43</f>
        <v/>
      </c>
      <c r="EL10" s="287" t="str">
        <f>RESULTADOS!U43</f>
        <v/>
      </c>
      <c r="EM10" s="287" t="str">
        <f>RESULTADOS!V43</f>
        <v/>
      </c>
      <c r="EN10" s="287" t="str">
        <f>RESULTADOS!W43</f>
        <v/>
      </c>
      <c r="EO10" s="287" t="str">
        <f>RESULTADOS!X43</f>
        <v/>
      </c>
      <c r="EP10" s="287" t="str">
        <f>RESULTADOS!Y43</f>
        <v/>
      </c>
      <c r="EQ10" s="287" t="str">
        <f>RESULTADOS!Z43</f>
        <v/>
      </c>
      <c r="ER10" s="287" t="str">
        <f>RESULTADOS!AA43</f>
        <v/>
      </c>
      <c r="ES10" s="287" t="str">
        <f>RESULTADOS!AB43</f>
        <v/>
      </c>
      <c r="ET10" s="287" t="str">
        <f>RESULTADOS!AC43</f>
        <v/>
      </c>
      <c r="EU10" s="287" t="str">
        <f>RESULTADOS!AD43</f>
        <v/>
      </c>
      <c r="EV10" s="287" t="str">
        <f>RESULTADOS!AE43</f>
        <v/>
      </c>
      <c r="EW10" s="287" t="str">
        <f>RESULTADOS!AF43</f>
        <v/>
      </c>
      <c r="EX10" s="287" t="str">
        <f>RESULTADOS!AG43</f>
        <v/>
      </c>
      <c r="EY10" s="287" t="str">
        <f>RESULTADOS!AH43</f>
        <v/>
      </c>
      <c r="EZ10" s="287" t="str">
        <f>RESULTADOS!AI43</f>
        <v/>
      </c>
      <c r="FA10" s="287" t="str">
        <f>RESULTADOS!AJ43</f>
        <v/>
      </c>
      <c r="FB10" s="287" t="str">
        <f>RESULTADOS!AK43</f>
        <v/>
      </c>
      <c r="FC10" s="287" t="str">
        <f>RESULTADOS!AL43</f>
        <v/>
      </c>
      <c r="FD10" s="287" t="str">
        <f>RESULTADOS!AM43</f>
        <v/>
      </c>
      <c r="FE10" s="287" t="str">
        <f>RESULTADOS!AN43</f>
        <v/>
      </c>
      <c r="FF10" s="287" t="str">
        <f>RESULTADOS!AO43</f>
        <v/>
      </c>
      <c r="FG10" s="287" t="str">
        <f>RESULTADOS!AP43</f>
        <v/>
      </c>
      <c r="FH10" s="287" t="str">
        <f>RESULTADOS!AQ43</f>
        <v/>
      </c>
      <c r="FI10" s="287" t="str">
        <f>RESULTADOS!AR43</f>
        <v/>
      </c>
      <c r="FJ10" s="287" t="str">
        <f>RESULTADOS!AS43</f>
        <v/>
      </c>
      <c r="FK10" s="287" t="str">
        <f>RESULTADOS!AT43</f>
        <v/>
      </c>
      <c r="FL10" s="287" t="str">
        <f>RESULTADOS!AU43</f>
        <v/>
      </c>
      <c r="FM10" s="287" t="str">
        <f>RESULTADOS!AV43</f>
        <v/>
      </c>
      <c r="FN10" s="287" t="str">
        <f>RESULTADOS!AW43</f>
        <v/>
      </c>
    </row>
    <row r="11" ht="12.75" customHeight="1">
      <c r="C11" s="276" t="s">
        <v>23</v>
      </c>
      <c r="D11" s="283" t="str">
        <f>'01.Definición de ámbito'!C17</f>
        <v>https://vicengallartandres.com/</v>
      </c>
      <c r="E11" s="276" t="s">
        <v>56</v>
      </c>
      <c r="F11" s="280" t="str">
        <f>'02.Tecnologías'!F13</f>
        <v>No</v>
      </c>
      <c r="G11" s="280" t="str">
        <f>'02.Tecnologías'!K21</f>
        <v/>
      </c>
      <c r="H11" s="280" t="str">
        <f>'02.Tecnologías'!L21</f>
        <v/>
      </c>
      <c r="I11" s="284"/>
      <c r="J11" s="284"/>
      <c r="K11" s="276" t="s">
        <v>262</v>
      </c>
      <c r="L11" s="276"/>
      <c r="M11" s="276"/>
      <c r="N11" s="276"/>
      <c r="O11" s="276"/>
      <c r="P11" s="276"/>
      <c r="T11" s="282" t="str">
        <f>RESULTADOS!B28</f>
        <v/>
      </c>
      <c r="U11" s="282" t="str">
        <f>RESULTADOS!C28</f>
        <v/>
      </c>
      <c r="V11" s="282" t="str">
        <f t="shared" si="1"/>
        <v/>
      </c>
      <c r="W11" s="282"/>
      <c r="X11" s="282" t="str">
        <f>RESULTADOS!D28</f>
        <v/>
      </c>
      <c r="Y11" s="282"/>
      <c r="Z11" s="286"/>
      <c r="AA11" s="287" t="str">
        <f>RESULTADOS!E28</f>
        <v/>
      </c>
      <c r="AB11" s="287" t="str">
        <f>RESULTADOS!F28</f>
        <v/>
      </c>
      <c r="AC11" s="287" t="str">
        <f>RESULTADOS!G28</f>
        <v/>
      </c>
      <c r="AD11" s="287" t="str">
        <f>RESULTADOS!H28</f>
        <v/>
      </c>
      <c r="AE11" s="287" t="str">
        <f>RESULTADOS!I28</f>
        <v/>
      </c>
      <c r="AF11" s="287" t="str">
        <f>RESULTADOS!J28</f>
        <v/>
      </c>
      <c r="AG11" s="287" t="str">
        <f>RESULTADOS!K28</f>
        <v/>
      </c>
      <c r="AH11" s="287" t="str">
        <f>RESULTADOS!L28</f>
        <v/>
      </c>
      <c r="AI11" s="287" t="str">
        <f>RESULTADOS!M28</f>
        <v/>
      </c>
      <c r="AJ11" s="287" t="str">
        <f>RESULTADOS!N28</f>
        <v/>
      </c>
      <c r="AK11" s="287" t="str">
        <f>RESULTADOS!O28</f>
        <v/>
      </c>
      <c r="AL11" s="287" t="str">
        <f>RESULTADOS!P28</f>
        <v/>
      </c>
      <c r="AM11" s="287" t="str">
        <f>RESULTADOS!Q28</f>
        <v/>
      </c>
      <c r="AN11" s="287" t="str">
        <f>RESULTADOS!R28</f>
        <v/>
      </c>
      <c r="AO11" s="287" t="str">
        <f>RESULTADOS!S28</f>
        <v/>
      </c>
      <c r="AP11" s="287" t="str">
        <f>RESULTADOS!T28</f>
        <v/>
      </c>
      <c r="AQ11" s="287" t="str">
        <f>RESULTADOS!U28</f>
        <v/>
      </c>
      <c r="AR11" s="287" t="str">
        <f>RESULTADOS!V28</f>
        <v/>
      </c>
      <c r="AS11" s="287" t="str">
        <f>RESULTADOS!W28</f>
        <v/>
      </c>
      <c r="AT11" s="287" t="str">
        <f>RESULTADOS!X28</f>
        <v/>
      </c>
      <c r="AU11" s="287" t="str">
        <f>RESULTADOS!Y28</f>
        <v/>
      </c>
      <c r="AV11" s="287" t="str">
        <f>RESULTADOS!Z28</f>
        <v/>
      </c>
      <c r="AW11" s="287" t="str">
        <f>RESULTADOS!AA28</f>
        <v/>
      </c>
      <c r="AX11" s="287" t="str">
        <f>RESULTADOS!AB28</f>
        <v/>
      </c>
      <c r="AY11" s="287" t="str">
        <f>RESULTADOS!AC28</f>
        <v/>
      </c>
      <c r="AZ11" s="287" t="str">
        <f>RESULTADOS!AD28</f>
        <v/>
      </c>
      <c r="BA11" s="287" t="str">
        <f>RESULTADOS!AE28</f>
        <v/>
      </c>
      <c r="BB11" s="287" t="str">
        <f>RESULTADOS!AF28</f>
        <v/>
      </c>
      <c r="BC11" s="287" t="str">
        <f>RESULTADOS!AG28</f>
        <v/>
      </c>
      <c r="BD11" s="287" t="str">
        <f>RESULTADOS!AH28</f>
        <v/>
      </c>
      <c r="BE11" s="287" t="str">
        <f>RESULTADOS!AI28</f>
        <v/>
      </c>
      <c r="BF11" s="287" t="str">
        <f>RESULTADOS!AJ28</f>
        <v/>
      </c>
      <c r="BG11" s="287" t="str">
        <f>RESULTADOS!AK28</f>
        <v/>
      </c>
      <c r="BH11" s="287" t="str">
        <f>RESULTADOS!AL28</f>
        <v/>
      </c>
      <c r="BI11" s="287" t="str">
        <f>RESULTADOS!AM28</f>
        <v/>
      </c>
      <c r="BJ11" s="287" t="str">
        <f>RESULTADOS!AN28</f>
        <v/>
      </c>
      <c r="BK11" s="287" t="str">
        <f>RESULTADOS!AO28</f>
        <v/>
      </c>
      <c r="BL11" s="287" t="str">
        <f>RESULTADOS!AP28</f>
        <v/>
      </c>
      <c r="BM11" s="287" t="str">
        <f>RESULTADOS!AQ28</f>
        <v/>
      </c>
      <c r="BN11" s="287" t="str">
        <f>RESULTADOS!AR28</f>
        <v/>
      </c>
      <c r="BO11" s="287" t="str">
        <f>RESULTADOS!AS28</f>
        <v/>
      </c>
      <c r="BP11" s="287" t="str">
        <f>RESULTADOS!AT28</f>
        <v/>
      </c>
      <c r="BQ11" s="287" t="str">
        <f>RESULTADOS!AU28</f>
        <v/>
      </c>
      <c r="BR11" s="287" t="str">
        <f>RESULTADOS!AV28</f>
        <v/>
      </c>
      <c r="BS11" s="287" t="str">
        <f>RESULTADOS!AW28</f>
        <v/>
      </c>
      <c r="BT11" s="287" t="str">
        <f>RESULTADOS!AX28</f>
        <v/>
      </c>
      <c r="BU11" s="287" t="str">
        <f>RESULTADOS!AY28</f>
        <v/>
      </c>
      <c r="BV11" s="287" t="str">
        <f>RESULTADOS!AZ28</f>
        <v/>
      </c>
      <c r="BW11" s="287" t="str">
        <f>RESULTADOS!BA28</f>
        <v/>
      </c>
      <c r="BX11" s="287" t="str">
        <f>RESULTADOS!BB28</f>
        <v/>
      </c>
      <c r="BY11" s="287" t="str">
        <f>RESULTADOS!BC28</f>
        <v/>
      </c>
      <c r="BZ11" s="287" t="str">
        <f>RESULTADOS!BD28</f>
        <v/>
      </c>
      <c r="CA11" s="287" t="str">
        <f>RESULTADOS!BE28</f>
        <v/>
      </c>
      <c r="CB11" s="287" t="str">
        <f>RESULTADOS!BF28</f>
        <v/>
      </c>
      <c r="CC11" s="287" t="str">
        <f>RESULTADOS!BG28</f>
        <v/>
      </c>
      <c r="CD11" s="287" t="str">
        <f>RESULTADOS!BH28</f>
        <v/>
      </c>
      <c r="CE11" s="287" t="str">
        <f>RESULTADOS!BI28</f>
        <v/>
      </c>
      <c r="CF11" s="287" t="str">
        <f>RESULTADOS!BJ28</f>
        <v/>
      </c>
      <c r="CG11" s="287" t="str">
        <f>RESULTADOS!BK28</f>
        <v/>
      </c>
      <c r="CH11" s="287" t="str">
        <f>RESULTADOS!BL28</f>
        <v/>
      </c>
      <c r="CI11" s="287" t="str">
        <f>RESULTADOS!BM28</f>
        <v/>
      </c>
      <c r="CJ11" s="287" t="str">
        <f>RESULTADOS!BN28</f>
        <v/>
      </c>
      <c r="CK11" s="287" t="str">
        <f>RESULTADOS!BO28</f>
        <v/>
      </c>
      <c r="CL11" s="287" t="str">
        <f>RESULTADOS!BP28</f>
        <v/>
      </c>
      <c r="CM11" s="287" t="str">
        <f>RESULTADOS!BQ28</f>
        <v/>
      </c>
      <c r="CN11" s="287" t="str">
        <f>RESULTADOS!BR28</f>
        <v/>
      </c>
      <c r="CO11" s="287" t="str">
        <f>RESULTADOS!BS28</f>
        <v/>
      </c>
      <c r="CP11" s="287" t="str">
        <f>RESULTADOS!BT28</f>
        <v/>
      </c>
      <c r="CQ11" s="287" t="str">
        <f>RESULTADOS!BU28</f>
        <v/>
      </c>
      <c r="CR11" s="287" t="str">
        <f>RESULTADOS!BV28</f>
        <v/>
      </c>
      <c r="CS11" s="287" t="str">
        <f>RESULTADOS!BW28</f>
        <v/>
      </c>
      <c r="CT11" s="287" t="str">
        <f>RESULTADOS!BX28</f>
        <v/>
      </c>
      <c r="CU11" s="287" t="str">
        <f>RESULTADOS!BY28</f>
        <v/>
      </c>
      <c r="CV11" s="287" t="str">
        <f>RESULTADOS!BZ28</f>
        <v/>
      </c>
      <c r="CW11" s="287" t="str">
        <f>RESULTADOS!CA28</f>
        <v/>
      </c>
      <c r="CX11" s="287" t="str">
        <f>RESULTADOS!CB28</f>
        <v/>
      </c>
      <c r="CY11" s="287" t="str">
        <f>RESULTADOS!CC28</f>
        <v/>
      </c>
      <c r="CZ11" s="287" t="str">
        <f>RESULTADOS!CD28</f>
        <v/>
      </c>
      <c r="DA11" s="287" t="str">
        <f>RESULTADOS!CE28</f>
        <v/>
      </c>
      <c r="DB11" s="287" t="str">
        <f>RESULTADOS!CF28</f>
        <v/>
      </c>
      <c r="DC11" s="287" t="str">
        <f>RESULTADOS!CG28</f>
        <v/>
      </c>
      <c r="DD11" s="287" t="str">
        <f>RESULTADOS!CH28</f>
        <v/>
      </c>
      <c r="DE11" s="287" t="str">
        <f>RESULTADOS!CI28</f>
        <v/>
      </c>
      <c r="DF11" s="287" t="str">
        <f>RESULTADOS!CJ28</f>
        <v/>
      </c>
      <c r="DG11" s="287" t="str">
        <f>RESULTADOS!CK28</f>
        <v/>
      </c>
      <c r="DH11" s="287" t="str">
        <f>RESULTADOS!CL28</f>
        <v/>
      </c>
      <c r="DI11" s="287" t="str">
        <f>RESULTADOS!CM28</f>
        <v/>
      </c>
      <c r="DJ11" s="287" t="str">
        <f>RESULTADOS!CN28</f>
        <v/>
      </c>
      <c r="DK11" s="287" t="str">
        <f>RESULTADOS!CO28</f>
        <v/>
      </c>
      <c r="DL11" s="287" t="str">
        <f>RESULTADOS!CP28</f>
        <v/>
      </c>
      <c r="DM11" s="287" t="str">
        <f>RESULTADOS!CQ28</f>
        <v/>
      </c>
      <c r="DN11" s="287" t="str">
        <f>RESULTADOS!CR28</f>
        <v/>
      </c>
      <c r="DO11" s="282" t="str">
        <f>RESULTADOS!B44</f>
        <v/>
      </c>
      <c r="DP11" s="282" t="str">
        <f>RESULTADOS!C44</f>
        <v/>
      </c>
      <c r="DQ11" s="282" t="str">
        <f t="shared" si="2"/>
        <v/>
      </c>
      <c r="DR11" s="282" t="str">
        <f t="array" ref="DR11">IFERROR(INDEX('03.Muestra'!$E$8:$E$17,SMALL(IF("Documento no web"='03.Muestra'!$D$8:$D$17,ROW('03.Muestra'!$E$8:$E$17)-MIN(ROW('03.Muestra'!$D$8:$D$17))+1,""),ROW()-2)),"")</f>
        <v/>
      </c>
      <c r="DS11" s="282" t="str">
        <f>RESULTADOS!D44</f>
        <v/>
      </c>
      <c r="DT11" s="282" t="str">
        <f t="array" ref="DT11">IFERROR(INDEX('03.Muestra'!$G$8:$G$17,SMALL(IF("Documento no web"='03.Muestra'!$D$8:$D$17,ROW('03.Muestra'!$G$8:$G$17)-MIN(ROW('03.Muestra'!$D$8:$D$17))+1,""),ROW()-2)),"")</f>
        <v/>
      </c>
      <c r="DU11" s="286" t="str">
        <f t="array" ref="DU11">IFERROR(INDEX('03.Muestra'!$H$8:$H$17,SMALL(IF("Documento no web"='03.Muestra'!$D$8:$D$17,ROW('03.Muestra'!$H$8:$H$17)-MIN(ROW('03.Muestra'!$D$8:$D$17))+1,""),ROW()-2)),"")</f>
        <v/>
      </c>
      <c r="DV11" s="287" t="str">
        <f>RESULTADOS!E44</f>
        <v/>
      </c>
      <c r="DW11" s="287" t="str">
        <f>RESULTADOS!F44</f>
        <v/>
      </c>
      <c r="DX11" s="287" t="str">
        <f>RESULTADOS!G44</f>
        <v/>
      </c>
      <c r="DY11" s="287" t="str">
        <f>RESULTADOS!H44</f>
        <v/>
      </c>
      <c r="DZ11" s="287" t="str">
        <f>RESULTADOS!I44</f>
        <v/>
      </c>
      <c r="EA11" s="287" t="str">
        <f>RESULTADOS!J44</f>
        <v/>
      </c>
      <c r="EB11" s="287" t="str">
        <f>RESULTADOS!K44</f>
        <v/>
      </c>
      <c r="EC11" s="287" t="str">
        <f>RESULTADOS!L44</f>
        <v/>
      </c>
      <c r="ED11" s="287" t="str">
        <f>RESULTADOS!M44</f>
        <v/>
      </c>
      <c r="EE11" s="287" t="str">
        <f>RESULTADOS!N44</f>
        <v/>
      </c>
      <c r="EF11" s="287" t="str">
        <f>RESULTADOS!O44</f>
        <v/>
      </c>
      <c r="EG11" s="287" t="str">
        <f>RESULTADOS!P44</f>
        <v/>
      </c>
      <c r="EH11" s="287" t="str">
        <f>RESULTADOS!Q44</f>
        <v/>
      </c>
      <c r="EI11" s="287" t="str">
        <f>RESULTADOS!R44</f>
        <v/>
      </c>
      <c r="EJ11" s="287" t="str">
        <f>RESULTADOS!S44</f>
        <v/>
      </c>
      <c r="EK11" s="287" t="str">
        <f>RESULTADOS!T44</f>
        <v/>
      </c>
      <c r="EL11" s="287" t="str">
        <f>RESULTADOS!U44</f>
        <v/>
      </c>
      <c r="EM11" s="287" t="str">
        <f>RESULTADOS!V44</f>
        <v/>
      </c>
      <c r="EN11" s="287" t="str">
        <f>RESULTADOS!W44</f>
        <v/>
      </c>
      <c r="EO11" s="287" t="str">
        <f>RESULTADOS!X44</f>
        <v/>
      </c>
      <c r="EP11" s="287" t="str">
        <f>RESULTADOS!Y44</f>
        <v/>
      </c>
      <c r="EQ11" s="287" t="str">
        <f>RESULTADOS!Z44</f>
        <v/>
      </c>
      <c r="ER11" s="287" t="str">
        <f>RESULTADOS!AA44</f>
        <v/>
      </c>
      <c r="ES11" s="287" t="str">
        <f>RESULTADOS!AB44</f>
        <v/>
      </c>
      <c r="ET11" s="287" t="str">
        <f>RESULTADOS!AC44</f>
        <v/>
      </c>
      <c r="EU11" s="287" t="str">
        <f>RESULTADOS!AD44</f>
        <v/>
      </c>
      <c r="EV11" s="287" t="str">
        <f>RESULTADOS!AE44</f>
        <v/>
      </c>
      <c r="EW11" s="287" t="str">
        <f>RESULTADOS!AF44</f>
        <v/>
      </c>
      <c r="EX11" s="287" t="str">
        <f>RESULTADOS!AG44</f>
        <v/>
      </c>
      <c r="EY11" s="287" t="str">
        <f>RESULTADOS!AH44</f>
        <v/>
      </c>
      <c r="EZ11" s="287" t="str">
        <f>RESULTADOS!AI44</f>
        <v/>
      </c>
      <c r="FA11" s="287" t="str">
        <f>RESULTADOS!AJ44</f>
        <v/>
      </c>
      <c r="FB11" s="287" t="str">
        <f>RESULTADOS!AK44</f>
        <v/>
      </c>
      <c r="FC11" s="287" t="str">
        <f>RESULTADOS!AL44</f>
        <v/>
      </c>
      <c r="FD11" s="287" t="str">
        <f>RESULTADOS!AM44</f>
        <v/>
      </c>
      <c r="FE11" s="287" t="str">
        <f>RESULTADOS!AN44</f>
        <v/>
      </c>
      <c r="FF11" s="287" t="str">
        <f>RESULTADOS!AO44</f>
        <v/>
      </c>
      <c r="FG11" s="287" t="str">
        <f>RESULTADOS!AP44</f>
        <v/>
      </c>
      <c r="FH11" s="287" t="str">
        <f>RESULTADOS!AQ44</f>
        <v/>
      </c>
      <c r="FI11" s="287" t="str">
        <f>RESULTADOS!AR44</f>
        <v/>
      </c>
      <c r="FJ11" s="287" t="str">
        <f>RESULTADOS!AS44</f>
        <v/>
      </c>
      <c r="FK11" s="287" t="str">
        <f>RESULTADOS!AT44</f>
        <v/>
      </c>
      <c r="FL11" s="287" t="str">
        <f>RESULTADOS!AU44</f>
        <v/>
      </c>
      <c r="FM11" s="287" t="str">
        <f>RESULTADOS!AV44</f>
        <v/>
      </c>
      <c r="FN11" s="287" t="str">
        <f>RESULTADOS!AW44</f>
        <v/>
      </c>
    </row>
    <row r="12" ht="12.75" customHeight="1">
      <c r="C12" s="276" t="s">
        <v>25</v>
      </c>
      <c r="D12" s="280" t="str">
        <f>'01.Definición de ámbito'!C19</f>
        <v>Completa</v>
      </c>
      <c r="E12" s="276" t="s">
        <v>43</v>
      </c>
      <c r="F12" s="280" t="str">
        <f>'02.Tecnologías'!I9</f>
        <v>No</v>
      </c>
      <c r="G12" s="280" t="str">
        <f>'02.Tecnologías'!K22</f>
        <v/>
      </c>
      <c r="H12" s="280" t="str">
        <f>'02.Tecnologías'!L22</f>
        <v/>
      </c>
      <c r="I12" s="284"/>
      <c r="J12" s="284"/>
      <c r="K12" s="92" t="s">
        <v>491</v>
      </c>
      <c r="L12" s="92" t="s">
        <v>265</v>
      </c>
      <c r="M12" s="92" t="s">
        <v>266</v>
      </c>
      <c r="N12" s="92" t="s">
        <v>102</v>
      </c>
      <c r="O12" s="92" t="s">
        <v>267</v>
      </c>
      <c r="P12" s="92" t="s">
        <v>492</v>
      </c>
      <c r="T12" s="282" t="str">
        <f>RESULTADOS!B29</f>
        <v/>
      </c>
      <c r="U12" s="282" t="str">
        <f>RESULTADOS!C29</f>
        <v/>
      </c>
      <c r="V12" s="282" t="str">
        <f t="shared" si="1"/>
        <v/>
      </c>
      <c r="W12" s="282"/>
      <c r="X12" s="282" t="str">
        <f>RESULTADOS!D29</f>
        <v/>
      </c>
      <c r="Y12" s="282"/>
      <c r="Z12" s="286"/>
      <c r="AA12" s="287" t="str">
        <f>RESULTADOS!E29</f>
        <v/>
      </c>
      <c r="AB12" s="287" t="str">
        <f>RESULTADOS!F29</f>
        <v/>
      </c>
      <c r="AC12" s="287" t="str">
        <f>RESULTADOS!G29</f>
        <v/>
      </c>
      <c r="AD12" s="287" t="str">
        <f>RESULTADOS!H29</f>
        <v/>
      </c>
      <c r="AE12" s="287" t="str">
        <f>RESULTADOS!I29</f>
        <v/>
      </c>
      <c r="AF12" s="287" t="str">
        <f>RESULTADOS!J29</f>
        <v/>
      </c>
      <c r="AG12" s="287" t="str">
        <f>RESULTADOS!K29</f>
        <v/>
      </c>
      <c r="AH12" s="287" t="str">
        <f>RESULTADOS!L29</f>
        <v/>
      </c>
      <c r="AI12" s="287" t="str">
        <f>RESULTADOS!M29</f>
        <v/>
      </c>
      <c r="AJ12" s="287" t="str">
        <f>RESULTADOS!N29</f>
        <v/>
      </c>
      <c r="AK12" s="287" t="str">
        <f>RESULTADOS!O29</f>
        <v/>
      </c>
      <c r="AL12" s="287" t="str">
        <f>RESULTADOS!P29</f>
        <v/>
      </c>
      <c r="AM12" s="287" t="str">
        <f>RESULTADOS!Q29</f>
        <v/>
      </c>
      <c r="AN12" s="287" t="str">
        <f>RESULTADOS!R29</f>
        <v/>
      </c>
      <c r="AO12" s="287" t="str">
        <f>RESULTADOS!S29</f>
        <v/>
      </c>
      <c r="AP12" s="287" t="str">
        <f>RESULTADOS!T29</f>
        <v/>
      </c>
      <c r="AQ12" s="287" t="str">
        <f>RESULTADOS!U29</f>
        <v/>
      </c>
      <c r="AR12" s="287" t="str">
        <f>RESULTADOS!V29</f>
        <v/>
      </c>
      <c r="AS12" s="287" t="str">
        <f>RESULTADOS!W29</f>
        <v/>
      </c>
      <c r="AT12" s="287" t="str">
        <f>RESULTADOS!X29</f>
        <v/>
      </c>
      <c r="AU12" s="287" t="str">
        <f>RESULTADOS!Y29</f>
        <v/>
      </c>
      <c r="AV12" s="287" t="str">
        <f>RESULTADOS!Z29</f>
        <v/>
      </c>
      <c r="AW12" s="287" t="str">
        <f>RESULTADOS!AA29</f>
        <v/>
      </c>
      <c r="AX12" s="287" t="str">
        <f>RESULTADOS!AB29</f>
        <v/>
      </c>
      <c r="AY12" s="287" t="str">
        <f>RESULTADOS!AC29</f>
        <v/>
      </c>
      <c r="AZ12" s="287" t="str">
        <f>RESULTADOS!AD29</f>
        <v/>
      </c>
      <c r="BA12" s="287" t="str">
        <f>RESULTADOS!AE29</f>
        <v/>
      </c>
      <c r="BB12" s="287" t="str">
        <f>RESULTADOS!AF29</f>
        <v/>
      </c>
      <c r="BC12" s="287" t="str">
        <f>RESULTADOS!AG29</f>
        <v/>
      </c>
      <c r="BD12" s="287" t="str">
        <f>RESULTADOS!AH29</f>
        <v/>
      </c>
      <c r="BE12" s="287" t="str">
        <f>RESULTADOS!AI29</f>
        <v/>
      </c>
      <c r="BF12" s="287" t="str">
        <f>RESULTADOS!AJ29</f>
        <v/>
      </c>
      <c r="BG12" s="287" t="str">
        <f>RESULTADOS!AK29</f>
        <v/>
      </c>
      <c r="BH12" s="287" t="str">
        <f>RESULTADOS!AL29</f>
        <v/>
      </c>
      <c r="BI12" s="287" t="str">
        <f>RESULTADOS!AM29</f>
        <v/>
      </c>
      <c r="BJ12" s="287" t="str">
        <f>RESULTADOS!AN29</f>
        <v/>
      </c>
      <c r="BK12" s="287" t="str">
        <f>RESULTADOS!AO29</f>
        <v/>
      </c>
      <c r="BL12" s="287" t="str">
        <f>RESULTADOS!AP29</f>
        <v/>
      </c>
      <c r="BM12" s="287" t="str">
        <f>RESULTADOS!AQ29</f>
        <v/>
      </c>
      <c r="BN12" s="287" t="str">
        <f>RESULTADOS!AR29</f>
        <v/>
      </c>
      <c r="BO12" s="287" t="str">
        <f>RESULTADOS!AS29</f>
        <v/>
      </c>
      <c r="BP12" s="287" t="str">
        <f>RESULTADOS!AT29</f>
        <v/>
      </c>
      <c r="BQ12" s="287" t="str">
        <f>RESULTADOS!AU29</f>
        <v/>
      </c>
      <c r="BR12" s="287" t="str">
        <f>RESULTADOS!AV29</f>
        <v/>
      </c>
      <c r="BS12" s="287" t="str">
        <f>RESULTADOS!AW29</f>
        <v/>
      </c>
      <c r="BT12" s="287" t="str">
        <f>RESULTADOS!AX29</f>
        <v/>
      </c>
      <c r="BU12" s="287" t="str">
        <f>RESULTADOS!AY29</f>
        <v/>
      </c>
      <c r="BV12" s="287" t="str">
        <f>RESULTADOS!AZ29</f>
        <v/>
      </c>
      <c r="BW12" s="287" t="str">
        <f>RESULTADOS!BA29</f>
        <v/>
      </c>
      <c r="BX12" s="287" t="str">
        <f>RESULTADOS!BB29</f>
        <v/>
      </c>
      <c r="BY12" s="287" t="str">
        <f>RESULTADOS!BC29</f>
        <v/>
      </c>
      <c r="BZ12" s="287" t="str">
        <f>RESULTADOS!BD29</f>
        <v/>
      </c>
      <c r="CA12" s="287" t="str">
        <f>RESULTADOS!BE29</f>
        <v/>
      </c>
      <c r="CB12" s="287" t="str">
        <f>RESULTADOS!BF29</f>
        <v/>
      </c>
      <c r="CC12" s="287" t="str">
        <f>RESULTADOS!BG29</f>
        <v/>
      </c>
      <c r="CD12" s="287" t="str">
        <f>RESULTADOS!BH29</f>
        <v/>
      </c>
      <c r="CE12" s="287" t="str">
        <f>RESULTADOS!BI29</f>
        <v/>
      </c>
      <c r="CF12" s="287" t="str">
        <f>RESULTADOS!BJ29</f>
        <v/>
      </c>
      <c r="CG12" s="287" t="str">
        <f>RESULTADOS!BK29</f>
        <v/>
      </c>
      <c r="CH12" s="287" t="str">
        <f>RESULTADOS!BL29</f>
        <v/>
      </c>
      <c r="CI12" s="287" t="str">
        <f>RESULTADOS!BM29</f>
        <v/>
      </c>
      <c r="CJ12" s="287" t="str">
        <f>RESULTADOS!BN29</f>
        <v/>
      </c>
      <c r="CK12" s="287" t="str">
        <f>RESULTADOS!BO29</f>
        <v/>
      </c>
      <c r="CL12" s="287" t="str">
        <f>RESULTADOS!BP29</f>
        <v/>
      </c>
      <c r="CM12" s="287" t="str">
        <f>RESULTADOS!BQ29</f>
        <v/>
      </c>
      <c r="CN12" s="287" t="str">
        <f>RESULTADOS!BR29</f>
        <v/>
      </c>
      <c r="CO12" s="287" t="str">
        <f>RESULTADOS!BS29</f>
        <v/>
      </c>
      <c r="CP12" s="287" t="str">
        <f>RESULTADOS!BT29</f>
        <v/>
      </c>
      <c r="CQ12" s="287" t="str">
        <f>RESULTADOS!BU29</f>
        <v/>
      </c>
      <c r="CR12" s="287" t="str">
        <f>RESULTADOS!BV29</f>
        <v/>
      </c>
      <c r="CS12" s="287" t="str">
        <f>RESULTADOS!BW29</f>
        <v/>
      </c>
      <c r="CT12" s="287" t="str">
        <f>RESULTADOS!BX29</f>
        <v/>
      </c>
      <c r="CU12" s="287" t="str">
        <f>RESULTADOS!BY29</f>
        <v/>
      </c>
      <c r="CV12" s="287" t="str">
        <f>RESULTADOS!BZ29</f>
        <v/>
      </c>
      <c r="CW12" s="287" t="str">
        <f>RESULTADOS!CA29</f>
        <v/>
      </c>
      <c r="CX12" s="287" t="str">
        <f>RESULTADOS!CB29</f>
        <v/>
      </c>
      <c r="CY12" s="287" t="str">
        <f>RESULTADOS!CC29</f>
        <v/>
      </c>
      <c r="CZ12" s="287" t="str">
        <f>RESULTADOS!CD29</f>
        <v/>
      </c>
      <c r="DA12" s="287" t="str">
        <f>RESULTADOS!CE29</f>
        <v/>
      </c>
      <c r="DB12" s="287" t="str">
        <f>RESULTADOS!CF29</f>
        <v/>
      </c>
      <c r="DC12" s="287" t="str">
        <f>RESULTADOS!CG29</f>
        <v/>
      </c>
      <c r="DD12" s="287" t="str">
        <f>RESULTADOS!CH29</f>
        <v/>
      </c>
      <c r="DE12" s="287" t="str">
        <f>RESULTADOS!CI29</f>
        <v/>
      </c>
      <c r="DF12" s="287" t="str">
        <f>RESULTADOS!CJ29</f>
        <v/>
      </c>
      <c r="DG12" s="287" t="str">
        <f>RESULTADOS!CK29</f>
        <v/>
      </c>
      <c r="DH12" s="287" t="str">
        <f>RESULTADOS!CL29</f>
        <v/>
      </c>
      <c r="DI12" s="287" t="str">
        <f>RESULTADOS!CM29</f>
        <v/>
      </c>
      <c r="DJ12" s="287" t="str">
        <f>RESULTADOS!CN29</f>
        <v/>
      </c>
      <c r="DK12" s="287" t="str">
        <f>RESULTADOS!CO29</f>
        <v/>
      </c>
      <c r="DL12" s="287" t="str">
        <f>RESULTADOS!CP29</f>
        <v/>
      </c>
      <c r="DM12" s="287" t="str">
        <f>RESULTADOS!CQ29</f>
        <v/>
      </c>
      <c r="DN12" s="287" t="str">
        <f>RESULTADOS!CR29</f>
        <v/>
      </c>
      <c r="DO12" s="282" t="str">
        <f>RESULTADOS!B45</f>
        <v/>
      </c>
      <c r="DP12" s="282" t="str">
        <f>RESULTADOS!C45</f>
        <v/>
      </c>
      <c r="DQ12" s="282" t="str">
        <f t="shared" si="2"/>
        <v/>
      </c>
      <c r="DR12" s="282" t="str">
        <f t="array" ref="DR12">IFERROR(INDEX('03.Muestra'!$E$8:$E$17,SMALL(IF("Documento no web"='03.Muestra'!$D$8:$D$17,ROW('03.Muestra'!$E$8:$E$17)-MIN(ROW('03.Muestra'!$D$8:$D$17))+1,""),ROW()-2)),"")</f>
        <v/>
      </c>
      <c r="DS12" s="282" t="str">
        <f>RESULTADOS!D45</f>
        <v/>
      </c>
      <c r="DT12" s="282" t="str">
        <f t="array" ref="DT12">IFERROR(INDEX('03.Muestra'!$G$8:$G$17,SMALL(IF("Documento no web"='03.Muestra'!$D$8:$D$17,ROW('03.Muestra'!$G$8:$G$17)-MIN(ROW('03.Muestra'!$D$8:$D$17))+1,""),ROW()-2)),"")</f>
        <v/>
      </c>
      <c r="DU12" s="286" t="str">
        <f t="array" ref="DU12">IFERROR(INDEX('03.Muestra'!$H$8:$H$17,SMALL(IF("Documento no web"='03.Muestra'!$D$8:$D$17,ROW('03.Muestra'!$H$8:$H$17)-MIN(ROW('03.Muestra'!$D$8:$D$17))+1,""),ROW()-2)),"")</f>
        <v/>
      </c>
      <c r="DV12" s="287" t="str">
        <f>RESULTADOS!E45</f>
        <v/>
      </c>
      <c r="DW12" s="287" t="str">
        <f>RESULTADOS!F45</f>
        <v/>
      </c>
      <c r="DX12" s="287" t="str">
        <f>RESULTADOS!G45</f>
        <v/>
      </c>
      <c r="DY12" s="287" t="str">
        <f>RESULTADOS!H45</f>
        <v/>
      </c>
      <c r="DZ12" s="287" t="str">
        <f>RESULTADOS!I45</f>
        <v/>
      </c>
      <c r="EA12" s="287" t="str">
        <f>RESULTADOS!J45</f>
        <v/>
      </c>
      <c r="EB12" s="287" t="str">
        <f>RESULTADOS!K45</f>
        <v/>
      </c>
      <c r="EC12" s="287" t="str">
        <f>RESULTADOS!L45</f>
        <v/>
      </c>
      <c r="ED12" s="287" t="str">
        <f>RESULTADOS!M45</f>
        <v/>
      </c>
      <c r="EE12" s="287" t="str">
        <f>RESULTADOS!N45</f>
        <v/>
      </c>
      <c r="EF12" s="287" t="str">
        <f>RESULTADOS!O45</f>
        <v/>
      </c>
      <c r="EG12" s="287" t="str">
        <f>RESULTADOS!P45</f>
        <v/>
      </c>
      <c r="EH12" s="287" t="str">
        <f>RESULTADOS!Q45</f>
        <v/>
      </c>
      <c r="EI12" s="287" t="str">
        <f>RESULTADOS!R45</f>
        <v/>
      </c>
      <c r="EJ12" s="287" t="str">
        <f>RESULTADOS!S45</f>
        <v/>
      </c>
      <c r="EK12" s="287" t="str">
        <f>RESULTADOS!T45</f>
        <v/>
      </c>
      <c r="EL12" s="287" t="str">
        <f>RESULTADOS!U45</f>
        <v/>
      </c>
      <c r="EM12" s="287" t="str">
        <f>RESULTADOS!V45</f>
        <v/>
      </c>
      <c r="EN12" s="287" t="str">
        <f>RESULTADOS!W45</f>
        <v/>
      </c>
      <c r="EO12" s="287" t="str">
        <f>RESULTADOS!X45</f>
        <v/>
      </c>
      <c r="EP12" s="287" t="str">
        <f>RESULTADOS!Y45</f>
        <v/>
      </c>
      <c r="EQ12" s="287" t="str">
        <f>RESULTADOS!Z45</f>
        <v/>
      </c>
      <c r="ER12" s="287" t="str">
        <f>RESULTADOS!AA45</f>
        <v/>
      </c>
      <c r="ES12" s="287" t="str">
        <f>RESULTADOS!AB45</f>
        <v/>
      </c>
      <c r="ET12" s="287" t="str">
        <f>RESULTADOS!AC45</f>
        <v/>
      </c>
      <c r="EU12" s="287" t="str">
        <f>RESULTADOS!AD45</f>
        <v/>
      </c>
      <c r="EV12" s="287" t="str">
        <f>RESULTADOS!AE45</f>
        <v/>
      </c>
      <c r="EW12" s="287" t="str">
        <f>RESULTADOS!AF45</f>
        <v/>
      </c>
      <c r="EX12" s="287" t="str">
        <f>RESULTADOS!AG45</f>
        <v/>
      </c>
      <c r="EY12" s="287" t="str">
        <f>RESULTADOS!AH45</f>
        <v/>
      </c>
      <c r="EZ12" s="287" t="str">
        <f>RESULTADOS!AI45</f>
        <v/>
      </c>
      <c r="FA12" s="287" t="str">
        <f>RESULTADOS!AJ45</f>
        <v/>
      </c>
      <c r="FB12" s="287" t="str">
        <f>RESULTADOS!AK45</f>
        <v/>
      </c>
      <c r="FC12" s="287" t="str">
        <f>RESULTADOS!AL45</f>
        <v/>
      </c>
      <c r="FD12" s="287" t="str">
        <f>RESULTADOS!AM45</f>
        <v/>
      </c>
      <c r="FE12" s="287" t="str">
        <f>RESULTADOS!AN45</f>
        <v/>
      </c>
      <c r="FF12" s="287" t="str">
        <f>RESULTADOS!AO45</f>
        <v/>
      </c>
      <c r="FG12" s="287" t="str">
        <f>RESULTADOS!AP45</f>
        <v/>
      </c>
      <c r="FH12" s="287" t="str">
        <f>RESULTADOS!AQ45</f>
        <v/>
      </c>
      <c r="FI12" s="287" t="str">
        <f>RESULTADOS!AR45</f>
        <v/>
      </c>
      <c r="FJ12" s="287" t="str">
        <f>RESULTADOS!AS45</f>
        <v/>
      </c>
      <c r="FK12" s="287" t="str">
        <f>RESULTADOS!AT45</f>
        <v/>
      </c>
      <c r="FL12" s="287" t="str">
        <f>RESULTADOS!AU45</f>
        <v/>
      </c>
      <c r="FM12" s="287" t="str">
        <f>RESULTADOS!AV45</f>
        <v/>
      </c>
      <c r="FN12" s="287" t="str">
        <f>RESULTADOS!AW45</f>
        <v/>
      </c>
    </row>
    <row r="13" ht="12.75" customHeight="1">
      <c r="C13" s="276" t="s">
        <v>493</v>
      </c>
      <c r="D13" s="280" t="str">
        <f>'01.Definición de ámbito'!#REF!</f>
        <v>#ERROR!</v>
      </c>
      <c r="E13" s="276" t="s">
        <v>46</v>
      </c>
      <c r="F13" s="280" t="str">
        <f>'02.Tecnologías'!I10</f>
        <v>No</v>
      </c>
      <c r="G13" s="280" t="str">
        <f>'02.Tecnologías'!K23</f>
        <v/>
      </c>
      <c r="H13" s="280" t="str">
        <f>'02.Tecnologías'!L23</f>
        <v/>
      </c>
      <c r="I13" s="284"/>
      <c r="J13" s="284"/>
      <c r="K13" s="266" t="s">
        <v>494</v>
      </c>
      <c r="L13" s="288" t="str">
        <f>RESULTADOS!E8</f>
        <v>28 (30,43 %)</v>
      </c>
      <c r="M13" s="288" t="str">
        <f>RESULTADOS!F8</f>
        <v>9 (9,78 %)</v>
      </c>
      <c r="N13" s="288" t="str">
        <f>RESULTADOS!G8</f>
        <v>55 (59,78 %)</v>
      </c>
      <c r="O13" s="282">
        <f>RESULTADOS!H8</f>
        <v>0</v>
      </c>
      <c r="P13" s="282">
        <f>RESULTADOS!I8</f>
        <v>0</v>
      </c>
      <c r="T13" s="282" t="str">
        <f>RESULTADOS!#REF!</f>
        <v>#ERROR!</v>
      </c>
      <c r="U13" s="282" t="str">
        <f>RESULTADOS!#REF!</f>
        <v>#ERROR!</v>
      </c>
      <c r="V13" s="282" t="str">
        <f t="shared" si="1"/>
        <v>#ERROR!</v>
      </c>
      <c r="W13" s="282"/>
      <c r="X13" s="282" t="str">
        <f>RESULTADOS!#REF!</f>
        <v>#ERROR!</v>
      </c>
      <c r="Y13" s="282"/>
      <c r="Z13" s="286"/>
      <c r="AA13" s="279" t="str">
        <f>RESULTADOS!#REF!</f>
        <v>#ERROR!</v>
      </c>
      <c r="AB13" s="279" t="str">
        <f>RESULTADOS!#REF!</f>
        <v>#ERROR!</v>
      </c>
      <c r="AC13" s="279" t="str">
        <f>RESULTADOS!#REF!</f>
        <v>#ERROR!</v>
      </c>
      <c r="AD13" s="279" t="str">
        <f>RESULTADOS!#REF!</f>
        <v>#ERROR!</v>
      </c>
      <c r="AE13" s="279" t="str">
        <f>RESULTADOS!#REF!</f>
        <v>#ERROR!</v>
      </c>
      <c r="AF13" s="279" t="str">
        <f>RESULTADOS!#REF!</f>
        <v>#ERROR!</v>
      </c>
      <c r="AG13" s="279" t="str">
        <f>RESULTADOS!#REF!</f>
        <v>#ERROR!</v>
      </c>
      <c r="AH13" s="279" t="str">
        <f>RESULTADOS!#REF!</f>
        <v>#ERROR!</v>
      </c>
      <c r="AI13" s="279" t="str">
        <f>RESULTADOS!#REF!</f>
        <v>#ERROR!</v>
      </c>
      <c r="AJ13" s="279" t="str">
        <f>RESULTADOS!#REF!</f>
        <v>#ERROR!</v>
      </c>
      <c r="AK13" s="279" t="str">
        <f>RESULTADOS!#REF!</f>
        <v>#ERROR!</v>
      </c>
      <c r="AL13" s="279" t="str">
        <f>RESULTADOS!#REF!</f>
        <v>#ERROR!</v>
      </c>
      <c r="AM13" s="279" t="str">
        <f>RESULTADOS!#REF!</f>
        <v>#ERROR!</v>
      </c>
      <c r="AN13" s="279" t="str">
        <f>RESULTADOS!#REF!</f>
        <v>#ERROR!</v>
      </c>
      <c r="AO13" s="279" t="str">
        <f>RESULTADOS!#REF!</f>
        <v>#ERROR!</v>
      </c>
      <c r="AP13" s="279" t="str">
        <f>RESULTADOS!#REF!</f>
        <v>#ERROR!</v>
      </c>
      <c r="AQ13" s="279" t="str">
        <f>RESULTADOS!#REF!</f>
        <v>#ERROR!</v>
      </c>
      <c r="AR13" s="279" t="str">
        <f>RESULTADOS!#REF!</f>
        <v>#ERROR!</v>
      </c>
      <c r="AS13" s="279" t="str">
        <f>RESULTADOS!#REF!</f>
        <v>#ERROR!</v>
      </c>
      <c r="AT13" s="279" t="str">
        <f>RESULTADOS!#REF!</f>
        <v>#ERROR!</v>
      </c>
      <c r="AU13" s="279" t="str">
        <f>RESULTADOS!#REF!</f>
        <v>#ERROR!</v>
      </c>
      <c r="AV13" s="279" t="str">
        <f>RESULTADOS!#REF!</f>
        <v>#ERROR!</v>
      </c>
      <c r="AW13" s="279" t="str">
        <f>RESULTADOS!#REF!</f>
        <v>#ERROR!</v>
      </c>
      <c r="AX13" s="279" t="str">
        <f>RESULTADOS!#REF!</f>
        <v>#ERROR!</v>
      </c>
      <c r="AY13" s="279" t="str">
        <f>RESULTADOS!#REF!</f>
        <v>#ERROR!</v>
      </c>
      <c r="AZ13" s="279" t="str">
        <f>RESULTADOS!#REF!</f>
        <v>#ERROR!</v>
      </c>
      <c r="BA13" s="279" t="str">
        <f>RESULTADOS!#REF!</f>
        <v>#ERROR!</v>
      </c>
      <c r="BB13" s="279" t="str">
        <f>RESULTADOS!#REF!</f>
        <v>#ERROR!</v>
      </c>
      <c r="BC13" s="279" t="str">
        <f>RESULTADOS!#REF!</f>
        <v>#ERROR!</v>
      </c>
      <c r="BD13" s="279" t="str">
        <f>RESULTADOS!#REF!</f>
        <v>#ERROR!</v>
      </c>
      <c r="BE13" s="279" t="str">
        <f>RESULTADOS!#REF!</f>
        <v>#ERROR!</v>
      </c>
      <c r="BF13" s="279" t="str">
        <f>RESULTADOS!#REF!</f>
        <v>#ERROR!</v>
      </c>
      <c r="BG13" s="279" t="str">
        <f>RESULTADOS!#REF!</f>
        <v>#ERROR!</v>
      </c>
      <c r="BH13" s="279" t="str">
        <f>RESULTADOS!#REF!</f>
        <v>#ERROR!</v>
      </c>
      <c r="BI13" s="279" t="str">
        <f>RESULTADOS!#REF!</f>
        <v>#ERROR!</v>
      </c>
      <c r="BJ13" s="279" t="str">
        <f>RESULTADOS!#REF!</f>
        <v>#ERROR!</v>
      </c>
      <c r="BK13" s="279" t="str">
        <f>RESULTADOS!#REF!</f>
        <v>#ERROR!</v>
      </c>
      <c r="BL13" s="279" t="str">
        <f>RESULTADOS!#REF!</f>
        <v>#ERROR!</v>
      </c>
      <c r="BM13" s="279" t="str">
        <f>RESULTADOS!#REF!</f>
        <v>#ERROR!</v>
      </c>
      <c r="BN13" s="279" t="str">
        <f>RESULTADOS!#REF!</f>
        <v>#ERROR!</v>
      </c>
      <c r="BO13" s="279" t="str">
        <f>RESULTADOS!#REF!</f>
        <v>#ERROR!</v>
      </c>
      <c r="BP13" s="279" t="str">
        <f>RESULTADOS!#REF!</f>
        <v>#ERROR!</v>
      </c>
      <c r="BQ13" s="279" t="str">
        <f>RESULTADOS!#REF!</f>
        <v>#ERROR!</v>
      </c>
      <c r="BR13" s="279" t="str">
        <f>RESULTADOS!#REF!</f>
        <v>#ERROR!</v>
      </c>
      <c r="BS13" s="279" t="str">
        <f>RESULTADOS!#REF!</f>
        <v>#ERROR!</v>
      </c>
      <c r="BT13" s="279" t="str">
        <f>RESULTADOS!#REF!</f>
        <v>#ERROR!</v>
      </c>
      <c r="BU13" s="279" t="str">
        <f>RESULTADOS!#REF!</f>
        <v>#ERROR!</v>
      </c>
      <c r="BV13" s="279" t="str">
        <f>RESULTADOS!#REF!</f>
        <v>#ERROR!</v>
      </c>
      <c r="BW13" s="279" t="str">
        <f>RESULTADOS!#REF!</f>
        <v>#ERROR!</v>
      </c>
      <c r="BX13" s="279" t="str">
        <f>RESULTADOS!#REF!</f>
        <v>#ERROR!</v>
      </c>
      <c r="BY13" s="279" t="str">
        <f>RESULTADOS!#REF!</f>
        <v>#ERROR!</v>
      </c>
      <c r="BZ13" s="279" t="str">
        <f>RESULTADOS!#REF!</f>
        <v>#ERROR!</v>
      </c>
      <c r="CA13" s="279" t="str">
        <f>RESULTADOS!#REF!</f>
        <v>#ERROR!</v>
      </c>
      <c r="CB13" s="279" t="str">
        <f>RESULTADOS!#REF!</f>
        <v>#ERROR!</v>
      </c>
      <c r="CC13" s="279" t="str">
        <f>RESULTADOS!#REF!</f>
        <v>#ERROR!</v>
      </c>
      <c r="CD13" s="279" t="str">
        <f>RESULTADOS!#REF!</f>
        <v>#ERROR!</v>
      </c>
      <c r="CE13" s="279" t="str">
        <f>RESULTADOS!#REF!</f>
        <v>#ERROR!</v>
      </c>
      <c r="CF13" s="279" t="str">
        <f>RESULTADOS!#REF!</f>
        <v>#ERROR!</v>
      </c>
      <c r="CG13" s="279" t="str">
        <f>RESULTADOS!#REF!</f>
        <v>#ERROR!</v>
      </c>
      <c r="CH13" s="279" t="str">
        <f>RESULTADOS!#REF!</f>
        <v>#ERROR!</v>
      </c>
      <c r="CI13" s="279" t="str">
        <f>RESULTADOS!#REF!</f>
        <v>#ERROR!</v>
      </c>
      <c r="CJ13" s="279" t="str">
        <f>RESULTADOS!#REF!</f>
        <v>#ERROR!</v>
      </c>
      <c r="CK13" s="279" t="str">
        <f>RESULTADOS!#REF!</f>
        <v>#ERROR!</v>
      </c>
      <c r="CL13" s="279" t="str">
        <f>RESULTADOS!#REF!</f>
        <v>#ERROR!</v>
      </c>
      <c r="CM13" s="279" t="str">
        <f>RESULTADOS!#REF!</f>
        <v>#ERROR!</v>
      </c>
      <c r="CN13" s="279" t="str">
        <f>RESULTADOS!#REF!</f>
        <v>#ERROR!</v>
      </c>
      <c r="CO13" s="279" t="str">
        <f>RESULTADOS!#REF!</f>
        <v>#ERROR!</v>
      </c>
      <c r="CP13" s="279" t="str">
        <f>RESULTADOS!#REF!</f>
        <v>#ERROR!</v>
      </c>
      <c r="CQ13" s="279" t="str">
        <f>RESULTADOS!#REF!</f>
        <v>#ERROR!</v>
      </c>
      <c r="CR13" s="279" t="str">
        <f>RESULTADOS!#REF!</f>
        <v>#ERROR!</v>
      </c>
      <c r="CS13" s="279" t="str">
        <f>RESULTADOS!#REF!</f>
        <v>#ERROR!</v>
      </c>
      <c r="CT13" s="279" t="str">
        <f>RESULTADOS!#REF!</f>
        <v>#ERROR!</v>
      </c>
      <c r="CU13" s="279" t="str">
        <f>RESULTADOS!#REF!</f>
        <v>#ERROR!</v>
      </c>
      <c r="CV13" s="279" t="str">
        <f>RESULTADOS!#REF!</f>
        <v>#ERROR!</v>
      </c>
      <c r="CW13" s="279" t="str">
        <f>RESULTADOS!#REF!</f>
        <v>#ERROR!</v>
      </c>
      <c r="CX13" s="279" t="str">
        <f>RESULTADOS!#REF!</f>
        <v>#ERROR!</v>
      </c>
      <c r="CY13" s="279" t="str">
        <f>RESULTADOS!#REF!</f>
        <v>#ERROR!</v>
      </c>
      <c r="CZ13" s="279" t="str">
        <f>RESULTADOS!#REF!</f>
        <v>#ERROR!</v>
      </c>
      <c r="DA13" s="279" t="str">
        <f>RESULTADOS!#REF!</f>
        <v>#ERROR!</v>
      </c>
      <c r="DB13" s="279" t="str">
        <f>RESULTADOS!#REF!</f>
        <v>#ERROR!</v>
      </c>
      <c r="DC13" s="279" t="str">
        <f>RESULTADOS!#REF!</f>
        <v>#ERROR!</v>
      </c>
      <c r="DD13" s="279" t="str">
        <f>RESULTADOS!#REF!</f>
        <v>#ERROR!</v>
      </c>
      <c r="DE13" s="279" t="str">
        <f>RESULTADOS!#REF!</f>
        <v>#ERROR!</v>
      </c>
      <c r="DF13" s="279" t="str">
        <f>RESULTADOS!#REF!</f>
        <v>#ERROR!</v>
      </c>
      <c r="DG13" s="279" t="str">
        <f>RESULTADOS!#REF!</f>
        <v>#ERROR!</v>
      </c>
      <c r="DH13" s="279" t="str">
        <f>RESULTADOS!#REF!</f>
        <v>#ERROR!</v>
      </c>
      <c r="DI13" s="279" t="str">
        <f>RESULTADOS!#REF!</f>
        <v>#ERROR!</v>
      </c>
      <c r="DJ13" s="279" t="str">
        <f>RESULTADOS!#REF!</f>
        <v>#ERROR!</v>
      </c>
      <c r="DK13" s="279" t="str">
        <f>RESULTADOS!#REF!</f>
        <v>#ERROR!</v>
      </c>
      <c r="DL13" s="279" t="str">
        <f>RESULTADOS!#REF!</f>
        <v>#ERROR!</v>
      </c>
      <c r="DM13" s="279" t="str">
        <f>RESULTADOS!#REF!</f>
        <v>#ERROR!</v>
      </c>
      <c r="DN13" s="279" t="str">
        <f>RESULTADOS!#REF!</f>
        <v>#ERROR!</v>
      </c>
      <c r="DO13" s="282" t="str">
        <f>RESULTADOS!#REF!</f>
        <v>#ERROR!</v>
      </c>
      <c r="DP13" s="282" t="str">
        <f>RESULTADOS!#REF!</f>
        <v>#ERROR!</v>
      </c>
      <c r="DQ13" s="282" t="str">
        <f t="shared" si="2"/>
        <v>#ERROR!</v>
      </c>
      <c r="DR13" s="282" t="str">
        <f t="array" ref="DR13">IFERROR(INDEX('03.Muestra'!$E$8:$E$17,SMALL(IF("Documento no web"='03.Muestra'!$D$8:$D$17,ROW('03.Muestra'!$E$8:$E$17)-MIN(ROW('03.Muestra'!$D$8:$D$17))+1,""),ROW()-2)),"")</f>
        <v/>
      </c>
      <c r="DS13" s="282" t="str">
        <f>RESULTADOS!#REF!</f>
        <v>#ERROR!</v>
      </c>
      <c r="DT13" s="282" t="str">
        <f t="array" ref="DT13">IFERROR(INDEX('03.Muestra'!$G$8:$G$17,SMALL(IF("Documento no web"='03.Muestra'!$D$8:$D$17,ROW('03.Muestra'!$G$8:$G$17)-MIN(ROW('03.Muestra'!$D$8:$D$17))+1,""),ROW()-2)),"")</f>
        <v/>
      </c>
      <c r="DU13" s="286" t="str">
        <f t="array" ref="DU13">IFERROR(INDEX('03.Muestra'!$H$8:$H$17,SMALL(IF("Documento no web"='03.Muestra'!$D$8:$D$17,ROW('03.Muestra'!$H$8:$H$17)-MIN(ROW('03.Muestra'!$D$8:$D$17))+1,""),ROW()-2)),"")</f>
        <v/>
      </c>
      <c r="DV13" s="279" t="str">
        <f>RESULTADOS!#REF!</f>
        <v>#ERROR!</v>
      </c>
      <c r="DW13" s="279" t="str">
        <f>RESULTADOS!#REF!</f>
        <v>#ERROR!</v>
      </c>
      <c r="DX13" s="279" t="str">
        <f>RESULTADOS!#REF!</f>
        <v>#ERROR!</v>
      </c>
      <c r="DY13" s="279" t="str">
        <f>RESULTADOS!#REF!</f>
        <v>#ERROR!</v>
      </c>
      <c r="DZ13" s="279" t="str">
        <f>RESULTADOS!#REF!</f>
        <v>#ERROR!</v>
      </c>
      <c r="EA13" s="279" t="str">
        <f>RESULTADOS!#REF!</f>
        <v>#ERROR!</v>
      </c>
      <c r="EB13" s="279" t="str">
        <f>RESULTADOS!#REF!</f>
        <v>#ERROR!</v>
      </c>
      <c r="EC13" s="279" t="str">
        <f>RESULTADOS!#REF!</f>
        <v>#ERROR!</v>
      </c>
      <c r="ED13" s="279" t="str">
        <f>RESULTADOS!#REF!</f>
        <v>#ERROR!</v>
      </c>
      <c r="EE13" s="279" t="str">
        <f>RESULTADOS!#REF!</f>
        <v>#ERROR!</v>
      </c>
      <c r="EF13" s="279" t="str">
        <f>RESULTADOS!#REF!</f>
        <v>#ERROR!</v>
      </c>
      <c r="EG13" s="279" t="str">
        <f>RESULTADOS!#REF!</f>
        <v>#ERROR!</v>
      </c>
      <c r="EH13" s="279" t="str">
        <f>RESULTADOS!#REF!</f>
        <v>#ERROR!</v>
      </c>
      <c r="EI13" s="279" t="str">
        <f>RESULTADOS!#REF!</f>
        <v>#ERROR!</v>
      </c>
      <c r="EJ13" s="279" t="str">
        <f>RESULTADOS!#REF!</f>
        <v>#ERROR!</v>
      </c>
      <c r="EK13" s="279" t="str">
        <f>RESULTADOS!#REF!</f>
        <v>#ERROR!</v>
      </c>
      <c r="EL13" s="279" t="str">
        <f>RESULTADOS!#REF!</f>
        <v>#ERROR!</v>
      </c>
      <c r="EM13" s="279" t="str">
        <f>RESULTADOS!#REF!</f>
        <v>#ERROR!</v>
      </c>
      <c r="EN13" s="279" t="str">
        <f>RESULTADOS!#REF!</f>
        <v>#ERROR!</v>
      </c>
      <c r="EO13" s="279" t="str">
        <f>RESULTADOS!#REF!</f>
        <v>#ERROR!</v>
      </c>
      <c r="EP13" s="279" t="str">
        <f>RESULTADOS!#REF!</f>
        <v>#ERROR!</v>
      </c>
      <c r="EQ13" s="279" t="str">
        <f>RESULTADOS!#REF!</f>
        <v>#ERROR!</v>
      </c>
      <c r="ER13" s="279" t="str">
        <f>RESULTADOS!#REF!</f>
        <v>#ERROR!</v>
      </c>
      <c r="ES13" s="279" t="str">
        <f>RESULTADOS!#REF!</f>
        <v>#ERROR!</v>
      </c>
      <c r="ET13" s="279" t="str">
        <f>RESULTADOS!#REF!</f>
        <v>#ERROR!</v>
      </c>
      <c r="EU13" s="279" t="str">
        <f>RESULTADOS!#REF!</f>
        <v>#ERROR!</v>
      </c>
      <c r="EV13" s="279" t="str">
        <f>RESULTADOS!#REF!</f>
        <v>#ERROR!</v>
      </c>
      <c r="EW13" s="279" t="str">
        <f>RESULTADOS!#REF!</f>
        <v>#ERROR!</v>
      </c>
      <c r="EX13" s="279" t="str">
        <f>RESULTADOS!#REF!</f>
        <v>#ERROR!</v>
      </c>
      <c r="EY13" s="279" t="str">
        <f>RESULTADOS!#REF!</f>
        <v>#ERROR!</v>
      </c>
      <c r="EZ13" s="279" t="str">
        <f>RESULTADOS!#REF!</f>
        <v>#ERROR!</v>
      </c>
      <c r="FA13" s="279" t="str">
        <f>RESULTADOS!#REF!</f>
        <v>#ERROR!</v>
      </c>
      <c r="FB13" s="279" t="str">
        <f>RESULTADOS!#REF!</f>
        <v>#ERROR!</v>
      </c>
      <c r="FC13" s="279" t="str">
        <f>RESULTADOS!#REF!</f>
        <v>#ERROR!</v>
      </c>
      <c r="FD13" s="279" t="str">
        <f>RESULTADOS!#REF!</f>
        <v>#ERROR!</v>
      </c>
      <c r="FE13" s="279" t="str">
        <f>RESULTADOS!#REF!</f>
        <v>#ERROR!</v>
      </c>
      <c r="FF13" s="279" t="str">
        <f>RESULTADOS!#REF!</f>
        <v>#ERROR!</v>
      </c>
      <c r="FG13" s="279" t="str">
        <f>RESULTADOS!#REF!</f>
        <v>#ERROR!</v>
      </c>
      <c r="FH13" s="279" t="str">
        <f>RESULTADOS!#REF!</f>
        <v>#ERROR!</v>
      </c>
      <c r="FI13" s="279" t="str">
        <f>RESULTADOS!#REF!</f>
        <v>#ERROR!</v>
      </c>
      <c r="FJ13" s="279" t="str">
        <f>RESULTADOS!#REF!</f>
        <v>#ERROR!</v>
      </c>
      <c r="FK13" s="279" t="str">
        <f>RESULTADOS!#REF!</f>
        <v>#ERROR!</v>
      </c>
      <c r="FL13" s="279" t="str">
        <f>RESULTADOS!#REF!</f>
        <v>#ERROR!</v>
      </c>
      <c r="FM13" s="279" t="str">
        <f>RESULTADOS!#REF!</f>
        <v>#ERROR!</v>
      </c>
      <c r="FN13" s="279" t="str">
        <f>RESULTADOS!#REF!</f>
        <v>#ERROR!</v>
      </c>
    </row>
    <row r="14" ht="12.75" customHeight="1">
      <c r="C14" s="276" t="s">
        <v>27</v>
      </c>
      <c r="D14" s="289">
        <f>'01.Definición de ámbito'!C21</f>
        <v>45776</v>
      </c>
      <c r="E14" s="276" t="s">
        <v>49</v>
      </c>
      <c r="F14" s="280" t="str">
        <f>'02.Tecnologías'!I11</f>
        <v>No</v>
      </c>
      <c r="G14" s="281"/>
      <c r="H14" s="281"/>
      <c r="I14" s="281"/>
      <c r="J14" s="281"/>
      <c r="K14" s="266" t="s">
        <v>495</v>
      </c>
      <c r="L14" s="288" t="str">
        <f>RESULTADOS!E9</f>
        <v>0 (0 %)</v>
      </c>
      <c r="M14" s="288" t="str">
        <f>RESULTADOS!F9</f>
        <v>0 (0 %)</v>
      </c>
      <c r="N14" s="288" t="str">
        <f>RESULTADOS!G9</f>
        <v>45 (100 %)</v>
      </c>
      <c r="O14" s="282">
        <f>RESULTADOS!H9</f>
        <v>0</v>
      </c>
      <c r="P14" s="282">
        <f>RESULTADOS!I9</f>
        <v>0</v>
      </c>
      <c r="T14" s="282" t="str">
        <f>RESULTADOS!#REF!</f>
        <v>#ERROR!</v>
      </c>
      <c r="U14" s="282" t="str">
        <f>RESULTADOS!#REF!</f>
        <v>#ERROR!</v>
      </c>
      <c r="V14" s="282" t="str">
        <f t="shared" si="1"/>
        <v>#ERROR!</v>
      </c>
      <c r="W14" s="282"/>
      <c r="X14" s="282" t="str">
        <f>RESULTADOS!#REF!</f>
        <v>#ERROR!</v>
      </c>
      <c r="Y14" s="282"/>
      <c r="Z14" s="286"/>
      <c r="AA14" s="279" t="str">
        <f>RESULTADOS!#REF!</f>
        <v>#ERROR!</v>
      </c>
      <c r="AB14" s="279" t="str">
        <f>RESULTADOS!#REF!</f>
        <v>#ERROR!</v>
      </c>
      <c r="AC14" s="279" t="str">
        <f>RESULTADOS!#REF!</f>
        <v>#ERROR!</v>
      </c>
      <c r="AD14" s="279" t="str">
        <f>RESULTADOS!#REF!</f>
        <v>#ERROR!</v>
      </c>
      <c r="AE14" s="279" t="str">
        <f>RESULTADOS!#REF!</f>
        <v>#ERROR!</v>
      </c>
      <c r="AF14" s="279" t="str">
        <f>RESULTADOS!#REF!</f>
        <v>#ERROR!</v>
      </c>
      <c r="AG14" s="279" t="str">
        <f>RESULTADOS!#REF!</f>
        <v>#ERROR!</v>
      </c>
      <c r="AH14" s="279" t="str">
        <f>RESULTADOS!#REF!</f>
        <v>#ERROR!</v>
      </c>
      <c r="AI14" s="279" t="str">
        <f>RESULTADOS!#REF!</f>
        <v>#ERROR!</v>
      </c>
      <c r="AJ14" s="279" t="str">
        <f>RESULTADOS!#REF!</f>
        <v>#ERROR!</v>
      </c>
      <c r="AK14" s="279" t="str">
        <f>RESULTADOS!#REF!</f>
        <v>#ERROR!</v>
      </c>
      <c r="AL14" s="279" t="str">
        <f>RESULTADOS!#REF!</f>
        <v>#ERROR!</v>
      </c>
      <c r="AM14" s="279" t="str">
        <f>RESULTADOS!#REF!</f>
        <v>#ERROR!</v>
      </c>
      <c r="AN14" s="279" t="str">
        <f>RESULTADOS!#REF!</f>
        <v>#ERROR!</v>
      </c>
      <c r="AO14" s="279" t="str">
        <f>RESULTADOS!#REF!</f>
        <v>#ERROR!</v>
      </c>
      <c r="AP14" s="279" t="str">
        <f>RESULTADOS!#REF!</f>
        <v>#ERROR!</v>
      </c>
      <c r="AQ14" s="279" t="str">
        <f>RESULTADOS!#REF!</f>
        <v>#ERROR!</v>
      </c>
      <c r="AR14" s="279" t="str">
        <f>RESULTADOS!#REF!</f>
        <v>#ERROR!</v>
      </c>
      <c r="AS14" s="279" t="str">
        <f>RESULTADOS!#REF!</f>
        <v>#ERROR!</v>
      </c>
      <c r="AT14" s="279" t="str">
        <f>RESULTADOS!#REF!</f>
        <v>#ERROR!</v>
      </c>
      <c r="AU14" s="279" t="str">
        <f>RESULTADOS!#REF!</f>
        <v>#ERROR!</v>
      </c>
      <c r="AV14" s="279" t="str">
        <f>RESULTADOS!#REF!</f>
        <v>#ERROR!</v>
      </c>
      <c r="AW14" s="279" t="str">
        <f>RESULTADOS!#REF!</f>
        <v>#ERROR!</v>
      </c>
      <c r="AX14" s="279" t="str">
        <f>RESULTADOS!#REF!</f>
        <v>#ERROR!</v>
      </c>
      <c r="AY14" s="279" t="str">
        <f>RESULTADOS!#REF!</f>
        <v>#ERROR!</v>
      </c>
      <c r="AZ14" s="279" t="str">
        <f>RESULTADOS!#REF!</f>
        <v>#ERROR!</v>
      </c>
      <c r="BA14" s="279" t="str">
        <f>RESULTADOS!#REF!</f>
        <v>#ERROR!</v>
      </c>
      <c r="BB14" s="279" t="str">
        <f>RESULTADOS!#REF!</f>
        <v>#ERROR!</v>
      </c>
      <c r="BC14" s="279" t="str">
        <f>RESULTADOS!#REF!</f>
        <v>#ERROR!</v>
      </c>
      <c r="BD14" s="279" t="str">
        <f>RESULTADOS!#REF!</f>
        <v>#ERROR!</v>
      </c>
      <c r="BE14" s="279" t="str">
        <f>RESULTADOS!#REF!</f>
        <v>#ERROR!</v>
      </c>
      <c r="BF14" s="279" t="str">
        <f>RESULTADOS!#REF!</f>
        <v>#ERROR!</v>
      </c>
      <c r="BG14" s="279" t="str">
        <f>RESULTADOS!#REF!</f>
        <v>#ERROR!</v>
      </c>
      <c r="BH14" s="279" t="str">
        <f>RESULTADOS!#REF!</f>
        <v>#ERROR!</v>
      </c>
      <c r="BI14" s="279" t="str">
        <f>RESULTADOS!#REF!</f>
        <v>#ERROR!</v>
      </c>
      <c r="BJ14" s="279" t="str">
        <f>RESULTADOS!#REF!</f>
        <v>#ERROR!</v>
      </c>
      <c r="BK14" s="279" t="str">
        <f>RESULTADOS!#REF!</f>
        <v>#ERROR!</v>
      </c>
      <c r="BL14" s="279" t="str">
        <f>RESULTADOS!#REF!</f>
        <v>#ERROR!</v>
      </c>
      <c r="BM14" s="279" t="str">
        <f>RESULTADOS!#REF!</f>
        <v>#ERROR!</v>
      </c>
      <c r="BN14" s="279" t="str">
        <f>RESULTADOS!#REF!</f>
        <v>#ERROR!</v>
      </c>
      <c r="BO14" s="279" t="str">
        <f>RESULTADOS!#REF!</f>
        <v>#ERROR!</v>
      </c>
      <c r="BP14" s="279" t="str">
        <f>RESULTADOS!#REF!</f>
        <v>#ERROR!</v>
      </c>
      <c r="BQ14" s="279" t="str">
        <f>RESULTADOS!#REF!</f>
        <v>#ERROR!</v>
      </c>
      <c r="BR14" s="279" t="str">
        <f>RESULTADOS!#REF!</f>
        <v>#ERROR!</v>
      </c>
      <c r="BS14" s="279" t="str">
        <f>RESULTADOS!#REF!</f>
        <v>#ERROR!</v>
      </c>
      <c r="BT14" s="279" t="str">
        <f>RESULTADOS!#REF!</f>
        <v>#ERROR!</v>
      </c>
      <c r="BU14" s="279" t="str">
        <f>RESULTADOS!#REF!</f>
        <v>#ERROR!</v>
      </c>
      <c r="BV14" s="279" t="str">
        <f>RESULTADOS!#REF!</f>
        <v>#ERROR!</v>
      </c>
      <c r="BW14" s="279" t="str">
        <f>RESULTADOS!#REF!</f>
        <v>#ERROR!</v>
      </c>
      <c r="BX14" s="279" t="str">
        <f>RESULTADOS!#REF!</f>
        <v>#ERROR!</v>
      </c>
      <c r="BY14" s="279" t="str">
        <f>RESULTADOS!#REF!</f>
        <v>#ERROR!</v>
      </c>
      <c r="BZ14" s="279" t="str">
        <f>RESULTADOS!#REF!</f>
        <v>#ERROR!</v>
      </c>
      <c r="CA14" s="279" t="str">
        <f>RESULTADOS!#REF!</f>
        <v>#ERROR!</v>
      </c>
      <c r="CB14" s="279" t="str">
        <f>RESULTADOS!#REF!</f>
        <v>#ERROR!</v>
      </c>
      <c r="CC14" s="279" t="str">
        <f>RESULTADOS!#REF!</f>
        <v>#ERROR!</v>
      </c>
      <c r="CD14" s="279" t="str">
        <f>RESULTADOS!#REF!</f>
        <v>#ERROR!</v>
      </c>
      <c r="CE14" s="279" t="str">
        <f>RESULTADOS!#REF!</f>
        <v>#ERROR!</v>
      </c>
      <c r="CF14" s="279" t="str">
        <f>RESULTADOS!#REF!</f>
        <v>#ERROR!</v>
      </c>
      <c r="CG14" s="279" t="str">
        <f>RESULTADOS!#REF!</f>
        <v>#ERROR!</v>
      </c>
      <c r="CH14" s="279" t="str">
        <f>RESULTADOS!#REF!</f>
        <v>#ERROR!</v>
      </c>
      <c r="CI14" s="279" t="str">
        <f>RESULTADOS!#REF!</f>
        <v>#ERROR!</v>
      </c>
      <c r="CJ14" s="279" t="str">
        <f>RESULTADOS!#REF!</f>
        <v>#ERROR!</v>
      </c>
      <c r="CK14" s="279" t="str">
        <f>RESULTADOS!#REF!</f>
        <v>#ERROR!</v>
      </c>
      <c r="CL14" s="279" t="str">
        <f>RESULTADOS!#REF!</f>
        <v>#ERROR!</v>
      </c>
      <c r="CM14" s="279" t="str">
        <f>RESULTADOS!#REF!</f>
        <v>#ERROR!</v>
      </c>
      <c r="CN14" s="279" t="str">
        <f>RESULTADOS!#REF!</f>
        <v>#ERROR!</v>
      </c>
      <c r="CO14" s="279" t="str">
        <f>RESULTADOS!#REF!</f>
        <v>#ERROR!</v>
      </c>
      <c r="CP14" s="279" t="str">
        <f>RESULTADOS!#REF!</f>
        <v>#ERROR!</v>
      </c>
      <c r="CQ14" s="279" t="str">
        <f>RESULTADOS!#REF!</f>
        <v>#ERROR!</v>
      </c>
      <c r="CR14" s="279" t="str">
        <f>RESULTADOS!#REF!</f>
        <v>#ERROR!</v>
      </c>
      <c r="CS14" s="279" t="str">
        <f>RESULTADOS!#REF!</f>
        <v>#ERROR!</v>
      </c>
      <c r="CT14" s="279" t="str">
        <f>RESULTADOS!#REF!</f>
        <v>#ERROR!</v>
      </c>
      <c r="CU14" s="279" t="str">
        <f>RESULTADOS!#REF!</f>
        <v>#ERROR!</v>
      </c>
      <c r="CV14" s="279" t="str">
        <f>RESULTADOS!#REF!</f>
        <v>#ERROR!</v>
      </c>
      <c r="CW14" s="279" t="str">
        <f>RESULTADOS!#REF!</f>
        <v>#ERROR!</v>
      </c>
      <c r="CX14" s="279" t="str">
        <f>RESULTADOS!#REF!</f>
        <v>#ERROR!</v>
      </c>
      <c r="CY14" s="279" t="str">
        <f>RESULTADOS!#REF!</f>
        <v>#ERROR!</v>
      </c>
      <c r="CZ14" s="279" t="str">
        <f>RESULTADOS!#REF!</f>
        <v>#ERROR!</v>
      </c>
      <c r="DA14" s="279" t="str">
        <f>RESULTADOS!#REF!</f>
        <v>#ERROR!</v>
      </c>
      <c r="DB14" s="279" t="str">
        <f>RESULTADOS!#REF!</f>
        <v>#ERROR!</v>
      </c>
      <c r="DC14" s="279" t="str">
        <f>RESULTADOS!#REF!</f>
        <v>#ERROR!</v>
      </c>
      <c r="DD14" s="279" t="str">
        <f>RESULTADOS!#REF!</f>
        <v>#ERROR!</v>
      </c>
      <c r="DE14" s="279" t="str">
        <f>RESULTADOS!#REF!</f>
        <v>#ERROR!</v>
      </c>
      <c r="DF14" s="279" t="str">
        <f>RESULTADOS!#REF!</f>
        <v>#ERROR!</v>
      </c>
      <c r="DG14" s="279" t="str">
        <f>RESULTADOS!#REF!</f>
        <v>#ERROR!</v>
      </c>
      <c r="DH14" s="279" t="str">
        <f>RESULTADOS!#REF!</f>
        <v>#ERROR!</v>
      </c>
      <c r="DI14" s="279" t="str">
        <f>RESULTADOS!#REF!</f>
        <v>#ERROR!</v>
      </c>
      <c r="DJ14" s="279" t="str">
        <f>RESULTADOS!#REF!</f>
        <v>#ERROR!</v>
      </c>
      <c r="DK14" s="279" t="str">
        <f>RESULTADOS!#REF!</f>
        <v>#ERROR!</v>
      </c>
      <c r="DL14" s="279" t="str">
        <f>RESULTADOS!#REF!</f>
        <v>#ERROR!</v>
      </c>
      <c r="DM14" s="279" t="str">
        <f>RESULTADOS!#REF!</f>
        <v>#ERROR!</v>
      </c>
      <c r="DN14" s="279" t="str">
        <f>RESULTADOS!#REF!</f>
        <v>#ERROR!</v>
      </c>
      <c r="DO14" s="282" t="str">
        <f>RESULTADOS!#REF!</f>
        <v>#ERROR!</v>
      </c>
      <c r="DP14" s="282" t="str">
        <f>RESULTADOS!#REF!</f>
        <v>#ERROR!</v>
      </c>
      <c r="DQ14" s="282" t="str">
        <f t="shared" si="2"/>
        <v>#ERROR!</v>
      </c>
      <c r="DR14" s="282" t="str">
        <f t="array" ref="DR14">IFERROR(INDEX('03.Muestra'!$E$8:$E$17,SMALL(IF("Documento no web"='03.Muestra'!$D$8:$D$17,ROW('03.Muestra'!$E$8:$E$17)-MIN(ROW('03.Muestra'!$D$8:$D$17))+1,""),ROW()-2)),"")</f>
        <v/>
      </c>
      <c r="DS14" s="282" t="str">
        <f>RESULTADOS!#REF!</f>
        <v>#ERROR!</v>
      </c>
      <c r="DT14" s="282" t="str">
        <f t="array" ref="DT14">IFERROR(INDEX('03.Muestra'!$G$8:$G$17,SMALL(IF("Documento no web"='03.Muestra'!$D$8:$D$17,ROW('03.Muestra'!$G$8:$G$17)-MIN(ROW('03.Muestra'!$D$8:$D$17))+1,""),ROW()-2)),"")</f>
        <v/>
      </c>
      <c r="DU14" s="286" t="str">
        <f t="array" ref="DU14">IFERROR(INDEX('03.Muestra'!$H$8:$H$17,SMALL(IF("Documento no web"='03.Muestra'!$D$8:$D$17,ROW('03.Muestra'!$H$8:$H$17)-MIN(ROW('03.Muestra'!$D$8:$D$17))+1,""),ROW()-2)),"")</f>
        <v/>
      </c>
      <c r="DV14" s="279" t="str">
        <f>RESULTADOS!#REF!</f>
        <v>#ERROR!</v>
      </c>
      <c r="DW14" s="279" t="str">
        <f>RESULTADOS!#REF!</f>
        <v>#ERROR!</v>
      </c>
      <c r="DX14" s="279" t="str">
        <f>RESULTADOS!#REF!</f>
        <v>#ERROR!</v>
      </c>
      <c r="DY14" s="279" t="str">
        <f>RESULTADOS!#REF!</f>
        <v>#ERROR!</v>
      </c>
      <c r="DZ14" s="279" t="str">
        <f>RESULTADOS!#REF!</f>
        <v>#ERROR!</v>
      </c>
      <c r="EA14" s="279" t="str">
        <f>RESULTADOS!#REF!</f>
        <v>#ERROR!</v>
      </c>
      <c r="EB14" s="279" t="str">
        <f>RESULTADOS!#REF!</f>
        <v>#ERROR!</v>
      </c>
      <c r="EC14" s="279" t="str">
        <f>RESULTADOS!#REF!</f>
        <v>#ERROR!</v>
      </c>
      <c r="ED14" s="279" t="str">
        <f>RESULTADOS!#REF!</f>
        <v>#ERROR!</v>
      </c>
      <c r="EE14" s="279" t="str">
        <f>RESULTADOS!#REF!</f>
        <v>#ERROR!</v>
      </c>
      <c r="EF14" s="279" t="str">
        <f>RESULTADOS!#REF!</f>
        <v>#ERROR!</v>
      </c>
      <c r="EG14" s="279" t="str">
        <f>RESULTADOS!#REF!</f>
        <v>#ERROR!</v>
      </c>
      <c r="EH14" s="279" t="str">
        <f>RESULTADOS!#REF!</f>
        <v>#ERROR!</v>
      </c>
      <c r="EI14" s="279" t="str">
        <f>RESULTADOS!#REF!</f>
        <v>#ERROR!</v>
      </c>
      <c r="EJ14" s="279" t="str">
        <f>RESULTADOS!#REF!</f>
        <v>#ERROR!</v>
      </c>
      <c r="EK14" s="279" t="str">
        <f>RESULTADOS!#REF!</f>
        <v>#ERROR!</v>
      </c>
      <c r="EL14" s="279" t="str">
        <f>RESULTADOS!#REF!</f>
        <v>#ERROR!</v>
      </c>
      <c r="EM14" s="279" t="str">
        <f>RESULTADOS!#REF!</f>
        <v>#ERROR!</v>
      </c>
      <c r="EN14" s="279" t="str">
        <f>RESULTADOS!#REF!</f>
        <v>#ERROR!</v>
      </c>
      <c r="EO14" s="279" t="str">
        <f>RESULTADOS!#REF!</f>
        <v>#ERROR!</v>
      </c>
      <c r="EP14" s="279" t="str">
        <f>RESULTADOS!#REF!</f>
        <v>#ERROR!</v>
      </c>
      <c r="EQ14" s="279" t="str">
        <f>RESULTADOS!#REF!</f>
        <v>#ERROR!</v>
      </c>
      <c r="ER14" s="279" t="str">
        <f>RESULTADOS!#REF!</f>
        <v>#ERROR!</v>
      </c>
      <c r="ES14" s="279" t="str">
        <f>RESULTADOS!#REF!</f>
        <v>#ERROR!</v>
      </c>
      <c r="ET14" s="279" t="str">
        <f>RESULTADOS!#REF!</f>
        <v>#ERROR!</v>
      </c>
      <c r="EU14" s="279" t="str">
        <f>RESULTADOS!#REF!</f>
        <v>#ERROR!</v>
      </c>
      <c r="EV14" s="279" t="str">
        <f>RESULTADOS!#REF!</f>
        <v>#ERROR!</v>
      </c>
      <c r="EW14" s="279" t="str">
        <f>RESULTADOS!#REF!</f>
        <v>#ERROR!</v>
      </c>
      <c r="EX14" s="279" t="str">
        <f>RESULTADOS!#REF!</f>
        <v>#ERROR!</v>
      </c>
      <c r="EY14" s="279" t="str">
        <f>RESULTADOS!#REF!</f>
        <v>#ERROR!</v>
      </c>
      <c r="EZ14" s="279" t="str">
        <f>RESULTADOS!#REF!</f>
        <v>#ERROR!</v>
      </c>
      <c r="FA14" s="279" t="str">
        <f>RESULTADOS!#REF!</f>
        <v>#ERROR!</v>
      </c>
      <c r="FB14" s="279" t="str">
        <f>RESULTADOS!#REF!</f>
        <v>#ERROR!</v>
      </c>
      <c r="FC14" s="279" t="str">
        <f>RESULTADOS!#REF!</f>
        <v>#ERROR!</v>
      </c>
      <c r="FD14" s="279" t="str">
        <f>RESULTADOS!#REF!</f>
        <v>#ERROR!</v>
      </c>
      <c r="FE14" s="279" t="str">
        <f>RESULTADOS!#REF!</f>
        <v>#ERROR!</v>
      </c>
      <c r="FF14" s="279" t="str">
        <f>RESULTADOS!#REF!</f>
        <v>#ERROR!</v>
      </c>
      <c r="FG14" s="279" t="str">
        <f>RESULTADOS!#REF!</f>
        <v>#ERROR!</v>
      </c>
      <c r="FH14" s="279" t="str">
        <f>RESULTADOS!#REF!</f>
        <v>#ERROR!</v>
      </c>
      <c r="FI14" s="279" t="str">
        <f>RESULTADOS!#REF!</f>
        <v>#ERROR!</v>
      </c>
      <c r="FJ14" s="279" t="str">
        <f>RESULTADOS!#REF!</f>
        <v>#ERROR!</v>
      </c>
      <c r="FK14" s="279" t="str">
        <f>RESULTADOS!#REF!</f>
        <v>#ERROR!</v>
      </c>
      <c r="FL14" s="279" t="str">
        <f>RESULTADOS!#REF!</f>
        <v>#ERROR!</v>
      </c>
      <c r="FM14" s="279" t="str">
        <f>RESULTADOS!#REF!</f>
        <v>#ERROR!</v>
      </c>
      <c r="FN14" s="279" t="str">
        <f>RESULTADOS!#REF!</f>
        <v>#ERROR!</v>
      </c>
    </row>
    <row r="15" ht="12.75" customHeight="1">
      <c r="C15" s="276" t="s">
        <v>28</v>
      </c>
      <c r="D15" s="280" t="str">
        <f>'01.Definición de ámbito'!C25</f>
        <v>UNE-EN 301 549:2022 - excluyendo el contenido excluido por el RD 1112/2018</v>
      </c>
      <c r="E15" s="276" t="s">
        <v>52</v>
      </c>
      <c r="F15" s="280" t="str">
        <f>'02.Tecnologías'!I12</f>
        <v>Sí</v>
      </c>
      <c r="G15" s="281"/>
      <c r="H15" s="281"/>
      <c r="I15" s="281"/>
      <c r="J15" s="281"/>
      <c r="T15" s="282" t="str">
        <f>RESULTADOS!#REF!</f>
        <v>#ERROR!</v>
      </c>
      <c r="U15" s="282" t="str">
        <f>RESULTADOS!#REF!</f>
        <v>#ERROR!</v>
      </c>
      <c r="V15" s="282" t="str">
        <f t="shared" si="1"/>
        <v>#ERROR!</v>
      </c>
      <c r="W15" s="282"/>
      <c r="X15" s="282" t="str">
        <f>RESULTADOS!#REF!</f>
        <v>#ERROR!</v>
      </c>
      <c r="Y15" s="282"/>
      <c r="Z15" s="286"/>
      <c r="AA15" s="279" t="str">
        <f>RESULTADOS!#REF!</f>
        <v>#ERROR!</v>
      </c>
      <c r="AB15" s="279" t="str">
        <f>RESULTADOS!#REF!</f>
        <v>#ERROR!</v>
      </c>
      <c r="AC15" s="279" t="str">
        <f>RESULTADOS!#REF!</f>
        <v>#ERROR!</v>
      </c>
      <c r="AD15" s="279" t="str">
        <f>RESULTADOS!#REF!</f>
        <v>#ERROR!</v>
      </c>
      <c r="AE15" s="279" t="str">
        <f>RESULTADOS!#REF!</f>
        <v>#ERROR!</v>
      </c>
      <c r="AF15" s="279" t="str">
        <f>RESULTADOS!#REF!</f>
        <v>#ERROR!</v>
      </c>
      <c r="AG15" s="279" t="str">
        <f>RESULTADOS!#REF!</f>
        <v>#ERROR!</v>
      </c>
      <c r="AH15" s="279" t="str">
        <f>RESULTADOS!#REF!</f>
        <v>#ERROR!</v>
      </c>
      <c r="AI15" s="279" t="str">
        <f>RESULTADOS!#REF!</f>
        <v>#ERROR!</v>
      </c>
      <c r="AJ15" s="279" t="str">
        <f>RESULTADOS!#REF!</f>
        <v>#ERROR!</v>
      </c>
      <c r="AK15" s="279" t="str">
        <f>RESULTADOS!#REF!</f>
        <v>#ERROR!</v>
      </c>
      <c r="AL15" s="279" t="str">
        <f>RESULTADOS!#REF!</f>
        <v>#ERROR!</v>
      </c>
      <c r="AM15" s="279" t="str">
        <f>RESULTADOS!#REF!</f>
        <v>#ERROR!</v>
      </c>
      <c r="AN15" s="279" t="str">
        <f>RESULTADOS!#REF!</f>
        <v>#ERROR!</v>
      </c>
      <c r="AO15" s="279" t="str">
        <f>RESULTADOS!#REF!</f>
        <v>#ERROR!</v>
      </c>
      <c r="AP15" s="279" t="str">
        <f>RESULTADOS!#REF!</f>
        <v>#ERROR!</v>
      </c>
      <c r="AQ15" s="279" t="str">
        <f>RESULTADOS!#REF!</f>
        <v>#ERROR!</v>
      </c>
      <c r="AR15" s="279" t="str">
        <f>RESULTADOS!#REF!</f>
        <v>#ERROR!</v>
      </c>
      <c r="AS15" s="279" t="str">
        <f>RESULTADOS!#REF!</f>
        <v>#ERROR!</v>
      </c>
      <c r="AT15" s="279" t="str">
        <f>RESULTADOS!#REF!</f>
        <v>#ERROR!</v>
      </c>
      <c r="AU15" s="279" t="str">
        <f>RESULTADOS!#REF!</f>
        <v>#ERROR!</v>
      </c>
      <c r="AV15" s="279" t="str">
        <f>RESULTADOS!#REF!</f>
        <v>#ERROR!</v>
      </c>
      <c r="AW15" s="279" t="str">
        <f>RESULTADOS!#REF!</f>
        <v>#ERROR!</v>
      </c>
      <c r="AX15" s="279" t="str">
        <f>RESULTADOS!#REF!</f>
        <v>#ERROR!</v>
      </c>
      <c r="AY15" s="279" t="str">
        <f>RESULTADOS!#REF!</f>
        <v>#ERROR!</v>
      </c>
      <c r="AZ15" s="279" t="str">
        <f>RESULTADOS!#REF!</f>
        <v>#ERROR!</v>
      </c>
      <c r="BA15" s="279" t="str">
        <f>RESULTADOS!#REF!</f>
        <v>#ERROR!</v>
      </c>
      <c r="BB15" s="279" t="str">
        <f>RESULTADOS!#REF!</f>
        <v>#ERROR!</v>
      </c>
      <c r="BC15" s="279" t="str">
        <f>RESULTADOS!#REF!</f>
        <v>#ERROR!</v>
      </c>
      <c r="BD15" s="279" t="str">
        <f>RESULTADOS!#REF!</f>
        <v>#ERROR!</v>
      </c>
      <c r="BE15" s="279" t="str">
        <f>RESULTADOS!#REF!</f>
        <v>#ERROR!</v>
      </c>
      <c r="BF15" s="279" t="str">
        <f>RESULTADOS!#REF!</f>
        <v>#ERROR!</v>
      </c>
      <c r="BG15" s="279" t="str">
        <f>RESULTADOS!#REF!</f>
        <v>#ERROR!</v>
      </c>
      <c r="BH15" s="279" t="str">
        <f>RESULTADOS!#REF!</f>
        <v>#ERROR!</v>
      </c>
      <c r="BI15" s="279" t="str">
        <f>RESULTADOS!#REF!</f>
        <v>#ERROR!</v>
      </c>
      <c r="BJ15" s="279" t="str">
        <f>RESULTADOS!#REF!</f>
        <v>#ERROR!</v>
      </c>
      <c r="BK15" s="279" t="str">
        <f>RESULTADOS!#REF!</f>
        <v>#ERROR!</v>
      </c>
      <c r="BL15" s="279" t="str">
        <f>RESULTADOS!#REF!</f>
        <v>#ERROR!</v>
      </c>
      <c r="BM15" s="279" t="str">
        <f>RESULTADOS!#REF!</f>
        <v>#ERROR!</v>
      </c>
      <c r="BN15" s="279" t="str">
        <f>RESULTADOS!#REF!</f>
        <v>#ERROR!</v>
      </c>
      <c r="BO15" s="279" t="str">
        <f>RESULTADOS!#REF!</f>
        <v>#ERROR!</v>
      </c>
      <c r="BP15" s="279" t="str">
        <f>RESULTADOS!#REF!</f>
        <v>#ERROR!</v>
      </c>
      <c r="BQ15" s="279" t="str">
        <f>RESULTADOS!#REF!</f>
        <v>#ERROR!</v>
      </c>
      <c r="BR15" s="279" t="str">
        <f>RESULTADOS!#REF!</f>
        <v>#ERROR!</v>
      </c>
      <c r="BS15" s="279" t="str">
        <f>RESULTADOS!#REF!</f>
        <v>#ERROR!</v>
      </c>
      <c r="BT15" s="279" t="str">
        <f>RESULTADOS!#REF!</f>
        <v>#ERROR!</v>
      </c>
      <c r="BU15" s="279" t="str">
        <f>RESULTADOS!#REF!</f>
        <v>#ERROR!</v>
      </c>
      <c r="BV15" s="279" t="str">
        <f>RESULTADOS!#REF!</f>
        <v>#ERROR!</v>
      </c>
      <c r="BW15" s="279" t="str">
        <f>RESULTADOS!#REF!</f>
        <v>#ERROR!</v>
      </c>
      <c r="BX15" s="279" t="str">
        <f>RESULTADOS!#REF!</f>
        <v>#ERROR!</v>
      </c>
      <c r="BY15" s="279" t="str">
        <f>RESULTADOS!#REF!</f>
        <v>#ERROR!</v>
      </c>
      <c r="BZ15" s="279" t="str">
        <f>RESULTADOS!#REF!</f>
        <v>#ERROR!</v>
      </c>
      <c r="CA15" s="279" t="str">
        <f>RESULTADOS!#REF!</f>
        <v>#ERROR!</v>
      </c>
      <c r="CB15" s="279" t="str">
        <f>RESULTADOS!#REF!</f>
        <v>#ERROR!</v>
      </c>
      <c r="CC15" s="279" t="str">
        <f>RESULTADOS!#REF!</f>
        <v>#ERROR!</v>
      </c>
      <c r="CD15" s="279" t="str">
        <f>RESULTADOS!#REF!</f>
        <v>#ERROR!</v>
      </c>
      <c r="CE15" s="279" t="str">
        <f>RESULTADOS!#REF!</f>
        <v>#ERROR!</v>
      </c>
      <c r="CF15" s="279" t="str">
        <f>RESULTADOS!#REF!</f>
        <v>#ERROR!</v>
      </c>
      <c r="CG15" s="279" t="str">
        <f>RESULTADOS!#REF!</f>
        <v>#ERROR!</v>
      </c>
      <c r="CH15" s="279" t="str">
        <f>RESULTADOS!#REF!</f>
        <v>#ERROR!</v>
      </c>
      <c r="CI15" s="279" t="str">
        <f>RESULTADOS!#REF!</f>
        <v>#ERROR!</v>
      </c>
      <c r="CJ15" s="279" t="str">
        <f>RESULTADOS!#REF!</f>
        <v>#ERROR!</v>
      </c>
      <c r="CK15" s="279" t="str">
        <f>RESULTADOS!#REF!</f>
        <v>#ERROR!</v>
      </c>
      <c r="CL15" s="279" t="str">
        <f>RESULTADOS!#REF!</f>
        <v>#ERROR!</v>
      </c>
      <c r="CM15" s="279" t="str">
        <f>RESULTADOS!#REF!</f>
        <v>#ERROR!</v>
      </c>
      <c r="CN15" s="279" t="str">
        <f>RESULTADOS!#REF!</f>
        <v>#ERROR!</v>
      </c>
      <c r="CO15" s="279" t="str">
        <f>RESULTADOS!#REF!</f>
        <v>#ERROR!</v>
      </c>
      <c r="CP15" s="279" t="str">
        <f>RESULTADOS!#REF!</f>
        <v>#ERROR!</v>
      </c>
      <c r="CQ15" s="279" t="str">
        <f>RESULTADOS!#REF!</f>
        <v>#ERROR!</v>
      </c>
      <c r="CR15" s="279" t="str">
        <f>RESULTADOS!#REF!</f>
        <v>#ERROR!</v>
      </c>
      <c r="CS15" s="279" t="str">
        <f>RESULTADOS!#REF!</f>
        <v>#ERROR!</v>
      </c>
      <c r="CT15" s="279" t="str">
        <f>RESULTADOS!#REF!</f>
        <v>#ERROR!</v>
      </c>
      <c r="CU15" s="279" t="str">
        <f>RESULTADOS!#REF!</f>
        <v>#ERROR!</v>
      </c>
      <c r="CV15" s="279" t="str">
        <f>RESULTADOS!#REF!</f>
        <v>#ERROR!</v>
      </c>
      <c r="CW15" s="279" t="str">
        <f>RESULTADOS!#REF!</f>
        <v>#ERROR!</v>
      </c>
      <c r="CX15" s="279" t="str">
        <f>RESULTADOS!#REF!</f>
        <v>#ERROR!</v>
      </c>
      <c r="CY15" s="279" t="str">
        <f>RESULTADOS!#REF!</f>
        <v>#ERROR!</v>
      </c>
      <c r="CZ15" s="279" t="str">
        <f>RESULTADOS!#REF!</f>
        <v>#ERROR!</v>
      </c>
      <c r="DA15" s="279" t="str">
        <f>RESULTADOS!#REF!</f>
        <v>#ERROR!</v>
      </c>
      <c r="DB15" s="279" t="str">
        <f>RESULTADOS!#REF!</f>
        <v>#ERROR!</v>
      </c>
      <c r="DC15" s="279" t="str">
        <f>RESULTADOS!#REF!</f>
        <v>#ERROR!</v>
      </c>
      <c r="DD15" s="279" t="str">
        <f>RESULTADOS!#REF!</f>
        <v>#ERROR!</v>
      </c>
      <c r="DE15" s="279" t="str">
        <f>RESULTADOS!#REF!</f>
        <v>#ERROR!</v>
      </c>
      <c r="DF15" s="279" t="str">
        <f>RESULTADOS!#REF!</f>
        <v>#ERROR!</v>
      </c>
      <c r="DG15" s="279" t="str">
        <f>RESULTADOS!#REF!</f>
        <v>#ERROR!</v>
      </c>
      <c r="DH15" s="279" t="str">
        <f>RESULTADOS!#REF!</f>
        <v>#ERROR!</v>
      </c>
      <c r="DI15" s="279" t="str">
        <f>RESULTADOS!#REF!</f>
        <v>#ERROR!</v>
      </c>
      <c r="DJ15" s="279" t="str">
        <f>RESULTADOS!#REF!</f>
        <v>#ERROR!</v>
      </c>
      <c r="DK15" s="279" t="str">
        <f>RESULTADOS!#REF!</f>
        <v>#ERROR!</v>
      </c>
      <c r="DL15" s="279" t="str">
        <f>RESULTADOS!#REF!</f>
        <v>#ERROR!</v>
      </c>
      <c r="DM15" s="279" t="str">
        <f>RESULTADOS!#REF!</f>
        <v>#ERROR!</v>
      </c>
      <c r="DN15" s="279" t="str">
        <f>RESULTADOS!#REF!</f>
        <v>#ERROR!</v>
      </c>
      <c r="DO15" s="282" t="str">
        <f>RESULTADOS!#REF!</f>
        <v>#ERROR!</v>
      </c>
      <c r="DP15" s="282" t="str">
        <f>RESULTADOS!#REF!</f>
        <v>#ERROR!</v>
      </c>
      <c r="DQ15" s="282" t="str">
        <f t="shared" si="2"/>
        <v>#ERROR!</v>
      </c>
      <c r="DR15" s="282" t="str">
        <f t="array" ref="DR15">IFERROR(INDEX('03.Muestra'!$E$8:$E$17,SMALL(IF("Documento no web"='03.Muestra'!$D$8:$D$17,ROW('03.Muestra'!$E$8:$E$17)-MIN(ROW('03.Muestra'!$D$8:$D$17))+1,""),ROW()-2)),"")</f>
        <v/>
      </c>
      <c r="DS15" s="282" t="str">
        <f>RESULTADOS!#REF!</f>
        <v>#ERROR!</v>
      </c>
      <c r="DT15" s="282" t="str">
        <f t="array" ref="DT15">IFERROR(INDEX('03.Muestra'!$G$8:$G$17,SMALL(IF("Documento no web"='03.Muestra'!$D$8:$D$17,ROW('03.Muestra'!$G$8:$G$17)-MIN(ROW('03.Muestra'!$D$8:$D$17))+1,""),ROW()-2)),"")</f>
        <v/>
      </c>
      <c r="DU15" s="286" t="str">
        <f t="array" ref="DU15">IFERROR(INDEX('03.Muestra'!$H$8:$H$17,SMALL(IF("Documento no web"='03.Muestra'!$D$8:$D$17,ROW('03.Muestra'!$H$8:$H$17)-MIN(ROW('03.Muestra'!$D$8:$D$17))+1,""),ROW()-2)),"")</f>
        <v/>
      </c>
      <c r="DV15" s="279" t="str">
        <f>RESULTADOS!#REF!</f>
        <v>#ERROR!</v>
      </c>
      <c r="DW15" s="279" t="str">
        <f>RESULTADOS!#REF!</f>
        <v>#ERROR!</v>
      </c>
      <c r="DX15" s="279" t="str">
        <f>RESULTADOS!#REF!</f>
        <v>#ERROR!</v>
      </c>
      <c r="DY15" s="279" t="str">
        <f>RESULTADOS!#REF!</f>
        <v>#ERROR!</v>
      </c>
      <c r="DZ15" s="279" t="str">
        <f>RESULTADOS!#REF!</f>
        <v>#ERROR!</v>
      </c>
      <c r="EA15" s="279" t="str">
        <f>RESULTADOS!#REF!</f>
        <v>#ERROR!</v>
      </c>
      <c r="EB15" s="279" t="str">
        <f>RESULTADOS!#REF!</f>
        <v>#ERROR!</v>
      </c>
      <c r="EC15" s="279" t="str">
        <f>RESULTADOS!#REF!</f>
        <v>#ERROR!</v>
      </c>
      <c r="ED15" s="279" t="str">
        <f>RESULTADOS!#REF!</f>
        <v>#ERROR!</v>
      </c>
      <c r="EE15" s="279" t="str">
        <f>RESULTADOS!#REF!</f>
        <v>#ERROR!</v>
      </c>
      <c r="EF15" s="279" t="str">
        <f>RESULTADOS!#REF!</f>
        <v>#ERROR!</v>
      </c>
      <c r="EG15" s="279" t="str">
        <f>RESULTADOS!#REF!</f>
        <v>#ERROR!</v>
      </c>
      <c r="EH15" s="279" t="str">
        <f>RESULTADOS!#REF!</f>
        <v>#ERROR!</v>
      </c>
      <c r="EI15" s="279" t="str">
        <f>RESULTADOS!#REF!</f>
        <v>#ERROR!</v>
      </c>
      <c r="EJ15" s="279" t="str">
        <f>RESULTADOS!#REF!</f>
        <v>#ERROR!</v>
      </c>
      <c r="EK15" s="279" t="str">
        <f>RESULTADOS!#REF!</f>
        <v>#ERROR!</v>
      </c>
      <c r="EL15" s="279" t="str">
        <f>RESULTADOS!#REF!</f>
        <v>#ERROR!</v>
      </c>
      <c r="EM15" s="279" t="str">
        <f>RESULTADOS!#REF!</f>
        <v>#ERROR!</v>
      </c>
      <c r="EN15" s="279" t="str">
        <f>RESULTADOS!#REF!</f>
        <v>#ERROR!</v>
      </c>
      <c r="EO15" s="279" t="str">
        <f>RESULTADOS!#REF!</f>
        <v>#ERROR!</v>
      </c>
      <c r="EP15" s="279" t="str">
        <f>RESULTADOS!#REF!</f>
        <v>#ERROR!</v>
      </c>
      <c r="EQ15" s="279" t="str">
        <f>RESULTADOS!#REF!</f>
        <v>#ERROR!</v>
      </c>
      <c r="ER15" s="279" t="str">
        <f>RESULTADOS!#REF!</f>
        <v>#ERROR!</v>
      </c>
      <c r="ES15" s="279" t="str">
        <f>RESULTADOS!#REF!</f>
        <v>#ERROR!</v>
      </c>
      <c r="ET15" s="279" t="str">
        <f>RESULTADOS!#REF!</f>
        <v>#ERROR!</v>
      </c>
      <c r="EU15" s="279" t="str">
        <f>RESULTADOS!#REF!</f>
        <v>#ERROR!</v>
      </c>
      <c r="EV15" s="279" t="str">
        <f>RESULTADOS!#REF!</f>
        <v>#ERROR!</v>
      </c>
      <c r="EW15" s="279" t="str">
        <f>RESULTADOS!#REF!</f>
        <v>#ERROR!</v>
      </c>
      <c r="EX15" s="279" t="str">
        <f>RESULTADOS!#REF!</f>
        <v>#ERROR!</v>
      </c>
      <c r="EY15" s="279" t="str">
        <f>RESULTADOS!#REF!</f>
        <v>#ERROR!</v>
      </c>
      <c r="EZ15" s="279" t="str">
        <f>RESULTADOS!#REF!</f>
        <v>#ERROR!</v>
      </c>
      <c r="FA15" s="279" t="str">
        <f>RESULTADOS!#REF!</f>
        <v>#ERROR!</v>
      </c>
      <c r="FB15" s="279" t="str">
        <f>RESULTADOS!#REF!</f>
        <v>#ERROR!</v>
      </c>
      <c r="FC15" s="279" t="str">
        <f>RESULTADOS!#REF!</f>
        <v>#ERROR!</v>
      </c>
      <c r="FD15" s="279" t="str">
        <f>RESULTADOS!#REF!</f>
        <v>#ERROR!</v>
      </c>
      <c r="FE15" s="279" t="str">
        <f>RESULTADOS!#REF!</f>
        <v>#ERROR!</v>
      </c>
      <c r="FF15" s="279" t="str">
        <f>RESULTADOS!#REF!</f>
        <v>#ERROR!</v>
      </c>
      <c r="FG15" s="279" t="str">
        <f>RESULTADOS!#REF!</f>
        <v>#ERROR!</v>
      </c>
      <c r="FH15" s="279" t="str">
        <f>RESULTADOS!#REF!</f>
        <v>#ERROR!</v>
      </c>
      <c r="FI15" s="279" t="str">
        <f>RESULTADOS!#REF!</f>
        <v>#ERROR!</v>
      </c>
      <c r="FJ15" s="279" t="str">
        <f>RESULTADOS!#REF!</f>
        <v>#ERROR!</v>
      </c>
      <c r="FK15" s="279" t="str">
        <f>RESULTADOS!#REF!</f>
        <v>#ERROR!</v>
      </c>
      <c r="FL15" s="279" t="str">
        <f>RESULTADOS!#REF!</f>
        <v>#ERROR!</v>
      </c>
      <c r="FM15" s="279" t="str">
        <f>RESULTADOS!#REF!</f>
        <v>#ERROR!</v>
      </c>
      <c r="FN15" s="279" t="str">
        <f>RESULTADOS!#REF!</f>
        <v>#ERROR!</v>
      </c>
    </row>
    <row r="16" ht="12.75" customHeight="1">
      <c r="C16" s="276" t="s">
        <v>30</v>
      </c>
      <c r="D16" s="280" t="str">
        <f>'01.Definición de ámbito'!C27</f>
        <v>La revisión se ha realizado desde equipo Windows 10 y el navegrador Chrome</v>
      </c>
      <c r="F16" s="281"/>
      <c r="G16" s="281"/>
      <c r="H16" s="281"/>
      <c r="I16" s="281"/>
      <c r="J16" s="281"/>
      <c r="T16" s="282" t="str">
        <f>RESULTADOS!#REF!</f>
        <v>#ERROR!</v>
      </c>
      <c r="U16" s="282" t="str">
        <f>RESULTADOS!#REF!</f>
        <v>#ERROR!</v>
      </c>
      <c r="V16" s="282" t="str">
        <f t="shared" si="1"/>
        <v>#ERROR!</v>
      </c>
      <c r="W16" s="282"/>
      <c r="X16" s="282" t="str">
        <f>RESULTADOS!#REF!</f>
        <v>#ERROR!</v>
      </c>
      <c r="Y16" s="282"/>
      <c r="Z16" s="286"/>
      <c r="AA16" s="279" t="str">
        <f>RESULTADOS!#REF!</f>
        <v>#ERROR!</v>
      </c>
      <c r="AB16" s="279" t="str">
        <f>RESULTADOS!#REF!</f>
        <v>#ERROR!</v>
      </c>
      <c r="AC16" s="279" t="str">
        <f>RESULTADOS!#REF!</f>
        <v>#ERROR!</v>
      </c>
      <c r="AD16" s="279" t="str">
        <f>RESULTADOS!#REF!</f>
        <v>#ERROR!</v>
      </c>
      <c r="AE16" s="279" t="str">
        <f>RESULTADOS!#REF!</f>
        <v>#ERROR!</v>
      </c>
      <c r="AF16" s="279" t="str">
        <f>RESULTADOS!#REF!</f>
        <v>#ERROR!</v>
      </c>
      <c r="AG16" s="279" t="str">
        <f>RESULTADOS!#REF!</f>
        <v>#ERROR!</v>
      </c>
      <c r="AH16" s="279" t="str">
        <f>RESULTADOS!#REF!</f>
        <v>#ERROR!</v>
      </c>
      <c r="AI16" s="279" t="str">
        <f>RESULTADOS!#REF!</f>
        <v>#ERROR!</v>
      </c>
      <c r="AJ16" s="279" t="str">
        <f>RESULTADOS!#REF!</f>
        <v>#ERROR!</v>
      </c>
      <c r="AK16" s="279" t="str">
        <f>RESULTADOS!#REF!</f>
        <v>#ERROR!</v>
      </c>
      <c r="AL16" s="279" t="str">
        <f>RESULTADOS!#REF!</f>
        <v>#ERROR!</v>
      </c>
      <c r="AM16" s="279" t="str">
        <f>RESULTADOS!#REF!</f>
        <v>#ERROR!</v>
      </c>
      <c r="AN16" s="279" t="str">
        <f>RESULTADOS!#REF!</f>
        <v>#ERROR!</v>
      </c>
      <c r="AO16" s="279" t="str">
        <f>RESULTADOS!#REF!</f>
        <v>#ERROR!</v>
      </c>
      <c r="AP16" s="279" t="str">
        <f>RESULTADOS!#REF!</f>
        <v>#ERROR!</v>
      </c>
      <c r="AQ16" s="279" t="str">
        <f>RESULTADOS!#REF!</f>
        <v>#ERROR!</v>
      </c>
      <c r="AR16" s="279" t="str">
        <f>RESULTADOS!#REF!</f>
        <v>#ERROR!</v>
      </c>
      <c r="AS16" s="279" t="str">
        <f>RESULTADOS!#REF!</f>
        <v>#ERROR!</v>
      </c>
      <c r="AT16" s="279" t="str">
        <f>RESULTADOS!#REF!</f>
        <v>#ERROR!</v>
      </c>
      <c r="AU16" s="279" t="str">
        <f>RESULTADOS!#REF!</f>
        <v>#ERROR!</v>
      </c>
      <c r="AV16" s="279" t="str">
        <f>RESULTADOS!#REF!</f>
        <v>#ERROR!</v>
      </c>
      <c r="AW16" s="279" t="str">
        <f>RESULTADOS!#REF!</f>
        <v>#ERROR!</v>
      </c>
      <c r="AX16" s="279" t="str">
        <f>RESULTADOS!#REF!</f>
        <v>#ERROR!</v>
      </c>
      <c r="AY16" s="279" t="str">
        <f>RESULTADOS!#REF!</f>
        <v>#ERROR!</v>
      </c>
      <c r="AZ16" s="279" t="str">
        <f>RESULTADOS!#REF!</f>
        <v>#ERROR!</v>
      </c>
      <c r="BA16" s="279" t="str">
        <f>RESULTADOS!#REF!</f>
        <v>#ERROR!</v>
      </c>
      <c r="BB16" s="279" t="str">
        <f>RESULTADOS!#REF!</f>
        <v>#ERROR!</v>
      </c>
      <c r="BC16" s="279" t="str">
        <f>RESULTADOS!#REF!</f>
        <v>#ERROR!</v>
      </c>
      <c r="BD16" s="279" t="str">
        <f>RESULTADOS!#REF!</f>
        <v>#ERROR!</v>
      </c>
      <c r="BE16" s="279" t="str">
        <f>RESULTADOS!#REF!</f>
        <v>#ERROR!</v>
      </c>
      <c r="BF16" s="279" t="str">
        <f>RESULTADOS!#REF!</f>
        <v>#ERROR!</v>
      </c>
      <c r="BG16" s="279" t="str">
        <f>RESULTADOS!#REF!</f>
        <v>#ERROR!</v>
      </c>
      <c r="BH16" s="279" t="str">
        <f>RESULTADOS!#REF!</f>
        <v>#ERROR!</v>
      </c>
      <c r="BI16" s="279" t="str">
        <f>RESULTADOS!#REF!</f>
        <v>#ERROR!</v>
      </c>
      <c r="BJ16" s="279" t="str">
        <f>RESULTADOS!#REF!</f>
        <v>#ERROR!</v>
      </c>
      <c r="BK16" s="279" t="str">
        <f>RESULTADOS!#REF!</f>
        <v>#ERROR!</v>
      </c>
      <c r="BL16" s="279" t="str">
        <f>RESULTADOS!#REF!</f>
        <v>#ERROR!</v>
      </c>
      <c r="BM16" s="279" t="str">
        <f>RESULTADOS!#REF!</f>
        <v>#ERROR!</v>
      </c>
      <c r="BN16" s="279" t="str">
        <f>RESULTADOS!#REF!</f>
        <v>#ERROR!</v>
      </c>
      <c r="BO16" s="279" t="str">
        <f>RESULTADOS!#REF!</f>
        <v>#ERROR!</v>
      </c>
      <c r="BP16" s="279" t="str">
        <f>RESULTADOS!#REF!</f>
        <v>#ERROR!</v>
      </c>
      <c r="BQ16" s="279" t="str">
        <f>RESULTADOS!#REF!</f>
        <v>#ERROR!</v>
      </c>
      <c r="BR16" s="279" t="str">
        <f>RESULTADOS!#REF!</f>
        <v>#ERROR!</v>
      </c>
      <c r="BS16" s="279" t="str">
        <f>RESULTADOS!#REF!</f>
        <v>#ERROR!</v>
      </c>
      <c r="BT16" s="279" t="str">
        <f>RESULTADOS!#REF!</f>
        <v>#ERROR!</v>
      </c>
      <c r="BU16" s="279" t="str">
        <f>RESULTADOS!#REF!</f>
        <v>#ERROR!</v>
      </c>
      <c r="BV16" s="279" t="str">
        <f>RESULTADOS!#REF!</f>
        <v>#ERROR!</v>
      </c>
      <c r="BW16" s="279" t="str">
        <f>RESULTADOS!#REF!</f>
        <v>#ERROR!</v>
      </c>
      <c r="BX16" s="279" t="str">
        <f>RESULTADOS!#REF!</f>
        <v>#ERROR!</v>
      </c>
      <c r="BY16" s="279" t="str">
        <f>RESULTADOS!#REF!</f>
        <v>#ERROR!</v>
      </c>
      <c r="BZ16" s="279" t="str">
        <f>RESULTADOS!#REF!</f>
        <v>#ERROR!</v>
      </c>
      <c r="CA16" s="279" t="str">
        <f>RESULTADOS!#REF!</f>
        <v>#ERROR!</v>
      </c>
      <c r="CB16" s="279" t="str">
        <f>RESULTADOS!#REF!</f>
        <v>#ERROR!</v>
      </c>
      <c r="CC16" s="279" t="str">
        <f>RESULTADOS!#REF!</f>
        <v>#ERROR!</v>
      </c>
      <c r="CD16" s="279" t="str">
        <f>RESULTADOS!#REF!</f>
        <v>#ERROR!</v>
      </c>
      <c r="CE16" s="279" t="str">
        <f>RESULTADOS!#REF!</f>
        <v>#ERROR!</v>
      </c>
      <c r="CF16" s="279" t="str">
        <f>RESULTADOS!#REF!</f>
        <v>#ERROR!</v>
      </c>
      <c r="CG16" s="279" t="str">
        <f>RESULTADOS!#REF!</f>
        <v>#ERROR!</v>
      </c>
      <c r="CH16" s="279" t="str">
        <f>RESULTADOS!#REF!</f>
        <v>#ERROR!</v>
      </c>
      <c r="CI16" s="279" t="str">
        <f>RESULTADOS!#REF!</f>
        <v>#ERROR!</v>
      </c>
      <c r="CJ16" s="279" t="str">
        <f>RESULTADOS!#REF!</f>
        <v>#ERROR!</v>
      </c>
      <c r="CK16" s="279" t="str">
        <f>RESULTADOS!#REF!</f>
        <v>#ERROR!</v>
      </c>
      <c r="CL16" s="279" t="str">
        <f>RESULTADOS!#REF!</f>
        <v>#ERROR!</v>
      </c>
      <c r="CM16" s="279" t="str">
        <f>RESULTADOS!#REF!</f>
        <v>#ERROR!</v>
      </c>
      <c r="CN16" s="279" t="str">
        <f>RESULTADOS!#REF!</f>
        <v>#ERROR!</v>
      </c>
      <c r="CO16" s="279" t="str">
        <f>RESULTADOS!#REF!</f>
        <v>#ERROR!</v>
      </c>
      <c r="CP16" s="279" t="str">
        <f>RESULTADOS!#REF!</f>
        <v>#ERROR!</v>
      </c>
      <c r="CQ16" s="279" t="str">
        <f>RESULTADOS!#REF!</f>
        <v>#ERROR!</v>
      </c>
      <c r="CR16" s="279" t="str">
        <f>RESULTADOS!#REF!</f>
        <v>#ERROR!</v>
      </c>
      <c r="CS16" s="279" t="str">
        <f>RESULTADOS!#REF!</f>
        <v>#ERROR!</v>
      </c>
      <c r="CT16" s="279" t="str">
        <f>RESULTADOS!#REF!</f>
        <v>#ERROR!</v>
      </c>
      <c r="CU16" s="279" t="str">
        <f>RESULTADOS!#REF!</f>
        <v>#ERROR!</v>
      </c>
      <c r="CV16" s="279" t="str">
        <f>RESULTADOS!#REF!</f>
        <v>#ERROR!</v>
      </c>
      <c r="CW16" s="279" t="str">
        <f>RESULTADOS!#REF!</f>
        <v>#ERROR!</v>
      </c>
      <c r="CX16" s="279" t="str">
        <f>RESULTADOS!#REF!</f>
        <v>#ERROR!</v>
      </c>
      <c r="CY16" s="279" t="str">
        <f>RESULTADOS!#REF!</f>
        <v>#ERROR!</v>
      </c>
      <c r="CZ16" s="279" t="str">
        <f>RESULTADOS!#REF!</f>
        <v>#ERROR!</v>
      </c>
      <c r="DA16" s="279" t="str">
        <f>RESULTADOS!#REF!</f>
        <v>#ERROR!</v>
      </c>
      <c r="DB16" s="279" t="str">
        <f>RESULTADOS!#REF!</f>
        <v>#ERROR!</v>
      </c>
      <c r="DC16" s="279" t="str">
        <f>RESULTADOS!#REF!</f>
        <v>#ERROR!</v>
      </c>
      <c r="DD16" s="279" t="str">
        <f>RESULTADOS!#REF!</f>
        <v>#ERROR!</v>
      </c>
      <c r="DE16" s="279" t="str">
        <f>RESULTADOS!#REF!</f>
        <v>#ERROR!</v>
      </c>
      <c r="DF16" s="279" t="str">
        <f>RESULTADOS!#REF!</f>
        <v>#ERROR!</v>
      </c>
      <c r="DG16" s="279" t="str">
        <f>RESULTADOS!#REF!</f>
        <v>#ERROR!</v>
      </c>
      <c r="DH16" s="279" t="str">
        <f>RESULTADOS!#REF!</f>
        <v>#ERROR!</v>
      </c>
      <c r="DI16" s="279" t="str">
        <f>RESULTADOS!#REF!</f>
        <v>#ERROR!</v>
      </c>
      <c r="DJ16" s="279" t="str">
        <f>RESULTADOS!#REF!</f>
        <v>#ERROR!</v>
      </c>
      <c r="DK16" s="279" t="str">
        <f>RESULTADOS!#REF!</f>
        <v>#ERROR!</v>
      </c>
      <c r="DL16" s="279" t="str">
        <f>RESULTADOS!#REF!</f>
        <v>#ERROR!</v>
      </c>
      <c r="DM16" s="279" t="str">
        <f>RESULTADOS!#REF!</f>
        <v>#ERROR!</v>
      </c>
      <c r="DN16" s="279" t="str">
        <f>RESULTADOS!#REF!</f>
        <v>#ERROR!</v>
      </c>
      <c r="DO16" s="282" t="str">
        <f>RESULTADOS!#REF!</f>
        <v>#ERROR!</v>
      </c>
      <c r="DP16" s="282" t="str">
        <f>RESULTADOS!#REF!</f>
        <v>#ERROR!</v>
      </c>
      <c r="DQ16" s="282" t="str">
        <f t="shared" si="2"/>
        <v>#ERROR!</v>
      </c>
      <c r="DR16" s="282" t="str">
        <f t="array" ref="DR16">IFERROR(INDEX('03.Muestra'!$E$8:$E$17,SMALL(IF("Documento no web"='03.Muestra'!$D$8:$D$17,ROW('03.Muestra'!$E$8:$E$17)-MIN(ROW('03.Muestra'!$D$8:$D$17))+1,""),ROW()-2)),"")</f>
        <v/>
      </c>
      <c r="DS16" s="282" t="str">
        <f>RESULTADOS!#REF!</f>
        <v>#ERROR!</v>
      </c>
      <c r="DT16" s="282" t="str">
        <f t="array" ref="DT16">IFERROR(INDEX('03.Muestra'!$G$8:$G$17,SMALL(IF("Documento no web"='03.Muestra'!$D$8:$D$17,ROW('03.Muestra'!$G$8:$G$17)-MIN(ROW('03.Muestra'!$D$8:$D$17))+1,""),ROW()-2)),"")</f>
        <v/>
      </c>
      <c r="DU16" s="286" t="str">
        <f t="array" ref="DU16">IFERROR(INDEX('03.Muestra'!$H$8:$H$17,SMALL(IF("Documento no web"='03.Muestra'!$D$8:$D$17,ROW('03.Muestra'!$H$8:$H$17)-MIN(ROW('03.Muestra'!$D$8:$D$17))+1,""),ROW()-2)),"")</f>
        <v/>
      </c>
      <c r="DV16" s="279" t="str">
        <f>RESULTADOS!#REF!</f>
        <v>#ERROR!</v>
      </c>
      <c r="DW16" s="279" t="str">
        <f>RESULTADOS!#REF!</f>
        <v>#ERROR!</v>
      </c>
      <c r="DX16" s="279" t="str">
        <f>RESULTADOS!#REF!</f>
        <v>#ERROR!</v>
      </c>
      <c r="DY16" s="279" t="str">
        <f>RESULTADOS!#REF!</f>
        <v>#ERROR!</v>
      </c>
      <c r="DZ16" s="279" t="str">
        <f>RESULTADOS!#REF!</f>
        <v>#ERROR!</v>
      </c>
      <c r="EA16" s="279" t="str">
        <f>RESULTADOS!#REF!</f>
        <v>#ERROR!</v>
      </c>
      <c r="EB16" s="279" t="str">
        <f>RESULTADOS!#REF!</f>
        <v>#ERROR!</v>
      </c>
      <c r="EC16" s="279" t="str">
        <f>RESULTADOS!#REF!</f>
        <v>#ERROR!</v>
      </c>
      <c r="ED16" s="279" t="str">
        <f>RESULTADOS!#REF!</f>
        <v>#ERROR!</v>
      </c>
      <c r="EE16" s="279" t="str">
        <f>RESULTADOS!#REF!</f>
        <v>#ERROR!</v>
      </c>
      <c r="EF16" s="279" t="str">
        <f>RESULTADOS!#REF!</f>
        <v>#ERROR!</v>
      </c>
      <c r="EG16" s="279" t="str">
        <f>RESULTADOS!#REF!</f>
        <v>#ERROR!</v>
      </c>
      <c r="EH16" s="279" t="str">
        <f>RESULTADOS!#REF!</f>
        <v>#ERROR!</v>
      </c>
      <c r="EI16" s="279" t="str">
        <f>RESULTADOS!#REF!</f>
        <v>#ERROR!</v>
      </c>
      <c r="EJ16" s="279" t="str">
        <f>RESULTADOS!#REF!</f>
        <v>#ERROR!</v>
      </c>
      <c r="EK16" s="279" t="str">
        <f>RESULTADOS!#REF!</f>
        <v>#ERROR!</v>
      </c>
      <c r="EL16" s="279" t="str">
        <f>RESULTADOS!#REF!</f>
        <v>#ERROR!</v>
      </c>
      <c r="EM16" s="279" t="str">
        <f>RESULTADOS!#REF!</f>
        <v>#ERROR!</v>
      </c>
      <c r="EN16" s="279" t="str">
        <f>RESULTADOS!#REF!</f>
        <v>#ERROR!</v>
      </c>
      <c r="EO16" s="279" t="str">
        <f>RESULTADOS!#REF!</f>
        <v>#ERROR!</v>
      </c>
      <c r="EP16" s="279" t="str">
        <f>RESULTADOS!#REF!</f>
        <v>#ERROR!</v>
      </c>
      <c r="EQ16" s="279" t="str">
        <f>RESULTADOS!#REF!</f>
        <v>#ERROR!</v>
      </c>
      <c r="ER16" s="279" t="str">
        <f>RESULTADOS!#REF!</f>
        <v>#ERROR!</v>
      </c>
      <c r="ES16" s="279" t="str">
        <f>RESULTADOS!#REF!</f>
        <v>#ERROR!</v>
      </c>
      <c r="ET16" s="279" t="str">
        <f>RESULTADOS!#REF!</f>
        <v>#ERROR!</v>
      </c>
      <c r="EU16" s="279" t="str">
        <f>RESULTADOS!#REF!</f>
        <v>#ERROR!</v>
      </c>
      <c r="EV16" s="279" t="str">
        <f>RESULTADOS!#REF!</f>
        <v>#ERROR!</v>
      </c>
      <c r="EW16" s="279" t="str">
        <f>RESULTADOS!#REF!</f>
        <v>#ERROR!</v>
      </c>
      <c r="EX16" s="279" t="str">
        <f>RESULTADOS!#REF!</f>
        <v>#ERROR!</v>
      </c>
      <c r="EY16" s="279" t="str">
        <f>RESULTADOS!#REF!</f>
        <v>#ERROR!</v>
      </c>
      <c r="EZ16" s="279" t="str">
        <f>RESULTADOS!#REF!</f>
        <v>#ERROR!</v>
      </c>
      <c r="FA16" s="279" t="str">
        <f>RESULTADOS!#REF!</f>
        <v>#ERROR!</v>
      </c>
      <c r="FB16" s="279" t="str">
        <f>RESULTADOS!#REF!</f>
        <v>#ERROR!</v>
      </c>
      <c r="FC16" s="279" t="str">
        <f>RESULTADOS!#REF!</f>
        <v>#ERROR!</v>
      </c>
      <c r="FD16" s="279" t="str">
        <f>RESULTADOS!#REF!</f>
        <v>#ERROR!</v>
      </c>
      <c r="FE16" s="279" t="str">
        <f>RESULTADOS!#REF!</f>
        <v>#ERROR!</v>
      </c>
      <c r="FF16" s="279" t="str">
        <f>RESULTADOS!#REF!</f>
        <v>#ERROR!</v>
      </c>
      <c r="FG16" s="279" t="str">
        <f>RESULTADOS!#REF!</f>
        <v>#ERROR!</v>
      </c>
      <c r="FH16" s="279" t="str">
        <f>RESULTADOS!#REF!</f>
        <v>#ERROR!</v>
      </c>
      <c r="FI16" s="279" t="str">
        <f>RESULTADOS!#REF!</f>
        <v>#ERROR!</v>
      </c>
      <c r="FJ16" s="279" t="str">
        <f>RESULTADOS!#REF!</f>
        <v>#ERROR!</v>
      </c>
      <c r="FK16" s="279" t="str">
        <f>RESULTADOS!#REF!</f>
        <v>#ERROR!</v>
      </c>
      <c r="FL16" s="279" t="str">
        <f>RESULTADOS!#REF!</f>
        <v>#ERROR!</v>
      </c>
      <c r="FM16" s="279" t="str">
        <f>RESULTADOS!#REF!</f>
        <v>#ERROR!</v>
      </c>
      <c r="FN16" s="279" t="str">
        <f>RESULTADOS!#REF!</f>
        <v>#ERROR!</v>
      </c>
    </row>
    <row r="17" ht="12.75" customHeight="1">
      <c r="C17" s="276" t="s">
        <v>496</v>
      </c>
      <c r="D17" s="280" t="str">
        <f>'01.Definición de ámbito'!#REF!</f>
        <v>#ERROR!</v>
      </c>
      <c r="K17" s="266" t="s">
        <v>497</v>
      </c>
      <c r="T17" s="282" t="str">
        <f>RESULTADOS!#REF!</f>
        <v>#ERROR!</v>
      </c>
      <c r="U17" s="282" t="str">
        <f>RESULTADOS!#REF!</f>
        <v>#ERROR!</v>
      </c>
      <c r="V17" s="282" t="str">
        <f t="shared" si="1"/>
        <v>#ERROR!</v>
      </c>
      <c r="W17" s="282"/>
      <c r="X17" s="282" t="str">
        <f>RESULTADOS!#REF!</f>
        <v>#ERROR!</v>
      </c>
      <c r="Y17" s="282"/>
      <c r="Z17" s="286"/>
      <c r="AA17" s="279" t="str">
        <f>RESULTADOS!#REF!</f>
        <v>#ERROR!</v>
      </c>
      <c r="AB17" s="279" t="str">
        <f>RESULTADOS!#REF!</f>
        <v>#ERROR!</v>
      </c>
      <c r="AC17" s="279" t="str">
        <f>RESULTADOS!#REF!</f>
        <v>#ERROR!</v>
      </c>
      <c r="AD17" s="279" t="str">
        <f>RESULTADOS!#REF!</f>
        <v>#ERROR!</v>
      </c>
      <c r="AE17" s="279" t="str">
        <f>RESULTADOS!#REF!</f>
        <v>#ERROR!</v>
      </c>
      <c r="AF17" s="279" t="str">
        <f>RESULTADOS!#REF!</f>
        <v>#ERROR!</v>
      </c>
      <c r="AG17" s="279" t="str">
        <f>RESULTADOS!#REF!</f>
        <v>#ERROR!</v>
      </c>
      <c r="AH17" s="279" t="str">
        <f>RESULTADOS!#REF!</f>
        <v>#ERROR!</v>
      </c>
      <c r="AI17" s="279" t="str">
        <f>RESULTADOS!#REF!</f>
        <v>#ERROR!</v>
      </c>
      <c r="AJ17" s="279" t="str">
        <f>RESULTADOS!#REF!</f>
        <v>#ERROR!</v>
      </c>
      <c r="AK17" s="279" t="str">
        <f>RESULTADOS!#REF!</f>
        <v>#ERROR!</v>
      </c>
      <c r="AL17" s="279" t="str">
        <f>RESULTADOS!#REF!</f>
        <v>#ERROR!</v>
      </c>
      <c r="AM17" s="279" t="str">
        <f>RESULTADOS!#REF!</f>
        <v>#ERROR!</v>
      </c>
      <c r="AN17" s="279" t="str">
        <f>RESULTADOS!#REF!</f>
        <v>#ERROR!</v>
      </c>
      <c r="AO17" s="279" t="str">
        <f>RESULTADOS!#REF!</f>
        <v>#ERROR!</v>
      </c>
      <c r="AP17" s="279" t="str">
        <f>RESULTADOS!#REF!</f>
        <v>#ERROR!</v>
      </c>
      <c r="AQ17" s="279" t="str">
        <f>RESULTADOS!#REF!</f>
        <v>#ERROR!</v>
      </c>
      <c r="AR17" s="279" t="str">
        <f>RESULTADOS!#REF!</f>
        <v>#ERROR!</v>
      </c>
      <c r="AS17" s="279" t="str">
        <f>RESULTADOS!#REF!</f>
        <v>#ERROR!</v>
      </c>
      <c r="AT17" s="279" t="str">
        <f>RESULTADOS!#REF!</f>
        <v>#ERROR!</v>
      </c>
      <c r="AU17" s="279" t="str">
        <f>RESULTADOS!#REF!</f>
        <v>#ERROR!</v>
      </c>
      <c r="AV17" s="279" t="str">
        <f>RESULTADOS!#REF!</f>
        <v>#ERROR!</v>
      </c>
      <c r="AW17" s="279" t="str">
        <f>RESULTADOS!#REF!</f>
        <v>#ERROR!</v>
      </c>
      <c r="AX17" s="279" t="str">
        <f>RESULTADOS!#REF!</f>
        <v>#ERROR!</v>
      </c>
      <c r="AY17" s="279" t="str">
        <f>RESULTADOS!#REF!</f>
        <v>#ERROR!</v>
      </c>
      <c r="AZ17" s="279" t="str">
        <f>RESULTADOS!#REF!</f>
        <v>#ERROR!</v>
      </c>
      <c r="BA17" s="279" t="str">
        <f>RESULTADOS!#REF!</f>
        <v>#ERROR!</v>
      </c>
      <c r="BB17" s="279" t="str">
        <f>RESULTADOS!#REF!</f>
        <v>#ERROR!</v>
      </c>
      <c r="BC17" s="279" t="str">
        <f>RESULTADOS!#REF!</f>
        <v>#ERROR!</v>
      </c>
      <c r="BD17" s="279" t="str">
        <f>RESULTADOS!#REF!</f>
        <v>#ERROR!</v>
      </c>
      <c r="BE17" s="279" t="str">
        <f>RESULTADOS!#REF!</f>
        <v>#ERROR!</v>
      </c>
      <c r="BF17" s="279" t="str">
        <f>RESULTADOS!#REF!</f>
        <v>#ERROR!</v>
      </c>
      <c r="BG17" s="279" t="str">
        <f>RESULTADOS!#REF!</f>
        <v>#ERROR!</v>
      </c>
      <c r="BH17" s="279" t="str">
        <f>RESULTADOS!#REF!</f>
        <v>#ERROR!</v>
      </c>
      <c r="BI17" s="279" t="str">
        <f>RESULTADOS!#REF!</f>
        <v>#ERROR!</v>
      </c>
      <c r="BJ17" s="279" t="str">
        <f>RESULTADOS!#REF!</f>
        <v>#ERROR!</v>
      </c>
      <c r="BK17" s="279" t="str">
        <f>RESULTADOS!#REF!</f>
        <v>#ERROR!</v>
      </c>
      <c r="BL17" s="279" t="str">
        <f>RESULTADOS!#REF!</f>
        <v>#ERROR!</v>
      </c>
      <c r="BM17" s="279" t="str">
        <f>RESULTADOS!#REF!</f>
        <v>#ERROR!</v>
      </c>
      <c r="BN17" s="279" t="str">
        <f>RESULTADOS!#REF!</f>
        <v>#ERROR!</v>
      </c>
      <c r="BO17" s="279" t="str">
        <f>RESULTADOS!#REF!</f>
        <v>#ERROR!</v>
      </c>
      <c r="BP17" s="279" t="str">
        <f>RESULTADOS!#REF!</f>
        <v>#ERROR!</v>
      </c>
      <c r="BQ17" s="279" t="str">
        <f>RESULTADOS!#REF!</f>
        <v>#ERROR!</v>
      </c>
      <c r="BR17" s="279" t="str">
        <f>RESULTADOS!#REF!</f>
        <v>#ERROR!</v>
      </c>
      <c r="BS17" s="279" t="str">
        <f>RESULTADOS!#REF!</f>
        <v>#ERROR!</v>
      </c>
      <c r="BT17" s="279" t="str">
        <f>RESULTADOS!#REF!</f>
        <v>#ERROR!</v>
      </c>
      <c r="BU17" s="279" t="str">
        <f>RESULTADOS!#REF!</f>
        <v>#ERROR!</v>
      </c>
      <c r="BV17" s="279" t="str">
        <f>RESULTADOS!#REF!</f>
        <v>#ERROR!</v>
      </c>
      <c r="BW17" s="279" t="str">
        <f>RESULTADOS!#REF!</f>
        <v>#ERROR!</v>
      </c>
      <c r="BX17" s="279" t="str">
        <f>RESULTADOS!#REF!</f>
        <v>#ERROR!</v>
      </c>
      <c r="BY17" s="279" t="str">
        <f>RESULTADOS!#REF!</f>
        <v>#ERROR!</v>
      </c>
      <c r="BZ17" s="279" t="str">
        <f>RESULTADOS!#REF!</f>
        <v>#ERROR!</v>
      </c>
      <c r="CA17" s="279" t="str">
        <f>RESULTADOS!#REF!</f>
        <v>#ERROR!</v>
      </c>
      <c r="CB17" s="279" t="str">
        <f>RESULTADOS!#REF!</f>
        <v>#ERROR!</v>
      </c>
      <c r="CC17" s="279" t="str">
        <f>RESULTADOS!#REF!</f>
        <v>#ERROR!</v>
      </c>
      <c r="CD17" s="279" t="str">
        <f>RESULTADOS!#REF!</f>
        <v>#ERROR!</v>
      </c>
      <c r="CE17" s="279" t="str">
        <f>RESULTADOS!#REF!</f>
        <v>#ERROR!</v>
      </c>
      <c r="CF17" s="279" t="str">
        <f>RESULTADOS!#REF!</f>
        <v>#ERROR!</v>
      </c>
      <c r="CG17" s="279" t="str">
        <f>RESULTADOS!#REF!</f>
        <v>#ERROR!</v>
      </c>
      <c r="CH17" s="279" t="str">
        <f>RESULTADOS!#REF!</f>
        <v>#ERROR!</v>
      </c>
      <c r="CI17" s="279" t="str">
        <f>RESULTADOS!#REF!</f>
        <v>#ERROR!</v>
      </c>
      <c r="CJ17" s="279" t="str">
        <f>RESULTADOS!#REF!</f>
        <v>#ERROR!</v>
      </c>
      <c r="CK17" s="279" t="str">
        <f>RESULTADOS!#REF!</f>
        <v>#ERROR!</v>
      </c>
      <c r="CL17" s="279" t="str">
        <f>RESULTADOS!#REF!</f>
        <v>#ERROR!</v>
      </c>
      <c r="CM17" s="279" t="str">
        <f>RESULTADOS!#REF!</f>
        <v>#ERROR!</v>
      </c>
      <c r="CN17" s="279" t="str">
        <f>RESULTADOS!#REF!</f>
        <v>#ERROR!</v>
      </c>
      <c r="CO17" s="279" t="str">
        <f>RESULTADOS!#REF!</f>
        <v>#ERROR!</v>
      </c>
      <c r="CP17" s="279" t="str">
        <f>RESULTADOS!#REF!</f>
        <v>#ERROR!</v>
      </c>
      <c r="CQ17" s="279" t="str">
        <f>RESULTADOS!#REF!</f>
        <v>#ERROR!</v>
      </c>
      <c r="CR17" s="279" t="str">
        <f>RESULTADOS!#REF!</f>
        <v>#ERROR!</v>
      </c>
      <c r="CS17" s="279" t="str">
        <f>RESULTADOS!#REF!</f>
        <v>#ERROR!</v>
      </c>
      <c r="CT17" s="279" t="str">
        <f>RESULTADOS!#REF!</f>
        <v>#ERROR!</v>
      </c>
      <c r="CU17" s="279" t="str">
        <f>RESULTADOS!#REF!</f>
        <v>#ERROR!</v>
      </c>
      <c r="CV17" s="279" t="str">
        <f>RESULTADOS!#REF!</f>
        <v>#ERROR!</v>
      </c>
      <c r="CW17" s="279" t="str">
        <f>RESULTADOS!#REF!</f>
        <v>#ERROR!</v>
      </c>
      <c r="CX17" s="279" t="str">
        <f>RESULTADOS!#REF!</f>
        <v>#ERROR!</v>
      </c>
      <c r="CY17" s="279" t="str">
        <f>RESULTADOS!#REF!</f>
        <v>#ERROR!</v>
      </c>
      <c r="CZ17" s="279" t="str">
        <f>RESULTADOS!#REF!</f>
        <v>#ERROR!</v>
      </c>
      <c r="DA17" s="279" t="str">
        <f>RESULTADOS!#REF!</f>
        <v>#ERROR!</v>
      </c>
      <c r="DB17" s="279" t="str">
        <f>RESULTADOS!#REF!</f>
        <v>#ERROR!</v>
      </c>
      <c r="DC17" s="279" t="str">
        <f>RESULTADOS!#REF!</f>
        <v>#ERROR!</v>
      </c>
      <c r="DD17" s="279" t="str">
        <f>RESULTADOS!#REF!</f>
        <v>#ERROR!</v>
      </c>
      <c r="DE17" s="279" t="str">
        <f>RESULTADOS!#REF!</f>
        <v>#ERROR!</v>
      </c>
      <c r="DF17" s="279" t="str">
        <f>RESULTADOS!#REF!</f>
        <v>#ERROR!</v>
      </c>
      <c r="DG17" s="279" t="str">
        <f>RESULTADOS!#REF!</f>
        <v>#ERROR!</v>
      </c>
      <c r="DH17" s="279" t="str">
        <f>RESULTADOS!#REF!</f>
        <v>#ERROR!</v>
      </c>
      <c r="DI17" s="279" t="str">
        <f>RESULTADOS!#REF!</f>
        <v>#ERROR!</v>
      </c>
      <c r="DJ17" s="279" t="str">
        <f>RESULTADOS!#REF!</f>
        <v>#ERROR!</v>
      </c>
      <c r="DK17" s="279" t="str">
        <f>RESULTADOS!#REF!</f>
        <v>#ERROR!</v>
      </c>
      <c r="DL17" s="279" t="str">
        <f>RESULTADOS!#REF!</f>
        <v>#ERROR!</v>
      </c>
      <c r="DM17" s="279" t="str">
        <f>RESULTADOS!#REF!</f>
        <v>#ERROR!</v>
      </c>
      <c r="DN17" s="279" t="str">
        <f>RESULTADOS!#REF!</f>
        <v>#ERROR!</v>
      </c>
      <c r="DO17" s="282" t="str">
        <f>RESULTADOS!#REF!</f>
        <v>#ERROR!</v>
      </c>
      <c r="DP17" s="282" t="str">
        <f>RESULTADOS!#REF!</f>
        <v>#ERROR!</v>
      </c>
      <c r="DQ17" s="282" t="str">
        <f t="shared" si="2"/>
        <v>#ERROR!</v>
      </c>
      <c r="DR17" s="282" t="str">
        <f t="array" ref="DR17">IFERROR(INDEX('03.Muestra'!$E$8:$E$17,SMALL(IF("Documento no web"='03.Muestra'!$D$8:$D$17,ROW('03.Muestra'!$E$8:$E$17)-MIN(ROW('03.Muestra'!$D$8:$D$17))+1,""),ROW()-2)),"")</f>
        <v/>
      </c>
      <c r="DS17" s="282" t="str">
        <f>RESULTADOS!#REF!</f>
        <v>#ERROR!</v>
      </c>
      <c r="DT17" s="282" t="str">
        <f t="array" ref="DT17">IFERROR(INDEX('03.Muestra'!$G$8:$G$17,SMALL(IF("Documento no web"='03.Muestra'!$D$8:$D$17,ROW('03.Muestra'!$G$8:$G$17)-MIN(ROW('03.Muestra'!$D$8:$D$17))+1,""),ROW()-2)),"")</f>
        <v/>
      </c>
      <c r="DU17" s="286" t="str">
        <f t="array" ref="DU17">IFERROR(INDEX('03.Muestra'!$H$8:$H$17,SMALL(IF("Documento no web"='03.Muestra'!$D$8:$D$17,ROW('03.Muestra'!$H$8:$H$17)-MIN(ROW('03.Muestra'!$D$8:$D$17))+1,""),ROW()-2)),"")</f>
        <v/>
      </c>
      <c r="DV17" s="279" t="str">
        <f>RESULTADOS!#REF!</f>
        <v>#ERROR!</v>
      </c>
      <c r="DW17" s="279" t="str">
        <f>RESULTADOS!#REF!</f>
        <v>#ERROR!</v>
      </c>
      <c r="DX17" s="279" t="str">
        <f>RESULTADOS!#REF!</f>
        <v>#ERROR!</v>
      </c>
      <c r="DY17" s="279" t="str">
        <f>RESULTADOS!#REF!</f>
        <v>#ERROR!</v>
      </c>
      <c r="DZ17" s="279" t="str">
        <f>RESULTADOS!#REF!</f>
        <v>#ERROR!</v>
      </c>
      <c r="EA17" s="279" t="str">
        <f>RESULTADOS!#REF!</f>
        <v>#ERROR!</v>
      </c>
      <c r="EB17" s="279" t="str">
        <f>RESULTADOS!#REF!</f>
        <v>#ERROR!</v>
      </c>
      <c r="EC17" s="279" t="str">
        <f>RESULTADOS!#REF!</f>
        <v>#ERROR!</v>
      </c>
      <c r="ED17" s="279" t="str">
        <f>RESULTADOS!#REF!</f>
        <v>#ERROR!</v>
      </c>
      <c r="EE17" s="279" t="str">
        <f>RESULTADOS!#REF!</f>
        <v>#ERROR!</v>
      </c>
      <c r="EF17" s="279" t="str">
        <f>RESULTADOS!#REF!</f>
        <v>#ERROR!</v>
      </c>
      <c r="EG17" s="279" t="str">
        <f>RESULTADOS!#REF!</f>
        <v>#ERROR!</v>
      </c>
      <c r="EH17" s="279" t="str">
        <f>RESULTADOS!#REF!</f>
        <v>#ERROR!</v>
      </c>
      <c r="EI17" s="279" t="str">
        <f>RESULTADOS!#REF!</f>
        <v>#ERROR!</v>
      </c>
      <c r="EJ17" s="279" t="str">
        <f>RESULTADOS!#REF!</f>
        <v>#ERROR!</v>
      </c>
      <c r="EK17" s="279" t="str">
        <f>RESULTADOS!#REF!</f>
        <v>#ERROR!</v>
      </c>
      <c r="EL17" s="279" t="str">
        <f>RESULTADOS!#REF!</f>
        <v>#ERROR!</v>
      </c>
      <c r="EM17" s="279" t="str">
        <f>RESULTADOS!#REF!</f>
        <v>#ERROR!</v>
      </c>
      <c r="EN17" s="279" t="str">
        <f>RESULTADOS!#REF!</f>
        <v>#ERROR!</v>
      </c>
      <c r="EO17" s="279" t="str">
        <f>RESULTADOS!#REF!</f>
        <v>#ERROR!</v>
      </c>
      <c r="EP17" s="279" t="str">
        <f>RESULTADOS!#REF!</f>
        <v>#ERROR!</v>
      </c>
      <c r="EQ17" s="279" t="str">
        <f>RESULTADOS!#REF!</f>
        <v>#ERROR!</v>
      </c>
      <c r="ER17" s="279" t="str">
        <f>RESULTADOS!#REF!</f>
        <v>#ERROR!</v>
      </c>
      <c r="ES17" s="279" t="str">
        <f>RESULTADOS!#REF!</f>
        <v>#ERROR!</v>
      </c>
      <c r="ET17" s="279" t="str">
        <f>RESULTADOS!#REF!</f>
        <v>#ERROR!</v>
      </c>
      <c r="EU17" s="279" t="str">
        <f>RESULTADOS!#REF!</f>
        <v>#ERROR!</v>
      </c>
      <c r="EV17" s="279" t="str">
        <f>RESULTADOS!#REF!</f>
        <v>#ERROR!</v>
      </c>
      <c r="EW17" s="279" t="str">
        <f>RESULTADOS!#REF!</f>
        <v>#ERROR!</v>
      </c>
      <c r="EX17" s="279" t="str">
        <f>RESULTADOS!#REF!</f>
        <v>#ERROR!</v>
      </c>
      <c r="EY17" s="279" t="str">
        <f>RESULTADOS!#REF!</f>
        <v>#ERROR!</v>
      </c>
      <c r="EZ17" s="279" t="str">
        <f>RESULTADOS!#REF!</f>
        <v>#ERROR!</v>
      </c>
      <c r="FA17" s="279" t="str">
        <f>RESULTADOS!#REF!</f>
        <v>#ERROR!</v>
      </c>
      <c r="FB17" s="279" t="str">
        <f>RESULTADOS!#REF!</f>
        <v>#ERROR!</v>
      </c>
      <c r="FC17" s="279" t="str">
        <f>RESULTADOS!#REF!</f>
        <v>#ERROR!</v>
      </c>
      <c r="FD17" s="279" t="str">
        <f>RESULTADOS!#REF!</f>
        <v>#ERROR!</v>
      </c>
      <c r="FE17" s="279" t="str">
        <f>RESULTADOS!#REF!</f>
        <v>#ERROR!</v>
      </c>
      <c r="FF17" s="279" t="str">
        <f>RESULTADOS!#REF!</f>
        <v>#ERROR!</v>
      </c>
      <c r="FG17" s="279" t="str">
        <f>RESULTADOS!#REF!</f>
        <v>#ERROR!</v>
      </c>
      <c r="FH17" s="279" t="str">
        <f>RESULTADOS!#REF!</f>
        <v>#ERROR!</v>
      </c>
      <c r="FI17" s="279" t="str">
        <f>RESULTADOS!#REF!</f>
        <v>#ERROR!</v>
      </c>
      <c r="FJ17" s="279" t="str">
        <f>RESULTADOS!#REF!</f>
        <v>#ERROR!</v>
      </c>
      <c r="FK17" s="279" t="str">
        <f>RESULTADOS!#REF!</f>
        <v>#ERROR!</v>
      </c>
      <c r="FL17" s="279" t="str">
        <f>RESULTADOS!#REF!</f>
        <v>#ERROR!</v>
      </c>
      <c r="FM17" s="279" t="str">
        <f>RESULTADOS!#REF!</f>
        <v>#ERROR!</v>
      </c>
      <c r="FN17" s="279" t="str">
        <f>RESULTADOS!#REF!</f>
        <v>#ERROR!</v>
      </c>
    </row>
    <row r="18" ht="12.75" customHeight="1">
      <c r="C18" s="276" t="s">
        <v>430</v>
      </c>
      <c r="D18" s="280" t="str">
        <f>'01.Definición de ámbito'!#REF!</f>
        <v>#ERROR!</v>
      </c>
      <c r="K18" s="266" t="s">
        <v>93</v>
      </c>
      <c r="L18" s="282">
        <f>RESULTADOS!L8</f>
        <v>84</v>
      </c>
      <c r="M18" s="290">
        <f>RESULTADOS!M8</f>
        <v>0.261682243</v>
      </c>
      <c r="T18" s="282" t="str">
        <f>RESULTADOS!#REF!</f>
        <v>#ERROR!</v>
      </c>
      <c r="U18" s="282" t="str">
        <f>RESULTADOS!#REF!</f>
        <v>#ERROR!</v>
      </c>
      <c r="V18" s="282" t="str">
        <f t="shared" si="1"/>
        <v>#ERROR!</v>
      </c>
      <c r="W18" s="282"/>
      <c r="X18" s="282" t="str">
        <f>RESULTADOS!#REF!</f>
        <v>#ERROR!</v>
      </c>
      <c r="Y18" s="282"/>
      <c r="Z18" s="286"/>
      <c r="AA18" s="279" t="str">
        <f>RESULTADOS!#REF!</f>
        <v>#ERROR!</v>
      </c>
      <c r="AB18" s="279" t="str">
        <f>RESULTADOS!#REF!</f>
        <v>#ERROR!</v>
      </c>
      <c r="AC18" s="279" t="str">
        <f>RESULTADOS!#REF!</f>
        <v>#ERROR!</v>
      </c>
      <c r="AD18" s="279" t="str">
        <f>RESULTADOS!#REF!</f>
        <v>#ERROR!</v>
      </c>
      <c r="AE18" s="279" t="str">
        <f>RESULTADOS!#REF!</f>
        <v>#ERROR!</v>
      </c>
      <c r="AF18" s="279" t="str">
        <f>RESULTADOS!#REF!</f>
        <v>#ERROR!</v>
      </c>
      <c r="AG18" s="279" t="str">
        <f>RESULTADOS!#REF!</f>
        <v>#ERROR!</v>
      </c>
      <c r="AH18" s="279" t="str">
        <f>RESULTADOS!#REF!</f>
        <v>#ERROR!</v>
      </c>
      <c r="AI18" s="279" t="str">
        <f>RESULTADOS!#REF!</f>
        <v>#ERROR!</v>
      </c>
      <c r="AJ18" s="279" t="str">
        <f>RESULTADOS!#REF!</f>
        <v>#ERROR!</v>
      </c>
      <c r="AK18" s="279" t="str">
        <f>RESULTADOS!#REF!</f>
        <v>#ERROR!</v>
      </c>
      <c r="AL18" s="279" t="str">
        <f>RESULTADOS!#REF!</f>
        <v>#ERROR!</v>
      </c>
      <c r="AM18" s="279" t="str">
        <f>RESULTADOS!#REF!</f>
        <v>#ERROR!</v>
      </c>
      <c r="AN18" s="279" t="str">
        <f>RESULTADOS!#REF!</f>
        <v>#ERROR!</v>
      </c>
      <c r="AO18" s="279" t="str">
        <f>RESULTADOS!#REF!</f>
        <v>#ERROR!</v>
      </c>
      <c r="AP18" s="279" t="str">
        <f>RESULTADOS!#REF!</f>
        <v>#ERROR!</v>
      </c>
      <c r="AQ18" s="279" t="str">
        <f>RESULTADOS!#REF!</f>
        <v>#ERROR!</v>
      </c>
      <c r="AR18" s="279" t="str">
        <f>RESULTADOS!#REF!</f>
        <v>#ERROR!</v>
      </c>
      <c r="AS18" s="279" t="str">
        <f>RESULTADOS!#REF!</f>
        <v>#ERROR!</v>
      </c>
      <c r="AT18" s="279" t="str">
        <f>RESULTADOS!#REF!</f>
        <v>#ERROR!</v>
      </c>
      <c r="AU18" s="279" t="str">
        <f>RESULTADOS!#REF!</f>
        <v>#ERROR!</v>
      </c>
      <c r="AV18" s="279" t="str">
        <f>RESULTADOS!#REF!</f>
        <v>#ERROR!</v>
      </c>
      <c r="AW18" s="279" t="str">
        <f>RESULTADOS!#REF!</f>
        <v>#ERROR!</v>
      </c>
      <c r="AX18" s="279" t="str">
        <f>RESULTADOS!#REF!</f>
        <v>#ERROR!</v>
      </c>
      <c r="AY18" s="279" t="str">
        <f>RESULTADOS!#REF!</f>
        <v>#ERROR!</v>
      </c>
      <c r="AZ18" s="279" t="str">
        <f>RESULTADOS!#REF!</f>
        <v>#ERROR!</v>
      </c>
      <c r="BA18" s="279" t="str">
        <f>RESULTADOS!#REF!</f>
        <v>#ERROR!</v>
      </c>
      <c r="BB18" s="279" t="str">
        <f>RESULTADOS!#REF!</f>
        <v>#ERROR!</v>
      </c>
      <c r="BC18" s="279" t="str">
        <f>RESULTADOS!#REF!</f>
        <v>#ERROR!</v>
      </c>
      <c r="BD18" s="279" t="str">
        <f>RESULTADOS!#REF!</f>
        <v>#ERROR!</v>
      </c>
      <c r="BE18" s="279" t="str">
        <f>RESULTADOS!#REF!</f>
        <v>#ERROR!</v>
      </c>
      <c r="BF18" s="279" t="str">
        <f>RESULTADOS!#REF!</f>
        <v>#ERROR!</v>
      </c>
      <c r="BG18" s="279" t="str">
        <f>RESULTADOS!#REF!</f>
        <v>#ERROR!</v>
      </c>
      <c r="BH18" s="279" t="str">
        <f>RESULTADOS!#REF!</f>
        <v>#ERROR!</v>
      </c>
      <c r="BI18" s="279" t="str">
        <f>RESULTADOS!#REF!</f>
        <v>#ERROR!</v>
      </c>
      <c r="BJ18" s="279" t="str">
        <f>RESULTADOS!#REF!</f>
        <v>#ERROR!</v>
      </c>
      <c r="BK18" s="279" t="str">
        <f>RESULTADOS!#REF!</f>
        <v>#ERROR!</v>
      </c>
      <c r="BL18" s="279" t="str">
        <f>RESULTADOS!#REF!</f>
        <v>#ERROR!</v>
      </c>
      <c r="BM18" s="279" t="str">
        <f>RESULTADOS!#REF!</f>
        <v>#ERROR!</v>
      </c>
      <c r="BN18" s="279" t="str">
        <f>RESULTADOS!#REF!</f>
        <v>#ERROR!</v>
      </c>
      <c r="BO18" s="279" t="str">
        <f>RESULTADOS!#REF!</f>
        <v>#ERROR!</v>
      </c>
      <c r="BP18" s="279" t="str">
        <f>RESULTADOS!#REF!</f>
        <v>#ERROR!</v>
      </c>
      <c r="BQ18" s="279" t="str">
        <f>RESULTADOS!#REF!</f>
        <v>#ERROR!</v>
      </c>
      <c r="BR18" s="279" t="str">
        <f>RESULTADOS!#REF!</f>
        <v>#ERROR!</v>
      </c>
      <c r="BS18" s="279" t="str">
        <f>RESULTADOS!#REF!</f>
        <v>#ERROR!</v>
      </c>
      <c r="BT18" s="279" t="str">
        <f>RESULTADOS!#REF!</f>
        <v>#ERROR!</v>
      </c>
      <c r="BU18" s="279" t="str">
        <f>RESULTADOS!#REF!</f>
        <v>#ERROR!</v>
      </c>
      <c r="BV18" s="279" t="str">
        <f>RESULTADOS!#REF!</f>
        <v>#ERROR!</v>
      </c>
      <c r="BW18" s="279" t="str">
        <f>RESULTADOS!#REF!</f>
        <v>#ERROR!</v>
      </c>
      <c r="BX18" s="279" t="str">
        <f>RESULTADOS!#REF!</f>
        <v>#ERROR!</v>
      </c>
      <c r="BY18" s="279" t="str">
        <f>RESULTADOS!#REF!</f>
        <v>#ERROR!</v>
      </c>
      <c r="BZ18" s="279" t="str">
        <f>RESULTADOS!#REF!</f>
        <v>#ERROR!</v>
      </c>
      <c r="CA18" s="279" t="str">
        <f>RESULTADOS!#REF!</f>
        <v>#ERROR!</v>
      </c>
      <c r="CB18" s="279" t="str">
        <f>RESULTADOS!#REF!</f>
        <v>#ERROR!</v>
      </c>
      <c r="CC18" s="279" t="str">
        <f>RESULTADOS!#REF!</f>
        <v>#ERROR!</v>
      </c>
      <c r="CD18" s="279" t="str">
        <f>RESULTADOS!#REF!</f>
        <v>#ERROR!</v>
      </c>
      <c r="CE18" s="279" t="str">
        <f>RESULTADOS!#REF!</f>
        <v>#ERROR!</v>
      </c>
      <c r="CF18" s="279" t="str">
        <f>RESULTADOS!#REF!</f>
        <v>#ERROR!</v>
      </c>
      <c r="CG18" s="279" t="str">
        <f>RESULTADOS!#REF!</f>
        <v>#ERROR!</v>
      </c>
      <c r="CH18" s="279" t="str">
        <f>RESULTADOS!#REF!</f>
        <v>#ERROR!</v>
      </c>
      <c r="CI18" s="279" t="str">
        <f>RESULTADOS!#REF!</f>
        <v>#ERROR!</v>
      </c>
      <c r="CJ18" s="279" t="str">
        <f>RESULTADOS!#REF!</f>
        <v>#ERROR!</v>
      </c>
      <c r="CK18" s="279" t="str">
        <f>RESULTADOS!#REF!</f>
        <v>#ERROR!</v>
      </c>
      <c r="CL18" s="279" t="str">
        <f>RESULTADOS!#REF!</f>
        <v>#ERROR!</v>
      </c>
      <c r="CM18" s="279" t="str">
        <f>RESULTADOS!#REF!</f>
        <v>#ERROR!</v>
      </c>
      <c r="CN18" s="279" t="str">
        <f>RESULTADOS!#REF!</f>
        <v>#ERROR!</v>
      </c>
      <c r="CO18" s="279" t="str">
        <f>RESULTADOS!#REF!</f>
        <v>#ERROR!</v>
      </c>
      <c r="CP18" s="279" t="str">
        <f>RESULTADOS!#REF!</f>
        <v>#ERROR!</v>
      </c>
      <c r="CQ18" s="279" t="str">
        <f>RESULTADOS!#REF!</f>
        <v>#ERROR!</v>
      </c>
      <c r="CR18" s="279" t="str">
        <f>RESULTADOS!#REF!</f>
        <v>#ERROR!</v>
      </c>
      <c r="CS18" s="279" t="str">
        <f>RESULTADOS!#REF!</f>
        <v>#ERROR!</v>
      </c>
      <c r="CT18" s="279" t="str">
        <f>RESULTADOS!#REF!</f>
        <v>#ERROR!</v>
      </c>
      <c r="CU18" s="279" t="str">
        <f>RESULTADOS!#REF!</f>
        <v>#ERROR!</v>
      </c>
      <c r="CV18" s="279" t="str">
        <f>RESULTADOS!#REF!</f>
        <v>#ERROR!</v>
      </c>
      <c r="CW18" s="279" t="str">
        <f>RESULTADOS!#REF!</f>
        <v>#ERROR!</v>
      </c>
      <c r="CX18" s="279" t="str">
        <f>RESULTADOS!#REF!</f>
        <v>#ERROR!</v>
      </c>
      <c r="CY18" s="279" t="str">
        <f>RESULTADOS!#REF!</f>
        <v>#ERROR!</v>
      </c>
      <c r="CZ18" s="279" t="str">
        <f>RESULTADOS!#REF!</f>
        <v>#ERROR!</v>
      </c>
      <c r="DA18" s="279" t="str">
        <f>RESULTADOS!#REF!</f>
        <v>#ERROR!</v>
      </c>
      <c r="DB18" s="279" t="str">
        <f>RESULTADOS!#REF!</f>
        <v>#ERROR!</v>
      </c>
      <c r="DC18" s="279" t="str">
        <f>RESULTADOS!#REF!</f>
        <v>#ERROR!</v>
      </c>
      <c r="DD18" s="279" t="str">
        <f>RESULTADOS!#REF!</f>
        <v>#ERROR!</v>
      </c>
      <c r="DE18" s="279" t="str">
        <f>RESULTADOS!#REF!</f>
        <v>#ERROR!</v>
      </c>
      <c r="DF18" s="279" t="str">
        <f>RESULTADOS!#REF!</f>
        <v>#ERROR!</v>
      </c>
      <c r="DG18" s="279" t="str">
        <f>RESULTADOS!#REF!</f>
        <v>#ERROR!</v>
      </c>
      <c r="DH18" s="279" t="str">
        <f>RESULTADOS!#REF!</f>
        <v>#ERROR!</v>
      </c>
      <c r="DI18" s="279" t="str">
        <f>RESULTADOS!#REF!</f>
        <v>#ERROR!</v>
      </c>
      <c r="DJ18" s="279" t="str">
        <f>RESULTADOS!#REF!</f>
        <v>#ERROR!</v>
      </c>
      <c r="DK18" s="279" t="str">
        <f>RESULTADOS!#REF!</f>
        <v>#ERROR!</v>
      </c>
      <c r="DL18" s="279" t="str">
        <f>RESULTADOS!#REF!</f>
        <v>#ERROR!</v>
      </c>
      <c r="DM18" s="279" t="str">
        <f>RESULTADOS!#REF!</f>
        <v>#ERROR!</v>
      </c>
      <c r="DN18" s="279" t="str">
        <f>RESULTADOS!#REF!</f>
        <v>#ERROR!</v>
      </c>
      <c r="DO18" s="282" t="str">
        <f>RESULTADOS!#REF!</f>
        <v>#ERROR!</v>
      </c>
      <c r="DP18" s="282" t="str">
        <f>RESULTADOS!#REF!</f>
        <v>#ERROR!</v>
      </c>
      <c r="DQ18" s="282" t="str">
        <f t="shared" si="2"/>
        <v>#ERROR!</v>
      </c>
      <c r="DR18" s="282" t="str">
        <f t="array" ref="DR18">IFERROR(INDEX('03.Muestra'!$E$8:$E$17,SMALL(IF("Documento no web"='03.Muestra'!$D$8:$D$17,ROW('03.Muestra'!$E$8:$E$17)-MIN(ROW('03.Muestra'!$D$8:$D$17))+1,""),ROW()-2)),"")</f>
        <v/>
      </c>
      <c r="DS18" s="282" t="str">
        <f>RESULTADOS!#REF!</f>
        <v>#ERROR!</v>
      </c>
      <c r="DT18" s="282" t="str">
        <f t="array" ref="DT18">IFERROR(INDEX('03.Muestra'!$G$8:$G$17,SMALL(IF("Documento no web"='03.Muestra'!$D$8:$D$17,ROW('03.Muestra'!$G$8:$G$17)-MIN(ROW('03.Muestra'!$D$8:$D$17))+1,""),ROW()-2)),"")</f>
        <v/>
      </c>
      <c r="DU18" s="286" t="str">
        <f t="array" ref="DU18">IFERROR(INDEX('03.Muestra'!$H$8:$H$17,SMALL(IF("Documento no web"='03.Muestra'!$D$8:$D$17,ROW('03.Muestra'!$H$8:$H$17)-MIN(ROW('03.Muestra'!$D$8:$D$17))+1,""),ROW()-2)),"")</f>
        <v/>
      </c>
      <c r="DV18" s="279" t="str">
        <f>RESULTADOS!#REF!</f>
        <v>#ERROR!</v>
      </c>
      <c r="DW18" s="279" t="str">
        <f>RESULTADOS!#REF!</f>
        <v>#ERROR!</v>
      </c>
      <c r="DX18" s="279" t="str">
        <f>RESULTADOS!#REF!</f>
        <v>#ERROR!</v>
      </c>
      <c r="DY18" s="279" t="str">
        <f>RESULTADOS!#REF!</f>
        <v>#ERROR!</v>
      </c>
      <c r="DZ18" s="279" t="str">
        <f>RESULTADOS!#REF!</f>
        <v>#ERROR!</v>
      </c>
      <c r="EA18" s="279" t="str">
        <f>RESULTADOS!#REF!</f>
        <v>#ERROR!</v>
      </c>
      <c r="EB18" s="279" t="str">
        <f>RESULTADOS!#REF!</f>
        <v>#ERROR!</v>
      </c>
      <c r="EC18" s="279" t="str">
        <f>RESULTADOS!#REF!</f>
        <v>#ERROR!</v>
      </c>
      <c r="ED18" s="279" t="str">
        <f>RESULTADOS!#REF!</f>
        <v>#ERROR!</v>
      </c>
      <c r="EE18" s="279" t="str">
        <f>RESULTADOS!#REF!</f>
        <v>#ERROR!</v>
      </c>
      <c r="EF18" s="279" t="str">
        <f>RESULTADOS!#REF!</f>
        <v>#ERROR!</v>
      </c>
      <c r="EG18" s="279" t="str">
        <f>RESULTADOS!#REF!</f>
        <v>#ERROR!</v>
      </c>
      <c r="EH18" s="279" t="str">
        <f>RESULTADOS!#REF!</f>
        <v>#ERROR!</v>
      </c>
      <c r="EI18" s="279" t="str">
        <f>RESULTADOS!#REF!</f>
        <v>#ERROR!</v>
      </c>
      <c r="EJ18" s="279" t="str">
        <f>RESULTADOS!#REF!</f>
        <v>#ERROR!</v>
      </c>
      <c r="EK18" s="279" t="str">
        <f>RESULTADOS!#REF!</f>
        <v>#ERROR!</v>
      </c>
      <c r="EL18" s="279" t="str">
        <f>RESULTADOS!#REF!</f>
        <v>#ERROR!</v>
      </c>
      <c r="EM18" s="279" t="str">
        <f>RESULTADOS!#REF!</f>
        <v>#ERROR!</v>
      </c>
      <c r="EN18" s="279" t="str">
        <f>RESULTADOS!#REF!</f>
        <v>#ERROR!</v>
      </c>
      <c r="EO18" s="279" t="str">
        <f>RESULTADOS!#REF!</f>
        <v>#ERROR!</v>
      </c>
      <c r="EP18" s="279" t="str">
        <f>RESULTADOS!#REF!</f>
        <v>#ERROR!</v>
      </c>
      <c r="EQ18" s="279" t="str">
        <f>RESULTADOS!#REF!</f>
        <v>#ERROR!</v>
      </c>
      <c r="ER18" s="279" t="str">
        <f>RESULTADOS!#REF!</f>
        <v>#ERROR!</v>
      </c>
      <c r="ES18" s="279" t="str">
        <f>RESULTADOS!#REF!</f>
        <v>#ERROR!</v>
      </c>
      <c r="ET18" s="279" t="str">
        <f>RESULTADOS!#REF!</f>
        <v>#ERROR!</v>
      </c>
      <c r="EU18" s="279" t="str">
        <f>RESULTADOS!#REF!</f>
        <v>#ERROR!</v>
      </c>
      <c r="EV18" s="279" t="str">
        <f>RESULTADOS!#REF!</f>
        <v>#ERROR!</v>
      </c>
      <c r="EW18" s="279" t="str">
        <f>RESULTADOS!#REF!</f>
        <v>#ERROR!</v>
      </c>
      <c r="EX18" s="279" t="str">
        <f>RESULTADOS!#REF!</f>
        <v>#ERROR!</v>
      </c>
      <c r="EY18" s="279" t="str">
        <f>RESULTADOS!#REF!</f>
        <v>#ERROR!</v>
      </c>
      <c r="EZ18" s="279" t="str">
        <f>RESULTADOS!#REF!</f>
        <v>#ERROR!</v>
      </c>
      <c r="FA18" s="279" t="str">
        <f>RESULTADOS!#REF!</f>
        <v>#ERROR!</v>
      </c>
      <c r="FB18" s="279" t="str">
        <f>RESULTADOS!#REF!</f>
        <v>#ERROR!</v>
      </c>
      <c r="FC18" s="279" t="str">
        <f>RESULTADOS!#REF!</f>
        <v>#ERROR!</v>
      </c>
      <c r="FD18" s="279" t="str">
        <f>RESULTADOS!#REF!</f>
        <v>#ERROR!</v>
      </c>
      <c r="FE18" s="279" t="str">
        <f>RESULTADOS!#REF!</f>
        <v>#ERROR!</v>
      </c>
      <c r="FF18" s="279" t="str">
        <f>RESULTADOS!#REF!</f>
        <v>#ERROR!</v>
      </c>
      <c r="FG18" s="279" t="str">
        <f>RESULTADOS!#REF!</f>
        <v>#ERROR!</v>
      </c>
      <c r="FH18" s="279" t="str">
        <f>RESULTADOS!#REF!</f>
        <v>#ERROR!</v>
      </c>
      <c r="FI18" s="279" t="str">
        <f>RESULTADOS!#REF!</f>
        <v>#ERROR!</v>
      </c>
      <c r="FJ18" s="279" t="str">
        <f>RESULTADOS!#REF!</f>
        <v>#ERROR!</v>
      </c>
      <c r="FK18" s="279" t="str">
        <f>RESULTADOS!#REF!</f>
        <v>#ERROR!</v>
      </c>
      <c r="FL18" s="279" t="str">
        <f>RESULTADOS!#REF!</f>
        <v>#ERROR!</v>
      </c>
      <c r="FM18" s="279" t="str">
        <f>RESULTADOS!#REF!</f>
        <v>#ERROR!</v>
      </c>
      <c r="FN18" s="279" t="str">
        <f>RESULTADOS!#REF!</f>
        <v>#ERROR!</v>
      </c>
    </row>
    <row r="19" ht="12.75" customHeight="1">
      <c r="C19" s="276" t="s">
        <v>435</v>
      </c>
      <c r="D19" s="280" t="str">
        <f>'01.Definición de ámbito'!#REF!</f>
        <v>#ERROR!</v>
      </c>
      <c r="K19" s="266" t="s">
        <v>97</v>
      </c>
      <c r="L19" s="282">
        <f>RESULTADOS!L9</f>
        <v>27</v>
      </c>
      <c r="M19" s="290">
        <f>RESULTADOS!M9</f>
        <v>0.08411214953</v>
      </c>
      <c r="T19" s="282" t="str">
        <f>RESULTADOS!#REF!</f>
        <v>#ERROR!</v>
      </c>
      <c r="U19" s="282" t="str">
        <f>RESULTADOS!#REF!</f>
        <v>#ERROR!</v>
      </c>
      <c r="V19" s="282" t="str">
        <f t="shared" si="1"/>
        <v>#ERROR!</v>
      </c>
      <c r="W19" s="282"/>
      <c r="X19" s="282" t="str">
        <f>RESULTADOS!#REF!</f>
        <v>#ERROR!</v>
      </c>
      <c r="Y19" s="282"/>
      <c r="Z19" s="286"/>
      <c r="AA19" s="279" t="str">
        <f>RESULTADOS!#REF!</f>
        <v>#ERROR!</v>
      </c>
      <c r="AB19" s="279" t="str">
        <f>RESULTADOS!#REF!</f>
        <v>#ERROR!</v>
      </c>
      <c r="AC19" s="279" t="str">
        <f>RESULTADOS!#REF!</f>
        <v>#ERROR!</v>
      </c>
      <c r="AD19" s="279" t="str">
        <f>RESULTADOS!#REF!</f>
        <v>#ERROR!</v>
      </c>
      <c r="AE19" s="279" t="str">
        <f>RESULTADOS!#REF!</f>
        <v>#ERROR!</v>
      </c>
      <c r="AF19" s="279" t="str">
        <f>RESULTADOS!#REF!</f>
        <v>#ERROR!</v>
      </c>
      <c r="AG19" s="279" t="str">
        <f>RESULTADOS!#REF!</f>
        <v>#ERROR!</v>
      </c>
      <c r="AH19" s="279" t="str">
        <f>RESULTADOS!#REF!</f>
        <v>#ERROR!</v>
      </c>
      <c r="AI19" s="279" t="str">
        <f>RESULTADOS!#REF!</f>
        <v>#ERROR!</v>
      </c>
      <c r="AJ19" s="279" t="str">
        <f>RESULTADOS!#REF!</f>
        <v>#ERROR!</v>
      </c>
      <c r="AK19" s="279" t="str">
        <f>RESULTADOS!#REF!</f>
        <v>#ERROR!</v>
      </c>
      <c r="AL19" s="279" t="str">
        <f>RESULTADOS!#REF!</f>
        <v>#ERROR!</v>
      </c>
      <c r="AM19" s="279" t="str">
        <f>RESULTADOS!#REF!</f>
        <v>#ERROR!</v>
      </c>
      <c r="AN19" s="279" t="str">
        <f>RESULTADOS!#REF!</f>
        <v>#ERROR!</v>
      </c>
      <c r="AO19" s="279" t="str">
        <f>RESULTADOS!#REF!</f>
        <v>#ERROR!</v>
      </c>
      <c r="AP19" s="279" t="str">
        <f>RESULTADOS!#REF!</f>
        <v>#ERROR!</v>
      </c>
      <c r="AQ19" s="279" t="str">
        <f>RESULTADOS!#REF!</f>
        <v>#ERROR!</v>
      </c>
      <c r="AR19" s="279" t="str">
        <f>RESULTADOS!#REF!</f>
        <v>#ERROR!</v>
      </c>
      <c r="AS19" s="279" t="str">
        <f>RESULTADOS!#REF!</f>
        <v>#ERROR!</v>
      </c>
      <c r="AT19" s="279" t="str">
        <f>RESULTADOS!#REF!</f>
        <v>#ERROR!</v>
      </c>
      <c r="AU19" s="279" t="str">
        <f>RESULTADOS!#REF!</f>
        <v>#ERROR!</v>
      </c>
      <c r="AV19" s="279" t="str">
        <f>RESULTADOS!#REF!</f>
        <v>#ERROR!</v>
      </c>
      <c r="AW19" s="279" t="str">
        <f>RESULTADOS!#REF!</f>
        <v>#ERROR!</v>
      </c>
      <c r="AX19" s="279" t="str">
        <f>RESULTADOS!#REF!</f>
        <v>#ERROR!</v>
      </c>
      <c r="AY19" s="279" t="str">
        <f>RESULTADOS!#REF!</f>
        <v>#ERROR!</v>
      </c>
      <c r="AZ19" s="279" t="str">
        <f>RESULTADOS!#REF!</f>
        <v>#ERROR!</v>
      </c>
      <c r="BA19" s="279" t="str">
        <f>RESULTADOS!#REF!</f>
        <v>#ERROR!</v>
      </c>
      <c r="BB19" s="279" t="str">
        <f>RESULTADOS!#REF!</f>
        <v>#ERROR!</v>
      </c>
      <c r="BC19" s="279" t="str">
        <f>RESULTADOS!#REF!</f>
        <v>#ERROR!</v>
      </c>
      <c r="BD19" s="279" t="str">
        <f>RESULTADOS!#REF!</f>
        <v>#ERROR!</v>
      </c>
      <c r="BE19" s="279" t="str">
        <f>RESULTADOS!#REF!</f>
        <v>#ERROR!</v>
      </c>
      <c r="BF19" s="279" t="str">
        <f>RESULTADOS!#REF!</f>
        <v>#ERROR!</v>
      </c>
      <c r="BG19" s="279" t="str">
        <f>RESULTADOS!#REF!</f>
        <v>#ERROR!</v>
      </c>
      <c r="BH19" s="279" t="str">
        <f>RESULTADOS!#REF!</f>
        <v>#ERROR!</v>
      </c>
      <c r="BI19" s="279" t="str">
        <f>RESULTADOS!#REF!</f>
        <v>#ERROR!</v>
      </c>
      <c r="BJ19" s="279" t="str">
        <f>RESULTADOS!#REF!</f>
        <v>#ERROR!</v>
      </c>
      <c r="BK19" s="279" t="str">
        <f>RESULTADOS!#REF!</f>
        <v>#ERROR!</v>
      </c>
      <c r="BL19" s="279" t="str">
        <f>RESULTADOS!#REF!</f>
        <v>#ERROR!</v>
      </c>
      <c r="BM19" s="279" t="str">
        <f>RESULTADOS!#REF!</f>
        <v>#ERROR!</v>
      </c>
      <c r="BN19" s="279" t="str">
        <f>RESULTADOS!#REF!</f>
        <v>#ERROR!</v>
      </c>
      <c r="BO19" s="279" t="str">
        <f>RESULTADOS!#REF!</f>
        <v>#ERROR!</v>
      </c>
      <c r="BP19" s="279" t="str">
        <f>RESULTADOS!#REF!</f>
        <v>#ERROR!</v>
      </c>
      <c r="BQ19" s="279" t="str">
        <f>RESULTADOS!#REF!</f>
        <v>#ERROR!</v>
      </c>
      <c r="BR19" s="279" t="str">
        <f>RESULTADOS!#REF!</f>
        <v>#ERROR!</v>
      </c>
      <c r="BS19" s="279" t="str">
        <f>RESULTADOS!#REF!</f>
        <v>#ERROR!</v>
      </c>
      <c r="BT19" s="279" t="str">
        <f>RESULTADOS!#REF!</f>
        <v>#ERROR!</v>
      </c>
      <c r="BU19" s="279" t="str">
        <f>RESULTADOS!#REF!</f>
        <v>#ERROR!</v>
      </c>
      <c r="BV19" s="279" t="str">
        <f>RESULTADOS!#REF!</f>
        <v>#ERROR!</v>
      </c>
      <c r="BW19" s="279" t="str">
        <f>RESULTADOS!#REF!</f>
        <v>#ERROR!</v>
      </c>
      <c r="BX19" s="279" t="str">
        <f>RESULTADOS!#REF!</f>
        <v>#ERROR!</v>
      </c>
      <c r="BY19" s="279" t="str">
        <f>RESULTADOS!#REF!</f>
        <v>#ERROR!</v>
      </c>
      <c r="BZ19" s="279" t="str">
        <f>RESULTADOS!#REF!</f>
        <v>#ERROR!</v>
      </c>
      <c r="CA19" s="279" t="str">
        <f>RESULTADOS!#REF!</f>
        <v>#ERROR!</v>
      </c>
      <c r="CB19" s="279" t="str">
        <f>RESULTADOS!#REF!</f>
        <v>#ERROR!</v>
      </c>
      <c r="CC19" s="279" t="str">
        <f>RESULTADOS!#REF!</f>
        <v>#ERROR!</v>
      </c>
      <c r="CD19" s="279" t="str">
        <f>RESULTADOS!#REF!</f>
        <v>#ERROR!</v>
      </c>
      <c r="CE19" s="279" t="str">
        <f>RESULTADOS!#REF!</f>
        <v>#ERROR!</v>
      </c>
      <c r="CF19" s="279" t="str">
        <f>RESULTADOS!#REF!</f>
        <v>#ERROR!</v>
      </c>
      <c r="CG19" s="279" t="str">
        <f>RESULTADOS!#REF!</f>
        <v>#ERROR!</v>
      </c>
      <c r="CH19" s="279" t="str">
        <f>RESULTADOS!#REF!</f>
        <v>#ERROR!</v>
      </c>
      <c r="CI19" s="279" t="str">
        <f>RESULTADOS!#REF!</f>
        <v>#ERROR!</v>
      </c>
      <c r="CJ19" s="279" t="str">
        <f>RESULTADOS!#REF!</f>
        <v>#ERROR!</v>
      </c>
      <c r="CK19" s="279" t="str">
        <f>RESULTADOS!#REF!</f>
        <v>#ERROR!</v>
      </c>
      <c r="CL19" s="279" t="str">
        <f>RESULTADOS!#REF!</f>
        <v>#ERROR!</v>
      </c>
      <c r="CM19" s="279" t="str">
        <f>RESULTADOS!#REF!</f>
        <v>#ERROR!</v>
      </c>
      <c r="CN19" s="279" t="str">
        <f>RESULTADOS!#REF!</f>
        <v>#ERROR!</v>
      </c>
      <c r="CO19" s="279" t="str">
        <f>RESULTADOS!#REF!</f>
        <v>#ERROR!</v>
      </c>
      <c r="CP19" s="279" t="str">
        <f>RESULTADOS!#REF!</f>
        <v>#ERROR!</v>
      </c>
      <c r="CQ19" s="279" t="str">
        <f>RESULTADOS!#REF!</f>
        <v>#ERROR!</v>
      </c>
      <c r="CR19" s="279" t="str">
        <f>RESULTADOS!#REF!</f>
        <v>#ERROR!</v>
      </c>
      <c r="CS19" s="279" t="str">
        <f>RESULTADOS!#REF!</f>
        <v>#ERROR!</v>
      </c>
      <c r="CT19" s="279" t="str">
        <f>RESULTADOS!#REF!</f>
        <v>#ERROR!</v>
      </c>
      <c r="CU19" s="279" t="str">
        <f>RESULTADOS!#REF!</f>
        <v>#ERROR!</v>
      </c>
      <c r="CV19" s="279" t="str">
        <f>RESULTADOS!#REF!</f>
        <v>#ERROR!</v>
      </c>
      <c r="CW19" s="279" t="str">
        <f>RESULTADOS!#REF!</f>
        <v>#ERROR!</v>
      </c>
      <c r="CX19" s="279" t="str">
        <f>RESULTADOS!#REF!</f>
        <v>#ERROR!</v>
      </c>
      <c r="CY19" s="279" t="str">
        <f>RESULTADOS!#REF!</f>
        <v>#ERROR!</v>
      </c>
      <c r="CZ19" s="279" t="str">
        <f>RESULTADOS!#REF!</f>
        <v>#ERROR!</v>
      </c>
      <c r="DA19" s="279" t="str">
        <f>RESULTADOS!#REF!</f>
        <v>#ERROR!</v>
      </c>
      <c r="DB19" s="279" t="str">
        <f>RESULTADOS!#REF!</f>
        <v>#ERROR!</v>
      </c>
      <c r="DC19" s="279" t="str">
        <f>RESULTADOS!#REF!</f>
        <v>#ERROR!</v>
      </c>
      <c r="DD19" s="279" t="str">
        <f>RESULTADOS!#REF!</f>
        <v>#ERROR!</v>
      </c>
      <c r="DE19" s="279" t="str">
        <f>RESULTADOS!#REF!</f>
        <v>#ERROR!</v>
      </c>
      <c r="DF19" s="279" t="str">
        <f>RESULTADOS!#REF!</f>
        <v>#ERROR!</v>
      </c>
      <c r="DG19" s="279" t="str">
        <f>RESULTADOS!#REF!</f>
        <v>#ERROR!</v>
      </c>
      <c r="DH19" s="279" t="str">
        <f>RESULTADOS!#REF!</f>
        <v>#ERROR!</v>
      </c>
      <c r="DI19" s="279" t="str">
        <f>RESULTADOS!#REF!</f>
        <v>#ERROR!</v>
      </c>
      <c r="DJ19" s="279" t="str">
        <f>RESULTADOS!#REF!</f>
        <v>#ERROR!</v>
      </c>
      <c r="DK19" s="279" t="str">
        <f>RESULTADOS!#REF!</f>
        <v>#ERROR!</v>
      </c>
      <c r="DL19" s="279" t="str">
        <f>RESULTADOS!#REF!</f>
        <v>#ERROR!</v>
      </c>
      <c r="DM19" s="279" t="str">
        <f>RESULTADOS!#REF!</f>
        <v>#ERROR!</v>
      </c>
      <c r="DN19" s="279" t="str">
        <f>RESULTADOS!#REF!</f>
        <v>#ERROR!</v>
      </c>
      <c r="DO19" s="282" t="str">
        <f>RESULTADOS!#REF!</f>
        <v>#ERROR!</v>
      </c>
      <c r="DP19" s="282" t="str">
        <f>RESULTADOS!#REF!</f>
        <v>#ERROR!</v>
      </c>
      <c r="DQ19" s="282" t="str">
        <f t="shared" si="2"/>
        <v>#ERROR!</v>
      </c>
      <c r="DR19" s="282" t="str">
        <f t="array" ref="DR19">IFERROR(INDEX('03.Muestra'!$E$8:$E$17,SMALL(IF("Documento no web"='03.Muestra'!$D$8:$D$17,ROW('03.Muestra'!$E$8:$E$17)-MIN(ROW('03.Muestra'!$D$8:$D$17))+1,""),ROW()-2)),"")</f>
        <v/>
      </c>
      <c r="DS19" s="282" t="str">
        <f>RESULTADOS!#REF!</f>
        <v>#ERROR!</v>
      </c>
      <c r="DT19" s="282" t="str">
        <f t="array" ref="DT19">IFERROR(INDEX('03.Muestra'!$G$8:$G$17,SMALL(IF("Documento no web"='03.Muestra'!$D$8:$D$17,ROW('03.Muestra'!$G$8:$G$17)-MIN(ROW('03.Muestra'!$D$8:$D$17))+1,""),ROW()-2)),"")</f>
        <v/>
      </c>
      <c r="DU19" s="286" t="str">
        <f t="array" ref="DU19">IFERROR(INDEX('03.Muestra'!$H$8:$H$17,SMALL(IF("Documento no web"='03.Muestra'!$D$8:$D$17,ROW('03.Muestra'!$H$8:$H$17)-MIN(ROW('03.Muestra'!$D$8:$D$17))+1,""),ROW()-2)),"")</f>
        <v/>
      </c>
      <c r="DV19" s="279" t="str">
        <f>RESULTADOS!#REF!</f>
        <v>#ERROR!</v>
      </c>
      <c r="DW19" s="279" t="str">
        <f>RESULTADOS!#REF!</f>
        <v>#ERROR!</v>
      </c>
      <c r="DX19" s="279" t="str">
        <f>RESULTADOS!#REF!</f>
        <v>#ERROR!</v>
      </c>
      <c r="DY19" s="279" t="str">
        <f>RESULTADOS!#REF!</f>
        <v>#ERROR!</v>
      </c>
      <c r="DZ19" s="279" t="str">
        <f>RESULTADOS!#REF!</f>
        <v>#ERROR!</v>
      </c>
      <c r="EA19" s="279" t="str">
        <f>RESULTADOS!#REF!</f>
        <v>#ERROR!</v>
      </c>
      <c r="EB19" s="279" t="str">
        <f>RESULTADOS!#REF!</f>
        <v>#ERROR!</v>
      </c>
      <c r="EC19" s="279" t="str">
        <f>RESULTADOS!#REF!</f>
        <v>#ERROR!</v>
      </c>
      <c r="ED19" s="279" t="str">
        <f>RESULTADOS!#REF!</f>
        <v>#ERROR!</v>
      </c>
      <c r="EE19" s="279" t="str">
        <f>RESULTADOS!#REF!</f>
        <v>#ERROR!</v>
      </c>
      <c r="EF19" s="279" t="str">
        <f>RESULTADOS!#REF!</f>
        <v>#ERROR!</v>
      </c>
      <c r="EG19" s="279" t="str">
        <f>RESULTADOS!#REF!</f>
        <v>#ERROR!</v>
      </c>
      <c r="EH19" s="279" t="str">
        <f>RESULTADOS!#REF!</f>
        <v>#ERROR!</v>
      </c>
      <c r="EI19" s="279" t="str">
        <f>RESULTADOS!#REF!</f>
        <v>#ERROR!</v>
      </c>
      <c r="EJ19" s="279" t="str">
        <f>RESULTADOS!#REF!</f>
        <v>#ERROR!</v>
      </c>
      <c r="EK19" s="279" t="str">
        <f>RESULTADOS!#REF!</f>
        <v>#ERROR!</v>
      </c>
      <c r="EL19" s="279" t="str">
        <f>RESULTADOS!#REF!</f>
        <v>#ERROR!</v>
      </c>
      <c r="EM19" s="279" t="str">
        <f>RESULTADOS!#REF!</f>
        <v>#ERROR!</v>
      </c>
      <c r="EN19" s="279" t="str">
        <f>RESULTADOS!#REF!</f>
        <v>#ERROR!</v>
      </c>
      <c r="EO19" s="279" t="str">
        <f>RESULTADOS!#REF!</f>
        <v>#ERROR!</v>
      </c>
      <c r="EP19" s="279" t="str">
        <f>RESULTADOS!#REF!</f>
        <v>#ERROR!</v>
      </c>
      <c r="EQ19" s="279" t="str">
        <f>RESULTADOS!#REF!</f>
        <v>#ERROR!</v>
      </c>
      <c r="ER19" s="279" t="str">
        <f>RESULTADOS!#REF!</f>
        <v>#ERROR!</v>
      </c>
      <c r="ES19" s="279" t="str">
        <f>RESULTADOS!#REF!</f>
        <v>#ERROR!</v>
      </c>
      <c r="ET19" s="279" t="str">
        <f>RESULTADOS!#REF!</f>
        <v>#ERROR!</v>
      </c>
      <c r="EU19" s="279" t="str">
        <f>RESULTADOS!#REF!</f>
        <v>#ERROR!</v>
      </c>
      <c r="EV19" s="279" t="str">
        <f>RESULTADOS!#REF!</f>
        <v>#ERROR!</v>
      </c>
      <c r="EW19" s="279" t="str">
        <f>RESULTADOS!#REF!</f>
        <v>#ERROR!</v>
      </c>
      <c r="EX19" s="279" t="str">
        <f>RESULTADOS!#REF!</f>
        <v>#ERROR!</v>
      </c>
      <c r="EY19" s="279" t="str">
        <f>RESULTADOS!#REF!</f>
        <v>#ERROR!</v>
      </c>
      <c r="EZ19" s="279" t="str">
        <f>RESULTADOS!#REF!</f>
        <v>#ERROR!</v>
      </c>
      <c r="FA19" s="279" t="str">
        <f>RESULTADOS!#REF!</f>
        <v>#ERROR!</v>
      </c>
      <c r="FB19" s="279" t="str">
        <f>RESULTADOS!#REF!</f>
        <v>#ERROR!</v>
      </c>
      <c r="FC19" s="279" t="str">
        <f>RESULTADOS!#REF!</f>
        <v>#ERROR!</v>
      </c>
      <c r="FD19" s="279" t="str">
        <f>RESULTADOS!#REF!</f>
        <v>#ERROR!</v>
      </c>
      <c r="FE19" s="279" t="str">
        <f>RESULTADOS!#REF!</f>
        <v>#ERROR!</v>
      </c>
      <c r="FF19" s="279" t="str">
        <f>RESULTADOS!#REF!</f>
        <v>#ERROR!</v>
      </c>
      <c r="FG19" s="279" t="str">
        <f>RESULTADOS!#REF!</f>
        <v>#ERROR!</v>
      </c>
      <c r="FH19" s="279" t="str">
        <f>RESULTADOS!#REF!</f>
        <v>#ERROR!</v>
      </c>
      <c r="FI19" s="279" t="str">
        <f>RESULTADOS!#REF!</f>
        <v>#ERROR!</v>
      </c>
      <c r="FJ19" s="279" t="str">
        <f>RESULTADOS!#REF!</f>
        <v>#ERROR!</v>
      </c>
      <c r="FK19" s="279" t="str">
        <f>RESULTADOS!#REF!</f>
        <v>#ERROR!</v>
      </c>
      <c r="FL19" s="279" t="str">
        <f>RESULTADOS!#REF!</f>
        <v>#ERROR!</v>
      </c>
      <c r="FM19" s="279" t="str">
        <f>RESULTADOS!#REF!</f>
        <v>#ERROR!</v>
      </c>
      <c r="FN19" s="279" t="str">
        <f>RESULTADOS!#REF!</f>
        <v>#ERROR!</v>
      </c>
    </row>
    <row r="20" ht="12.75" customHeight="1">
      <c r="C20" s="276" t="s">
        <v>441</v>
      </c>
      <c r="D20" s="280" t="str">
        <f>'01.Definición de ámbito'!#REF!</f>
        <v>#ERROR!</v>
      </c>
      <c r="K20" s="266" t="s">
        <v>102</v>
      </c>
      <c r="L20" s="282">
        <f>RESULTADOS!L10</f>
        <v>210</v>
      </c>
      <c r="M20" s="290">
        <f>RESULTADOS!M10</f>
        <v>0.6542056075</v>
      </c>
      <c r="T20" s="282" t="str">
        <f>RESULTADOS!#REF!</f>
        <v>#ERROR!</v>
      </c>
      <c r="U20" s="282" t="str">
        <f>RESULTADOS!#REF!</f>
        <v>#ERROR!</v>
      </c>
      <c r="V20" s="282" t="str">
        <f t="shared" si="1"/>
        <v>#ERROR!</v>
      </c>
      <c r="W20" s="282"/>
      <c r="X20" s="282" t="str">
        <f>RESULTADOS!#REF!</f>
        <v>#ERROR!</v>
      </c>
      <c r="Y20" s="282"/>
      <c r="Z20" s="286"/>
      <c r="AA20" s="279" t="str">
        <f>RESULTADOS!#REF!</f>
        <v>#ERROR!</v>
      </c>
      <c r="AB20" s="279" t="str">
        <f>RESULTADOS!#REF!</f>
        <v>#ERROR!</v>
      </c>
      <c r="AC20" s="279" t="str">
        <f>RESULTADOS!#REF!</f>
        <v>#ERROR!</v>
      </c>
      <c r="AD20" s="279" t="str">
        <f>RESULTADOS!#REF!</f>
        <v>#ERROR!</v>
      </c>
      <c r="AE20" s="279" t="str">
        <f>RESULTADOS!#REF!</f>
        <v>#ERROR!</v>
      </c>
      <c r="AF20" s="279" t="str">
        <f>RESULTADOS!#REF!</f>
        <v>#ERROR!</v>
      </c>
      <c r="AG20" s="279" t="str">
        <f>RESULTADOS!#REF!</f>
        <v>#ERROR!</v>
      </c>
      <c r="AH20" s="279" t="str">
        <f>RESULTADOS!#REF!</f>
        <v>#ERROR!</v>
      </c>
      <c r="AI20" s="279" t="str">
        <f>RESULTADOS!#REF!</f>
        <v>#ERROR!</v>
      </c>
      <c r="AJ20" s="279" t="str">
        <f>RESULTADOS!#REF!</f>
        <v>#ERROR!</v>
      </c>
      <c r="AK20" s="279" t="str">
        <f>RESULTADOS!#REF!</f>
        <v>#ERROR!</v>
      </c>
      <c r="AL20" s="279" t="str">
        <f>RESULTADOS!#REF!</f>
        <v>#ERROR!</v>
      </c>
      <c r="AM20" s="279" t="str">
        <f>RESULTADOS!#REF!</f>
        <v>#ERROR!</v>
      </c>
      <c r="AN20" s="279" t="str">
        <f>RESULTADOS!#REF!</f>
        <v>#ERROR!</v>
      </c>
      <c r="AO20" s="279" t="str">
        <f>RESULTADOS!#REF!</f>
        <v>#ERROR!</v>
      </c>
      <c r="AP20" s="279" t="str">
        <f>RESULTADOS!#REF!</f>
        <v>#ERROR!</v>
      </c>
      <c r="AQ20" s="279" t="str">
        <f>RESULTADOS!#REF!</f>
        <v>#ERROR!</v>
      </c>
      <c r="AR20" s="279" t="str">
        <f>RESULTADOS!#REF!</f>
        <v>#ERROR!</v>
      </c>
      <c r="AS20" s="279" t="str">
        <f>RESULTADOS!#REF!</f>
        <v>#ERROR!</v>
      </c>
      <c r="AT20" s="279" t="str">
        <f>RESULTADOS!#REF!</f>
        <v>#ERROR!</v>
      </c>
      <c r="AU20" s="279" t="str">
        <f>RESULTADOS!#REF!</f>
        <v>#ERROR!</v>
      </c>
      <c r="AV20" s="279" t="str">
        <f>RESULTADOS!#REF!</f>
        <v>#ERROR!</v>
      </c>
      <c r="AW20" s="279" t="str">
        <f>RESULTADOS!#REF!</f>
        <v>#ERROR!</v>
      </c>
      <c r="AX20" s="279" t="str">
        <f>RESULTADOS!#REF!</f>
        <v>#ERROR!</v>
      </c>
      <c r="AY20" s="279" t="str">
        <f>RESULTADOS!#REF!</f>
        <v>#ERROR!</v>
      </c>
      <c r="AZ20" s="279" t="str">
        <f>RESULTADOS!#REF!</f>
        <v>#ERROR!</v>
      </c>
      <c r="BA20" s="279" t="str">
        <f>RESULTADOS!#REF!</f>
        <v>#ERROR!</v>
      </c>
      <c r="BB20" s="279" t="str">
        <f>RESULTADOS!#REF!</f>
        <v>#ERROR!</v>
      </c>
      <c r="BC20" s="279" t="str">
        <f>RESULTADOS!#REF!</f>
        <v>#ERROR!</v>
      </c>
      <c r="BD20" s="279" t="str">
        <f>RESULTADOS!#REF!</f>
        <v>#ERROR!</v>
      </c>
      <c r="BE20" s="279" t="str">
        <f>RESULTADOS!#REF!</f>
        <v>#ERROR!</v>
      </c>
      <c r="BF20" s="279" t="str">
        <f>RESULTADOS!#REF!</f>
        <v>#ERROR!</v>
      </c>
      <c r="BG20" s="279" t="str">
        <f>RESULTADOS!#REF!</f>
        <v>#ERROR!</v>
      </c>
      <c r="BH20" s="279" t="str">
        <f>RESULTADOS!#REF!</f>
        <v>#ERROR!</v>
      </c>
      <c r="BI20" s="279" t="str">
        <f>RESULTADOS!#REF!</f>
        <v>#ERROR!</v>
      </c>
      <c r="BJ20" s="279" t="str">
        <f>RESULTADOS!#REF!</f>
        <v>#ERROR!</v>
      </c>
      <c r="BK20" s="279" t="str">
        <f>RESULTADOS!#REF!</f>
        <v>#ERROR!</v>
      </c>
      <c r="BL20" s="279" t="str">
        <f>RESULTADOS!#REF!</f>
        <v>#ERROR!</v>
      </c>
      <c r="BM20" s="279" t="str">
        <f>RESULTADOS!#REF!</f>
        <v>#ERROR!</v>
      </c>
      <c r="BN20" s="279" t="str">
        <f>RESULTADOS!#REF!</f>
        <v>#ERROR!</v>
      </c>
      <c r="BO20" s="279" t="str">
        <f>RESULTADOS!#REF!</f>
        <v>#ERROR!</v>
      </c>
      <c r="BP20" s="279" t="str">
        <f>RESULTADOS!#REF!</f>
        <v>#ERROR!</v>
      </c>
      <c r="BQ20" s="279" t="str">
        <f>RESULTADOS!#REF!</f>
        <v>#ERROR!</v>
      </c>
      <c r="BR20" s="279" t="str">
        <f>RESULTADOS!#REF!</f>
        <v>#ERROR!</v>
      </c>
      <c r="BS20" s="279" t="str">
        <f>RESULTADOS!#REF!</f>
        <v>#ERROR!</v>
      </c>
      <c r="BT20" s="279" t="str">
        <f>RESULTADOS!#REF!</f>
        <v>#ERROR!</v>
      </c>
      <c r="BU20" s="279" t="str">
        <f>RESULTADOS!#REF!</f>
        <v>#ERROR!</v>
      </c>
      <c r="BV20" s="279" t="str">
        <f>RESULTADOS!#REF!</f>
        <v>#ERROR!</v>
      </c>
      <c r="BW20" s="279" t="str">
        <f>RESULTADOS!#REF!</f>
        <v>#ERROR!</v>
      </c>
      <c r="BX20" s="279" t="str">
        <f>RESULTADOS!#REF!</f>
        <v>#ERROR!</v>
      </c>
      <c r="BY20" s="279" t="str">
        <f>RESULTADOS!#REF!</f>
        <v>#ERROR!</v>
      </c>
      <c r="BZ20" s="279" t="str">
        <f>RESULTADOS!#REF!</f>
        <v>#ERROR!</v>
      </c>
      <c r="CA20" s="279" t="str">
        <f>RESULTADOS!#REF!</f>
        <v>#ERROR!</v>
      </c>
      <c r="CB20" s="279" t="str">
        <f>RESULTADOS!#REF!</f>
        <v>#ERROR!</v>
      </c>
      <c r="CC20" s="279" t="str">
        <f>RESULTADOS!#REF!</f>
        <v>#ERROR!</v>
      </c>
      <c r="CD20" s="279" t="str">
        <f>RESULTADOS!#REF!</f>
        <v>#ERROR!</v>
      </c>
      <c r="CE20" s="279" t="str">
        <f>RESULTADOS!#REF!</f>
        <v>#ERROR!</v>
      </c>
      <c r="CF20" s="279" t="str">
        <f>RESULTADOS!#REF!</f>
        <v>#ERROR!</v>
      </c>
      <c r="CG20" s="279" t="str">
        <f>RESULTADOS!#REF!</f>
        <v>#ERROR!</v>
      </c>
      <c r="CH20" s="279" t="str">
        <f>RESULTADOS!#REF!</f>
        <v>#ERROR!</v>
      </c>
      <c r="CI20" s="279" t="str">
        <f>RESULTADOS!#REF!</f>
        <v>#ERROR!</v>
      </c>
      <c r="CJ20" s="279" t="str">
        <f>RESULTADOS!#REF!</f>
        <v>#ERROR!</v>
      </c>
      <c r="CK20" s="279" t="str">
        <f>RESULTADOS!#REF!</f>
        <v>#ERROR!</v>
      </c>
      <c r="CL20" s="279" t="str">
        <f>RESULTADOS!#REF!</f>
        <v>#ERROR!</v>
      </c>
      <c r="CM20" s="279" t="str">
        <f>RESULTADOS!#REF!</f>
        <v>#ERROR!</v>
      </c>
      <c r="CN20" s="279" t="str">
        <f>RESULTADOS!#REF!</f>
        <v>#ERROR!</v>
      </c>
      <c r="CO20" s="279" t="str">
        <f>RESULTADOS!#REF!</f>
        <v>#ERROR!</v>
      </c>
      <c r="CP20" s="279" t="str">
        <f>RESULTADOS!#REF!</f>
        <v>#ERROR!</v>
      </c>
      <c r="CQ20" s="279" t="str">
        <f>RESULTADOS!#REF!</f>
        <v>#ERROR!</v>
      </c>
      <c r="CR20" s="279" t="str">
        <f>RESULTADOS!#REF!</f>
        <v>#ERROR!</v>
      </c>
      <c r="CS20" s="279" t="str">
        <f>RESULTADOS!#REF!</f>
        <v>#ERROR!</v>
      </c>
      <c r="CT20" s="279" t="str">
        <f>RESULTADOS!#REF!</f>
        <v>#ERROR!</v>
      </c>
      <c r="CU20" s="279" t="str">
        <f>RESULTADOS!#REF!</f>
        <v>#ERROR!</v>
      </c>
      <c r="CV20" s="279" t="str">
        <f>RESULTADOS!#REF!</f>
        <v>#ERROR!</v>
      </c>
      <c r="CW20" s="279" t="str">
        <f>RESULTADOS!#REF!</f>
        <v>#ERROR!</v>
      </c>
      <c r="CX20" s="279" t="str">
        <f>RESULTADOS!#REF!</f>
        <v>#ERROR!</v>
      </c>
      <c r="CY20" s="279" t="str">
        <f>RESULTADOS!#REF!</f>
        <v>#ERROR!</v>
      </c>
      <c r="CZ20" s="279" t="str">
        <f>RESULTADOS!#REF!</f>
        <v>#ERROR!</v>
      </c>
      <c r="DA20" s="279" t="str">
        <f>RESULTADOS!#REF!</f>
        <v>#ERROR!</v>
      </c>
      <c r="DB20" s="279" t="str">
        <f>RESULTADOS!#REF!</f>
        <v>#ERROR!</v>
      </c>
      <c r="DC20" s="279" t="str">
        <f>RESULTADOS!#REF!</f>
        <v>#ERROR!</v>
      </c>
      <c r="DD20" s="279" t="str">
        <f>RESULTADOS!#REF!</f>
        <v>#ERROR!</v>
      </c>
      <c r="DE20" s="279" t="str">
        <f>RESULTADOS!#REF!</f>
        <v>#ERROR!</v>
      </c>
      <c r="DF20" s="279" t="str">
        <f>RESULTADOS!#REF!</f>
        <v>#ERROR!</v>
      </c>
      <c r="DG20" s="279" t="str">
        <f>RESULTADOS!#REF!</f>
        <v>#ERROR!</v>
      </c>
      <c r="DH20" s="279" t="str">
        <f>RESULTADOS!#REF!</f>
        <v>#ERROR!</v>
      </c>
      <c r="DI20" s="279" t="str">
        <f>RESULTADOS!#REF!</f>
        <v>#ERROR!</v>
      </c>
      <c r="DJ20" s="279" t="str">
        <f>RESULTADOS!#REF!</f>
        <v>#ERROR!</v>
      </c>
      <c r="DK20" s="279" t="str">
        <f>RESULTADOS!#REF!</f>
        <v>#ERROR!</v>
      </c>
      <c r="DL20" s="279" t="str">
        <f>RESULTADOS!#REF!</f>
        <v>#ERROR!</v>
      </c>
      <c r="DM20" s="279" t="str">
        <f>RESULTADOS!#REF!</f>
        <v>#ERROR!</v>
      </c>
      <c r="DN20" s="279" t="str">
        <f>RESULTADOS!#REF!</f>
        <v>#ERROR!</v>
      </c>
      <c r="DO20" s="282" t="str">
        <f>RESULTADOS!#REF!</f>
        <v>#ERROR!</v>
      </c>
      <c r="DP20" s="282" t="str">
        <f>RESULTADOS!#REF!</f>
        <v>#ERROR!</v>
      </c>
      <c r="DQ20" s="282" t="str">
        <f t="shared" si="2"/>
        <v>#ERROR!</v>
      </c>
      <c r="DR20" s="282" t="str">
        <f t="array" ref="DR20">IFERROR(INDEX('03.Muestra'!$E$8:$E$17,SMALL(IF("Documento no web"='03.Muestra'!$D$8:$D$17,ROW('03.Muestra'!$E$8:$E$17)-MIN(ROW('03.Muestra'!$D$8:$D$17))+1,""),ROW()-2)),"")</f>
        <v/>
      </c>
      <c r="DS20" s="282" t="str">
        <f>RESULTADOS!#REF!</f>
        <v>#ERROR!</v>
      </c>
      <c r="DT20" s="282" t="str">
        <f t="array" ref="DT20">IFERROR(INDEX('03.Muestra'!$G$8:$G$17,SMALL(IF("Documento no web"='03.Muestra'!$D$8:$D$17,ROW('03.Muestra'!$G$8:$G$17)-MIN(ROW('03.Muestra'!$D$8:$D$17))+1,""),ROW()-2)),"")</f>
        <v/>
      </c>
      <c r="DU20" s="286" t="str">
        <f t="array" ref="DU20">IFERROR(INDEX('03.Muestra'!$H$8:$H$17,SMALL(IF("Documento no web"='03.Muestra'!$D$8:$D$17,ROW('03.Muestra'!$H$8:$H$17)-MIN(ROW('03.Muestra'!$D$8:$D$17))+1,""),ROW()-2)),"")</f>
        <v/>
      </c>
      <c r="DV20" s="279" t="str">
        <f>RESULTADOS!#REF!</f>
        <v>#ERROR!</v>
      </c>
      <c r="DW20" s="279" t="str">
        <f>RESULTADOS!#REF!</f>
        <v>#ERROR!</v>
      </c>
      <c r="DX20" s="279" t="str">
        <f>RESULTADOS!#REF!</f>
        <v>#ERROR!</v>
      </c>
      <c r="DY20" s="279" t="str">
        <f>RESULTADOS!#REF!</f>
        <v>#ERROR!</v>
      </c>
      <c r="DZ20" s="279" t="str">
        <f>RESULTADOS!#REF!</f>
        <v>#ERROR!</v>
      </c>
      <c r="EA20" s="279" t="str">
        <f>RESULTADOS!#REF!</f>
        <v>#ERROR!</v>
      </c>
      <c r="EB20" s="279" t="str">
        <f>RESULTADOS!#REF!</f>
        <v>#ERROR!</v>
      </c>
      <c r="EC20" s="279" t="str">
        <f>RESULTADOS!#REF!</f>
        <v>#ERROR!</v>
      </c>
      <c r="ED20" s="279" t="str">
        <f>RESULTADOS!#REF!</f>
        <v>#ERROR!</v>
      </c>
      <c r="EE20" s="279" t="str">
        <f>RESULTADOS!#REF!</f>
        <v>#ERROR!</v>
      </c>
      <c r="EF20" s="279" t="str">
        <f>RESULTADOS!#REF!</f>
        <v>#ERROR!</v>
      </c>
      <c r="EG20" s="279" t="str">
        <f>RESULTADOS!#REF!</f>
        <v>#ERROR!</v>
      </c>
      <c r="EH20" s="279" t="str">
        <f>RESULTADOS!#REF!</f>
        <v>#ERROR!</v>
      </c>
      <c r="EI20" s="279" t="str">
        <f>RESULTADOS!#REF!</f>
        <v>#ERROR!</v>
      </c>
      <c r="EJ20" s="279" t="str">
        <f>RESULTADOS!#REF!</f>
        <v>#ERROR!</v>
      </c>
      <c r="EK20" s="279" t="str">
        <f>RESULTADOS!#REF!</f>
        <v>#ERROR!</v>
      </c>
      <c r="EL20" s="279" t="str">
        <f>RESULTADOS!#REF!</f>
        <v>#ERROR!</v>
      </c>
      <c r="EM20" s="279" t="str">
        <f>RESULTADOS!#REF!</f>
        <v>#ERROR!</v>
      </c>
      <c r="EN20" s="279" t="str">
        <f>RESULTADOS!#REF!</f>
        <v>#ERROR!</v>
      </c>
      <c r="EO20" s="279" t="str">
        <f>RESULTADOS!#REF!</f>
        <v>#ERROR!</v>
      </c>
      <c r="EP20" s="279" t="str">
        <f>RESULTADOS!#REF!</f>
        <v>#ERROR!</v>
      </c>
      <c r="EQ20" s="279" t="str">
        <f>RESULTADOS!#REF!</f>
        <v>#ERROR!</v>
      </c>
      <c r="ER20" s="279" t="str">
        <f>RESULTADOS!#REF!</f>
        <v>#ERROR!</v>
      </c>
      <c r="ES20" s="279" t="str">
        <f>RESULTADOS!#REF!</f>
        <v>#ERROR!</v>
      </c>
      <c r="ET20" s="279" t="str">
        <f>RESULTADOS!#REF!</f>
        <v>#ERROR!</v>
      </c>
      <c r="EU20" s="279" t="str">
        <f>RESULTADOS!#REF!</f>
        <v>#ERROR!</v>
      </c>
      <c r="EV20" s="279" t="str">
        <f>RESULTADOS!#REF!</f>
        <v>#ERROR!</v>
      </c>
      <c r="EW20" s="279" t="str">
        <f>RESULTADOS!#REF!</f>
        <v>#ERROR!</v>
      </c>
      <c r="EX20" s="279" t="str">
        <f>RESULTADOS!#REF!</f>
        <v>#ERROR!</v>
      </c>
      <c r="EY20" s="279" t="str">
        <f>RESULTADOS!#REF!</f>
        <v>#ERROR!</v>
      </c>
      <c r="EZ20" s="279" t="str">
        <f>RESULTADOS!#REF!</f>
        <v>#ERROR!</v>
      </c>
      <c r="FA20" s="279" t="str">
        <f>RESULTADOS!#REF!</f>
        <v>#ERROR!</v>
      </c>
      <c r="FB20" s="279" t="str">
        <f>RESULTADOS!#REF!</f>
        <v>#ERROR!</v>
      </c>
      <c r="FC20" s="279" t="str">
        <f>RESULTADOS!#REF!</f>
        <v>#ERROR!</v>
      </c>
      <c r="FD20" s="279" t="str">
        <f>RESULTADOS!#REF!</f>
        <v>#ERROR!</v>
      </c>
      <c r="FE20" s="279" t="str">
        <f>RESULTADOS!#REF!</f>
        <v>#ERROR!</v>
      </c>
      <c r="FF20" s="279" t="str">
        <f>RESULTADOS!#REF!</f>
        <v>#ERROR!</v>
      </c>
      <c r="FG20" s="279" t="str">
        <f>RESULTADOS!#REF!</f>
        <v>#ERROR!</v>
      </c>
      <c r="FH20" s="279" t="str">
        <f>RESULTADOS!#REF!</f>
        <v>#ERROR!</v>
      </c>
      <c r="FI20" s="279" t="str">
        <f>RESULTADOS!#REF!</f>
        <v>#ERROR!</v>
      </c>
      <c r="FJ20" s="279" t="str">
        <f>RESULTADOS!#REF!</f>
        <v>#ERROR!</v>
      </c>
      <c r="FK20" s="279" t="str">
        <f>RESULTADOS!#REF!</f>
        <v>#ERROR!</v>
      </c>
      <c r="FL20" s="279" t="str">
        <f>RESULTADOS!#REF!</f>
        <v>#ERROR!</v>
      </c>
      <c r="FM20" s="279" t="str">
        <f>RESULTADOS!#REF!</f>
        <v>#ERROR!</v>
      </c>
      <c r="FN20" s="279" t="str">
        <f>RESULTADOS!#REF!</f>
        <v>#ERROR!</v>
      </c>
    </row>
    <row r="21" ht="12.75" customHeight="1">
      <c r="C21" s="276" t="s">
        <v>446</v>
      </c>
      <c r="D21" s="280" t="str">
        <f>'01.Definición de ámbito'!#REF!</f>
        <v>#ERROR!</v>
      </c>
      <c r="K21" s="266" t="s">
        <v>276</v>
      </c>
      <c r="L21" s="282">
        <f>RESULTADOS!L11</f>
        <v>321</v>
      </c>
      <c r="M21" s="290">
        <f>RESULTADOS!M11</f>
        <v>1</v>
      </c>
      <c r="T21" s="282" t="str">
        <f>RESULTADOS!#REF!</f>
        <v>#ERROR!</v>
      </c>
      <c r="U21" s="282" t="str">
        <f>RESULTADOS!#REF!</f>
        <v>#ERROR!</v>
      </c>
      <c r="V21" s="282" t="str">
        <f t="shared" si="1"/>
        <v>#ERROR!</v>
      </c>
      <c r="W21" s="282"/>
      <c r="X21" s="282" t="str">
        <f>RESULTADOS!#REF!</f>
        <v>#ERROR!</v>
      </c>
      <c r="Y21" s="282"/>
      <c r="Z21" s="286"/>
      <c r="AA21" s="279" t="str">
        <f>RESULTADOS!#REF!</f>
        <v>#ERROR!</v>
      </c>
      <c r="AB21" s="279" t="str">
        <f>RESULTADOS!#REF!</f>
        <v>#ERROR!</v>
      </c>
      <c r="AC21" s="279" t="str">
        <f>RESULTADOS!#REF!</f>
        <v>#ERROR!</v>
      </c>
      <c r="AD21" s="279" t="str">
        <f>RESULTADOS!#REF!</f>
        <v>#ERROR!</v>
      </c>
      <c r="AE21" s="279" t="str">
        <f>RESULTADOS!#REF!</f>
        <v>#ERROR!</v>
      </c>
      <c r="AF21" s="279" t="str">
        <f>RESULTADOS!#REF!</f>
        <v>#ERROR!</v>
      </c>
      <c r="AG21" s="279" t="str">
        <f>RESULTADOS!#REF!</f>
        <v>#ERROR!</v>
      </c>
      <c r="AH21" s="279" t="str">
        <f>RESULTADOS!#REF!</f>
        <v>#ERROR!</v>
      </c>
      <c r="AI21" s="279" t="str">
        <f>RESULTADOS!#REF!</f>
        <v>#ERROR!</v>
      </c>
      <c r="AJ21" s="279" t="str">
        <f>RESULTADOS!#REF!</f>
        <v>#ERROR!</v>
      </c>
      <c r="AK21" s="279" t="str">
        <f>RESULTADOS!#REF!</f>
        <v>#ERROR!</v>
      </c>
      <c r="AL21" s="279" t="str">
        <f>RESULTADOS!#REF!</f>
        <v>#ERROR!</v>
      </c>
      <c r="AM21" s="279" t="str">
        <f>RESULTADOS!#REF!</f>
        <v>#ERROR!</v>
      </c>
      <c r="AN21" s="279" t="str">
        <f>RESULTADOS!#REF!</f>
        <v>#ERROR!</v>
      </c>
      <c r="AO21" s="279" t="str">
        <f>RESULTADOS!#REF!</f>
        <v>#ERROR!</v>
      </c>
      <c r="AP21" s="279" t="str">
        <f>RESULTADOS!#REF!</f>
        <v>#ERROR!</v>
      </c>
      <c r="AQ21" s="279" t="str">
        <f>RESULTADOS!#REF!</f>
        <v>#ERROR!</v>
      </c>
      <c r="AR21" s="279" t="str">
        <f>RESULTADOS!#REF!</f>
        <v>#ERROR!</v>
      </c>
      <c r="AS21" s="279" t="str">
        <f>RESULTADOS!#REF!</f>
        <v>#ERROR!</v>
      </c>
      <c r="AT21" s="279" t="str">
        <f>RESULTADOS!#REF!</f>
        <v>#ERROR!</v>
      </c>
      <c r="AU21" s="279" t="str">
        <f>RESULTADOS!#REF!</f>
        <v>#ERROR!</v>
      </c>
      <c r="AV21" s="279" t="str">
        <f>RESULTADOS!#REF!</f>
        <v>#ERROR!</v>
      </c>
      <c r="AW21" s="279" t="str">
        <f>RESULTADOS!#REF!</f>
        <v>#ERROR!</v>
      </c>
      <c r="AX21" s="279" t="str">
        <f>RESULTADOS!#REF!</f>
        <v>#ERROR!</v>
      </c>
      <c r="AY21" s="279" t="str">
        <f>RESULTADOS!#REF!</f>
        <v>#ERROR!</v>
      </c>
      <c r="AZ21" s="279" t="str">
        <f>RESULTADOS!#REF!</f>
        <v>#ERROR!</v>
      </c>
      <c r="BA21" s="279" t="str">
        <f>RESULTADOS!#REF!</f>
        <v>#ERROR!</v>
      </c>
      <c r="BB21" s="279" t="str">
        <f>RESULTADOS!#REF!</f>
        <v>#ERROR!</v>
      </c>
      <c r="BC21" s="279" t="str">
        <f>RESULTADOS!#REF!</f>
        <v>#ERROR!</v>
      </c>
      <c r="BD21" s="279" t="str">
        <f>RESULTADOS!#REF!</f>
        <v>#ERROR!</v>
      </c>
      <c r="BE21" s="279" t="str">
        <f>RESULTADOS!#REF!</f>
        <v>#ERROR!</v>
      </c>
      <c r="BF21" s="279" t="str">
        <f>RESULTADOS!#REF!</f>
        <v>#ERROR!</v>
      </c>
      <c r="BG21" s="279" t="str">
        <f>RESULTADOS!#REF!</f>
        <v>#ERROR!</v>
      </c>
      <c r="BH21" s="279" t="str">
        <f>RESULTADOS!#REF!</f>
        <v>#ERROR!</v>
      </c>
      <c r="BI21" s="279" t="str">
        <f>RESULTADOS!#REF!</f>
        <v>#ERROR!</v>
      </c>
      <c r="BJ21" s="279" t="str">
        <f>RESULTADOS!#REF!</f>
        <v>#ERROR!</v>
      </c>
      <c r="BK21" s="279" t="str">
        <f>RESULTADOS!#REF!</f>
        <v>#ERROR!</v>
      </c>
      <c r="BL21" s="279" t="str">
        <f>RESULTADOS!#REF!</f>
        <v>#ERROR!</v>
      </c>
      <c r="BM21" s="279" t="str">
        <f>RESULTADOS!#REF!</f>
        <v>#ERROR!</v>
      </c>
      <c r="BN21" s="279" t="str">
        <f>RESULTADOS!#REF!</f>
        <v>#ERROR!</v>
      </c>
      <c r="BO21" s="279" t="str">
        <f>RESULTADOS!#REF!</f>
        <v>#ERROR!</v>
      </c>
      <c r="BP21" s="279" t="str">
        <f>RESULTADOS!#REF!</f>
        <v>#ERROR!</v>
      </c>
      <c r="BQ21" s="279" t="str">
        <f>RESULTADOS!#REF!</f>
        <v>#ERROR!</v>
      </c>
      <c r="BR21" s="279" t="str">
        <f>RESULTADOS!#REF!</f>
        <v>#ERROR!</v>
      </c>
      <c r="BS21" s="279" t="str">
        <f>RESULTADOS!#REF!</f>
        <v>#ERROR!</v>
      </c>
      <c r="BT21" s="279" t="str">
        <f>RESULTADOS!#REF!</f>
        <v>#ERROR!</v>
      </c>
      <c r="BU21" s="279" t="str">
        <f>RESULTADOS!#REF!</f>
        <v>#ERROR!</v>
      </c>
      <c r="BV21" s="279" t="str">
        <f>RESULTADOS!#REF!</f>
        <v>#ERROR!</v>
      </c>
      <c r="BW21" s="279" t="str">
        <f>RESULTADOS!#REF!</f>
        <v>#ERROR!</v>
      </c>
      <c r="BX21" s="279" t="str">
        <f>RESULTADOS!#REF!</f>
        <v>#ERROR!</v>
      </c>
      <c r="BY21" s="279" t="str">
        <f>RESULTADOS!#REF!</f>
        <v>#ERROR!</v>
      </c>
      <c r="BZ21" s="279" t="str">
        <f>RESULTADOS!#REF!</f>
        <v>#ERROR!</v>
      </c>
      <c r="CA21" s="279" t="str">
        <f>RESULTADOS!#REF!</f>
        <v>#ERROR!</v>
      </c>
      <c r="CB21" s="279" t="str">
        <f>RESULTADOS!#REF!</f>
        <v>#ERROR!</v>
      </c>
      <c r="CC21" s="279" t="str">
        <f>RESULTADOS!#REF!</f>
        <v>#ERROR!</v>
      </c>
      <c r="CD21" s="279" t="str">
        <f>RESULTADOS!#REF!</f>
        <v>#ERROR!</v>
      </c>
      <c r="CE21" s="279" t="str">
        <f>RESULTADOS!#REF!</f>
        <v>#ERROR!</v>
      </c>
      <c r="CF21" s="279" t="str">
        <f>RESULTADOS!#REF!</f>
        <v>#ERROR!</v>
      </c>
      <c r="CG21" s="279" t="str">
        <f>RESULTADOS!#REF!</f>
        <v>#ERROR!</v>
      </c>
      <c r="CH21" s="279" t="str">
        <f>RESULTADOS!#REF!</f>
        <v>#ERROR!</v>
      </c>
      <c r="CI21" s="279" t="str">
        <f>RESULTADOS!#REF!</f>
        <v>#ERROR!</v>
      </c>
      <c r="CJ21" s="279" t="str">
        <f>RESULTADOS!#REF!</f>
        <v>#ERROR!</v>
      </c>
      <c r="CK21" s="279" t="str">
        <f>RESULTADOS!#REF!</f>
        <v>#ERROR!</v>
      </c>
      <c r="CL21" s="279" t="str">
        <f>RESULTADOS!#REF!</f>
        <v>#ERROR!</v>
      </c>
      <c r="CM21" s="279" t="str">
        <f>RESULTADOS!#REF!</f>
        <v>#ERROR!</v>
      </c>
      <c r="CN21" s="279" t="str">
        <f>RESULTADOS!#REF!</f>
        <v>#ERROR!</v>
      </c>
      <c r="CO21" s="279" t="str">
        <f>RESULTADOS!#REF!</f>
        <v>#ERROR!</v>
      </c>
      <c r="CP21" s="279" t="str">
        <f>RESULTADOS!#REF!</f>
        <v>#ERROR!</v>
      </c>
      <c r="CQ21" s="279" t="str">
        <f>RESULTADOS!#REF!</f>
        <v>#ERROR!</v>
      </c>
      <c r="CR21" s="279" t="str">
        <f>RESULTADOS!#REF!</f>
        <v>#ERROR!</v>
      </c>
      <c r="CS21" s="279" t="str">
        <f>RESULTADOS!#REF!</f>
        <v>#ERROR!</v>
      </c>
      <c r="CT21" s="279" t="str">
        <f>RESULTADOS!#REF!</f>
        <v>#ERROR!</v>
      </c>
      <c r="CU21" s="279" t="str">
        <f>RESULTADOS!#REF!</f>
        <v>#ERROR!</v>
      </c>
      <c r="CV21" s="279" t="str">
        <f>RESULTADOS!#REF!</f>
        <v>#ERROR!</v>
      </c>
      <c r="CW21" s="279" t="str">
        <f>RESULTADOS!#REF!</f>
        <v>#ERROR!</v>
      </c>
      <c r="CX21" s="279" t="str">
        <f>RESULTADOS!#REF!</f>
        <v>#ERROR!</v>
      </c>
      <c r="CY21" s="279" t="str">
        <f>RESULTADOS!#REF!</f>
        <v>#ERROR!</v>
      </c>
      <c r="CZ21" s="279" t="str">
        <f>RESULTADOS!#REF!</f>
        <v>#ERROR!</v>
      </c>
      <c r="DA21" s="279" t="str">
        <f>RESULTADOS!#REF!</f>
        <v>#ERROR!</v>
      </c>
      <c r="DB21" s="279" t="str">
        <f>RESULTADOS!#REF!</f>
        <v>#ERROR!</v>
      </c>
      <c r="DC21" s="279" t="str">
        <f>RESULTADOS!#REF!</f>
        <v>#ERROR!</v>
      </c>
      <c r="DD21" s="279" t="str">
        <f>RESULTADOS!#REF!</f>
        <v>#ERROR!</v>
      </c>
      <c r="DE21" s="279" t="str">
        <f>RESULTADOS!#REF!</f>
        <v>#ERROR!</v>
      </c>
      <c r="DF21" s="279" t="str">
        <f>RESULTADOS!#REF!</f>
        <v>#ERROR!</v>
      </c>
      <c r="DG21" s="279" t="str">
        <f>RESULTADOS!#REF!</f>
        <v>#ERROR!</v>
      </c>
      <c r="DH21" s="279" t="str">
        <f>RESULTADOS!#REF!</f>
        <v>#ERROR!</v>
      </c>
      <c r="DI21" s="279" t="str">
        <f>RESULTADOS!#REF!</f>
        <v>#ERROR!</v>
      </c>
      <c r="DJ21" s="279" t="str">
        <f>RESULTADOS!#REF!</f>
        <v>#ERROR!</v>
      </c>
      <c r="DK21" s="279" t="str">
        <f>RESULTADOS!#REF!</f>
        <v>#ERROR!</v>
      </c>
      <c r="DL21" s="279" t="str">
        <f>RESULTADOS!#REF!</f>
        <v>#ERROR!</v>
      </c>
      <c r="DM21" s="279" t="str">
        <f>RESULTADOS!#REF!</f>
        <v>#ERROR!</v>
      </c>
      <c r="DN21" s="279" t="str">
        <f>RESULTADOS!#REF!</f>
        <v>#ERROR!</v>
      </c>
      <c r="DO21" s="282" t="str">
        <f>RESULTADOS!#REF!</f>
        <v>#ERROR!</v>
      </c>
      <c r="DP21" s="282" t="str">
        <f>RESULTADOS!#REF!</f>
        <v>#ERROR!</v>
      </c>
      <c r="DQ21" s="282" t="str">
        <f t="shared" si="2"/>
        <v>#ERROR!</v>
      </c>
      <c r="DR21" s="282" t="str">
        <f t="array" ref="DR21">IFERROR(INDEX('03.Muestra'!$E$8:$E$17,SMALL(IF("Documento no web"='03.Muestra'!$D$8:$D$17,ROW('03.Muestra'!$E$8:$E$17)-MIN(ROW('03.Muestra'!$D$8:$D$17))+1,""),ROW()-2)),"")</f>
        <v/>
      </c>
      <c r="DS21" s="282" t="str">
        <f>RESULTADOS!#REF!</f>
        <v>#ERROR!</v>
      </c>
      <c r="DT21" s="282" t="str">
        <f t="array" ref="DT21">IFERROR(INDEX('03.Muestra'!$G$8:$G$17,SMALL(IF("Documento no web"='03.Muestra'!$D$8:$D$17,ROW('03.Muestra'!$G$8:$G$17)-MIN(ROW('03.Muestra'!$D$8:$D$17))+1,""),ROW()-2)),"")</f>
        <v/>
      </c>
      <c r="DU21" s="286" t="str">
        <f t="array" ref="DU21">IFERROR(INDEX('03.Muestra'!$H$8:$H$17,SMALL(IF("Documento no web"='03.Muestra'!$D$8:$D$17,ROW('03.Muestra'!$H$8:$H$17)-MIN(ROW('03.Muestra'!$D$8:$D$17))+1,""),ROW()-2)),"")</f>
        <v/>
      </c>
      <c r="DV21" s="279" t="str">
        <f>RESULTADOS!#REF!</f>
        <v>#ERROR!</v>
      </c>
      <c r="DW21" s="279" t="str">
        <f>RESULTADOS!#REF!</f>
        <v>#ERROR!</v>
      </c>
      <c r="DX21" s="279" t="str">
        <f>RESULTADOS!#REF!</f>
        <v>#ERROR!</v>
      </c>
      <c r="DY21" s="279" t="str">
        <f>RESULTADOS!#REF!</f>
        <v>#ERROR!</v>
      </c>
      <c r="DZ21" s="279" t="str">
        <f>RESULTADOS!#REF!</f>
        <v>#ERROR!</v>
      </c>
      <c r="EA21" s="279" t="str">
        <f>RESULTADOS!#REF!</f>
        <v>#ERROR!</v>
      </c>
      <c r="EB21" s="279" t="str">
        <f>RESULTADOS!#REF!</f>
        <v>#ERROR!</v>
      </c>
      <c r="EC21" s="279" t="str">
        <f>RESULTADOS!#REF!</f>
        <v>#ERROR!</v>
      </c>
      <c r="ED21" s="279" t="str">
        <f>RESULTADOS!#REF!</f>
        <v>#ERROR!</v>
      </c>
      <c r="EE21" s="279" t="str">
        <f>RESULTADOS!#REF!</f>
        <v>#ERROR!</v>
      </c>
      <c r="EF21" s="279" t="str">
        <f>RESULTADOS!#REF!</f>
        <v>#ERROR!</v>
      </c>
      <c r="EG21" s="279" t="str">
        <f>RESULTADOS!#REF!</f>
        <v>#ERROR!</v>
      </c>
      <c r="EH21" s="279" t="str">
        <f>RESULTADOS!#REF!</f>
        <v>#ERROR!</v>
      </c>
      <c r="EI21" s="279" t="str">
        <f>RESULTADOS!#REF!</f>
        <v>#ERROR!</v>
      </c>
      <c r="EJ21" s="279" t="str">
        <f>RESULTADOS!#REF!</f>
        <v>#ERROR!</v>
      </c>
      <c r="EK21" s="279" t="str">
        <f>RESULTADOS!#REF!</f>
        <v>#ERROR!</v>
      </c>
      <c r="EL21" s="279" t="str">
        <f>RESULTADOS!#REF!</f>
        <v>#ERROR!</v>
      </c>
      <c r="EM21" s="279" t="str">
        <f>RESULTADOS!#REF!</f>
        <v>#ERROR!</v>
      </c>
      <c r="EN21" s="279" t="str">
        <f>RESULTADOS!#REF!</f>
        <v>#ERROR!</v>
      </c>
      <c r="EO21" s="279" t="str">
        <f>RESULTADOS!#REF!</f>
        <v>#ERROR!</v>
      </c>
      <c r="EP21" s="279" t="str">
        <f>RESULTADOS!#REF!</f>
        <v>#ERROR!</v>
      </c>
      <c r="EQ21" s="279" t="str">
        <f>RESULTADOS!#REF!</f>
        <v>#ERROR!</v>
      </c>
      <c r="ER21" s="279" t="str">
        <f>RESULTADOS!#REF!</f>
        <v>#ERROR!</v>
      </c>
      <c r="ES21" s="279" t="str">
        <f>RESULTADOS!#REF!</f>
        <v>#ERROR!</v>
      </c>
      <c r="ET21" s="279" t="str">
        <f>RESULTADOS!#REF!</f>
        <v>#ERROR!</v>
      </c>
      <c r="EU21" s="279" t="str">
        <f>RESULTADOS!#REF!</f>
        <v>#ERROR!</v>
      </c>
      <c r="EV21" s="279" t="str">
        <f>RESULTADOS!#REF!</f>
        <v>#ERROR!</v>
      </c>
      <c r="EW21" s="279" t="str">
        <f>RESULTADOS!#REF!</f>
        <v>#ERROR!</v>
      </c>
      <c r="EX21" s="279" t="str">
        <f>RESULTADOS!#REF!</f>
        <v>#ERROR!</v>
      </c>
      <c r="EY21" s="279" t="str">
        <f>RESULTADOS!#REF!</f>
        <v>#ERROR!</v>
      </c>
      <c r="EZ21" s="279" t="str">
        <f>RESULTADOS!#REF!</f>
        <v>#ERROR!</v>
      </c>
      <c r="FA21" s="279" t="str">
        <f>RESULTADOS!#REF!</f>
        <v>#ERROR!</v>
      </c>
      <c r="FB21" s="279" t="str">
        <f>RESULTADOS!#REF!</f>
        <v>#ERROR!</v>
      </c>
      <c r="FC21" s="279" t="str">
        <f>RESULTADOS!#REF!</f>
        <v>#ERROR!</v>
      </c>
      <c r="FD21" s="279" t="str">
        <f>RESULTADOS!#REF!</f>
        <v>#ERROR!</v>
      </c>
      <c r="FE21" s="279" t="str">
        <f>RESULTADOS!#REF!</f>
        <v>#ERROR!</v>
      </c>
      <c r="FF21" s="279" t="str">
        <f>RESULTADOS!#REF!</f>
        <v>#ERROR!</v>
      </c>
      <c r="FG21" s="279" t="str">
        <f>RESULTADOS!#REF!</f>
        <v>#ERROR!</v>
      </c>
      <c r="FH21" s="279" t="str">
        <f>RESULTADOS!#REF!</f>
        <v>#ERROR!</v>
      </c>
      <c r="FI21" s="279" t="str">
        <f>RESULTADOS!#REF!</f>
        <v>#ERROR!</v>
      </c>
      <c r="FJ21" s="279" t="str">
        <f>RESULTADOS!#REF!</f>
        <v>#ERROR!</v>
      </c>
      <c r="FK21" s="279" t="str">
        <f>RESULTADOS!#REF!</f>
        <v>#ERROR!</v>
      </c>
      <c r="FL21" s="279" t="str">
        <f>RESULTADOS!#REF!</f>
        <v>#ERROR!</v>
      </c>
      <c r="FM21" s="279" t="str">
        <f>RESULTADOS!#REF!</f>
        <v>#ERROR!</v>
      </c>
      <c r="FN21" s="279" t="str">
        <f>RESULTADOS!#REF!</f>
        <v>#ERROR!</v>
      </c>
    </row>
    <row r="22" ht="12.75" customHeight="1">
      <c r="C22" s="276" t="s">
        <v>447</v>
      </c>
      <c r="D22" s="280" t="str">
        <f>'01.Definición de ámbito'!#REF!</f>
        <v>#ERROR!</v>
      </c>
      <c r="T22" s="282" t="str">
        <f>RESULTADOS!#REF!</f>
        <v>#ERROR!</v>
      </c>
      <c r="U22" s="282" t="str">
        <f>RESULTADOS!#REF!</f>
        <v>#ERROR!</v>
      </c>
      <c r="V22" s="282" t="str">
        <f t="shared" si="1"/>
        <v>#ERROR!</v>
      </c>
      <c r="W22" s="282"/>
      <c r="X22" s="282" t="str">
        <f>RESULTADOS!#REF!</f>
        <v>#ERROR!</v>
      </c>
      <c r="Y22" s="282"/>
      <c r="Z22" s="286"/>
      <c r="AA22" s="279" t="str">
        <f>RESULTADOS!#REF!</f>
        <v>#ERROR!</v>
      </c>
      <c r="AB22" s="279" t="str">
        <f>RESULTADOS!#REF!</f>
        <v>#ERROR!</v>
      </c>
      <c r="AC22" s="279" t="str">
        <f>RESULTADOS!#REF!</f>
        <v>#ERROR!</v>
      </c>
      <c r="AD22" s="279" t="str">
        <f>RESULTADOS!#REF!</f>
        <v>#ERROR!</v>
      </c>
      <c r="AE22" s="279" t="str">
        <f>RESULTADOS!#REF!</f>
        <v>#ERROR!</v>
      </c>
      <c r="AF22" s="279" t="str">
        <f>RESULTADOS!#REF!</f>
        <v>#ERROR!</v>
      </c>
      <c r="AG22" s="279" t="str">
        <f>RESULTADOS!#REF!</f>
        <v>#ERROR!</v>
      </c>
      <c r="AH22" s="279" t="str">
        <f>RESULTADOS!#REF!</f>
        <v>#ERROR!</v>
      </c>
      <c r="AI22" s="279" t="str">
        <f>RESULTADOS!#REF!</f>
        <v>#ERROR!</v>
      </c>
      <c r="AJ22" s="279" t="str">
        <f>RESULTADOS!#REF!</f>
        <v>#ERROR!</v>
      </c>
      <c r="AK22" s="279" t="str">
        <f>RESULTADOS!#REF!</f>
        <v>#ERROR!</v>
      </c>
      <c r="AL22" s="279" t="str">
        <f>RESULTADOS!#REF!</f>
        <v>#ERROR!</v>
      </c>
      <c r="AM22" s="279" t="str">
        <f>RESULTADOS!#REF!</f>
        <v>#ERROR!</v>
      </c>
      <c r="AN22" s="279" t="str">
        <f>RESULTADOS!#REF!</f>
        <v>#ERROR!</v>
      </c>
      <c r="AO22" s="279" t="str">
        <f>RESULTADOS!#REF!</f>
        <v>#ERROR!</v>
      </c>
      <c r="AP22" s="279" t="str">
        <f>RESULTADOS!#REF!</f>
        <v>#ERROR!</v>
      </c>
      <c r="AQ22" s="279" t="str">
        <f>RESULTADOS!#REF!</f>
        <v>#ERROR!</v>
      </c>
      <c r="AR22" s="279" t="str">
        <f>RESULTADOS!#REF!</f>
        <v>#ERROR!</v>
      </c>
      <c r="AS22" s="279" t="str">
        <f>RESULTADOS!#REF!</f>
        <v>#ERROR!</v>
      </c>
      <c r="AT22" s="279" t="str">
        <f>RESULTADOS!#REF!</f>
        <v>#ERROR!</v>
      </c>
      <c r="AU22" s="279" t="str">
        <f>RESULTADOS!#REF!</f>
        <v>#ERROR!</v>
      </c>
      <c r="AV22" s="279" t="str">
        <f>RESULTADOS!#REF!</f>
        <v>#ERROR!</v>
      </c>
      <c r="AW22" s="279" t="str">
        <f>RESULTADOS!#REF!</f>
        <v>#ERROR!</v>
      </c>
      <c r="AX22" s="279" t="str">
        <f>RESULTADOS!#REF!</f>
        <v>#ERROR!</v>
      </c>
      <c r="AY22" s="279" t="str">
        <f>RESULTADOS!#REF!</f>
        <v>#ERROR!</v>
      </c>
      <c r="AZ22" s="279" t="str">
        <f>RESULTADOS!#REF!</f>
        <v>#ERROR!</v>
      </c>
      <c r="BA22" s="279" t="str">
        <f>RESULTADOS!#REF!</f>
        <v>#ERROR!</v>
      </c>
      <c r="BB22" s="279" t="str">
        <f>RESULTADOS!#REF!</f>
        <v>#ERROR!</v>
      </c>
      <c r="BC22" s="279" t="str">
        <f>RESULTADOS!#REF!</f>
        <v>#ERROR!</v>
      </c>
      <c r="BD22" s="279" t="str">
        <f>RESULTADOS!#REF!</f>
        <v>#ERROR!</v>
      </c>
      <c r="BE22" s="279" t="str">
        <f>RESULTADOS!#REF!</f>
        <v>#ERROR!</v>
      </c>
      <c r="BF22" s="279" t="str">
        <f>RESULTADOS!#REF!</f>
        <v>#ERROR!</v>
      </c>
      <c r="BG22" s="279" t="str">
        <f>RESULTADOS!#REF!</f>
        <v>#ERROR!</v>
      </c>
      <c r="BH22" s="279" t="str">
        <f>RESULTADOS!#REF!</f>
        <v>#ERROR!</v>
      </c>
      <c r="BI22" s="279" t="str">
        <f>RESULTADOS!#REF!</f>
        <v>#ERROR!</v>
      </c>
      <c r="BJ22" s="279" t="str">
        <f>RESULTADOS!#REF!</f>
        <v>#ERROR!</v>
      </c>
      <c r="BK22" s="279" t="str">
        <f>RESULTADOS!#REF!</f>
        <v>#ERROR!</v>
      </c>
      <c r="BL22" s="279" t="str">
        <f>RESULTADOS!#REF!</f>
        <v>#ERROR!</v>
      </c>
      <c r="BM22" s="279" t="str">
        <f>RESULTADOS!#REF!</f>
        <v>#ERROR!</v>
      </c>
      <c r="BN22" s="279" t="str">
        <f>RESULTADOS!#REF!</f>
        <v>#ERROR!</v>
      </c>
      <c r="BO22" s="279" t="str">
        <f>RESULTADOS!#REF!</f>
        <v>#ERROR!</v>
      </c>
      <c r="BP22" s="279" t="str">
        <f>RESULTADOS!#REF!</f>
        <v>#ERROR!</v>
      </c>
      <c r="BQ22" s="279" t="str">
        <f>RESULTADOS!#REF!</f>
        <v>#ERROR!</v>
      </c>
      <c r="BR22" s="279" t="str">
        <f>RESULTADOS!#REF!</f>
        <v>#ERROR!</v>
      </c>
      <c r="BS22" s="279" t="str">
        <f>RESULTADOS!#REF!</f>
        <v>#ERROR!</v>
      </c>
      <c r="BT22" s="279" t="str">
        <f>RESULTADOS!#REF!</f>
        <v>#ERROR!</v>
      </c>
      <c r="BU22" s="279" t="str">
        <f>RESULTADOS!#REF!</f>
        <v>#ERROR!</v>
      </c>
      <c r="BV22" s="279" t="str">
        <f>RESULTADOS!#REF!</f>
        <v>#ERROR!</v>
      </c>
      <c r="BW22" s="279" t="str">
        <f>RESULTADOS!#REF!</f>
        <v>#ERROR!</v>
      </c>
      <c r="BX22" s="279" t="str">
        <f>RESULTADOS!#REF!</f>
        <v>#ERROR!</v>
      </c>
      <c r="BY22" s="279" t="str">
        <f>RESULTADOS!#REF!</f>
        <v>#ERROR!</v>
      </c>
      <c r="BZ22" s="279" t="str">
        <f>RESULTADOS!#REF!</f>
        <v>#ERROR!</v>
      </c>
      <c r="CA22" s="279" t="str">
        <f>RESULTADOS!#REF!</f>
        <v>#ERROR!</v>
      </c>
      <c r="CB22" s="279" t="str">
        <f>RESULTADOS!#REF!</f>
        <v>#ERROR!</v>
      </c>
      <c r="CC22" s="279" t="str">
        <f>RESULTADOS!#REF!</f>
        <v>#ERROR!</v>
      </c>
      <c r="CD22" s="279" t="str">
        <f>RESULTADOS!#REF!</f>
        <v>#ERROR!</v>
      </c>
      <c r="CE22" s="279" t="str">
        <f>RESULTADOS!#REF!</f>
        <v>#ERROR!</v>
      </c>
      <c r="CF22" s="279" t="str">
        <f>RESULTADOS!#REF!</f>
        <v>#ERROR!</v>
      </c>
      <c r="CG22" s="279" t="str">
        <f>RESULTADOS!#REF!</f>
        <v>#ERROR!</v>
      </c>
      <c r="CH22" s="279" t="str">
        <f>RESULTADOS!#REF!</f>
        <v>#ERROR!</v>
      </c>
      <c r="CI22" s="279" t="str">
        <f>RESULTADOS!#REF!</f>
        <v>#ERROR!</v>
      </c>
      <c r="CJ22" s="279" t="str">
        <f>RESULTADOS!#REF!</f>
        <v>#ERROR!</v>
      </c>
      <c r="CK22" s="279" t="str">
        <f>RESULTADOS!#REF!</f>
        <v>#ERROR!</v>
      </c>
      <c r="CL22" s="279" t="str">
        <f>RESULTADOS!#REF!</f>
        <v>#ERROR!</v>
      </c>
      <c r="CM22" s="279" t="str">
        <f>RESULTADOS!#REF!</f>
        <v>#ERROR!</v>
      </c>
      <c r="CN22" s="279" t="str">
        <f>RESULTADOS!#REF!</f>
        <v>#ERROR!</v>
      </c>
      <c r="CO22" s="279" t="str">
        <f>RESULTADOS!#REF!</f>
        <v>#ERROR!</v>
      </c>
      <c r="CP22" s="279" t="str">
        <f>RESULTADOS!#REF!</f>
        <v>#ERROR!</v>
      </c>
      <c r="CQ22" s="279" t="str">
        <f>RESULTADOS!#REF!</f>
        <v>#ERROR!</v>
      </c>
      <c r="CR22" s="279" t="str">
        <f>RESULTADOS!#REF!</f>
        <v>#ERROR!</v>
      </c>
      <c r="CS22" s="279" t="str">
        <f>RESULTADOS!#REF!</f>
        <v>#ERROR!</v>
      </c>
      <c r="CT22" s="279" t="str">
        <f>RESULTADOS!#REF!</f>
        <v>#ERROR!</v>
      </c>
      <c r="CU22" s="279" t="str">
        <f>RESULTADOS!#REF!</f>
        <v>#ERROR!</v>
      </c>
      <c r="CV22" s="279" t="str">
        <f>RESULTADOS!#REF!</f>
        <v>#ERROR!</v>
      </c>
      <c r="CW22" s="279" t="str">
        <f>RESULTADOS!#REF!</f>
        <v>#ERROR!</v>
      </c>
      <c r="CX22" s="279" t="str">
        <f>RESULTADOS!#REF!</f>
        <v>#ERROR!</v>
      </c>
      <c r="CY22" s="279" t="str">
        <f>RESULTADOS!#REF!</f>
        <v>#ERROR!</v>
      </c>
      <c r="CZ22" s="279" t="str">
        <f>RESULTADOS!#REF!</f>
        <v>#ERROR!</v>
      </c>
      <c r="DA22" s="279" t="str">
        <f>RESULTADOS!#REF!</f>
        <v>#ERROR!</v>
      </c>
      <c r="DB22" s="279" t="str">
        <f>RESULTADOS!#REF!</f>
        <v>#ERROR!</v>
      </c>
      <c r="DC22" s="279" t="str">
        <f>RESULTADOS!#REF!</f>
        <v>#ERROR!</v>
      </c>
      <c r="DD22" s="279" t="str">
        <f>RESULTADOS!#REF!</f>
        <v>#ERROR!</v>
      </c>
      <c r="DE22" s="279" t="str">
        <f>RESULTADOS!#REF!</f>
        <v>#ERROR!</v>
      </c>
      <c r="DF22" s="279" t="str">
        <f>RESULTADOS!#REF!</f>
        <v>#ERROR!</v>
      </c>
      <c r="DG22" s="279" t="str">
        <f>RESULTADOS!#REF!</f>
        <v>#ERROR!</v>
      </c>
      <c r="DH22" s="279" t="str">
        <f>RESULTADOS!#REF!</f>
        <v>#ERROR!</v>
      </c>
      <c r="DI22" s="279" t="str">
        <f>RESULTADOS!#REF!</f>
        <v>#ERROR!</v>
      </c>
      <c r="DJ22" s="279" t="str">
        <f>RESULTADOS!#REF!</f>
        <v>#ERROR!</v>
      </c>
      <c r="DK22" s="279" t="str">
        <f>RESULTADOS!#REF!</f>
        <v>#ERROR!</v>
      </c>
      <c r="DL22" s="279" t="str">
        <f>RESULTADOS!#REF!</f>
        <v>#ERROR!</v>
      </c>
      <c r="DM22" s="279" t="str">
        <f>RESULTADOS!#REF!</f>
        <v>#ERROR!</v>
      </c>
      <c r="DN22" s="279" t="str">
        <f>RESULTADOS!#REF!</f>
        <v>#ERROR!</v>
      </c>
      <c r="DO22" s="282" t="str">
        <f>RESULTADOS!#REF!</f>
        <v>#ERROR!</v>
      </c>
      <c r="DP22" s="282" t="str">
        <f>RESULTADOS!#REF!</f>
        <v>#ERROR!</v>
      </c>
      <c r="DQ22" s="282" t="str">
        <f t="shared" si="2"/>
        <v>#ERROR!</v>
      </c>
      <c r="DR22" s="282" t="str">
        <f t="array" ref="DR22">IFERROR(INDEX('03.Muestra'!$E$8:$E$17,SMALL(IF("Documento no web"='03.Muestra'!$D$8:$D$17,ROW('03.Muestra'!$E$8:$E$17)-MIN(ROW('03.Muestra'!$D$8:$D$17))+1,""),ROW()-2)),"")</f>
        <v/>
      </c>
      <c r="DS22" s="282" t="str">
        <f>RESULTADOS!#REF!</f>
        <v>#ERROR!</v>
      </c>
      <c r="DT22" s="282" t="str">
        <f t="array" ref="DT22">IFERROR(INDEX('03.Muestra'!$G$8:$G$17,SMALL(IF("Documento no web"='03.Muestra'!$D$8:$D$17,ROW('03.Muestra'!$G$8:$G$17)-MIN(ROW('03.Muestra'!$D$8:$D$17))+1,""),ROW()-2)),"")</f>
        <v/>
      </c>
      <c r="DU22" s="286" t="str">
        <f t="array" ref="DU22">IFERROR(INDEX('03.Muestra'!$H$8:$H$17,SMALL(IF("Documento no web"='03.Muestra'!$D$8:$D$17,ROW('03.Muestra'!$H$8:$H$17)-MIN(ROW('03.Muestra'!$D$8:$D$17))+1,""),ROW()-2)),"")</f>
        <v/>
      </c>
      <c r="DV22" s="279" t="str">
        <f>RESULTADOS!#REF!</f>
        <v>#ERROR!</v>
      </c>
      <c r="DW22" s="279" t="str">
        <f>RESULTADOS!#REF!</f>
        <v>#ERROR!</v>
      </c>
      <c r="DX22" s="279" t="str">
        <f>RESULTADOS!#REF!</f>
        <v>#ERROR!</v>
      </c>
      <c r="DY22" s="279" t="str">
        <f>RESULTADOS!#REF!</f>
        <v>#ERROR!</v>
      </c>
      <c r="DZ22" s="279" t="str">
        <f>RESULTADOS!#REF!</f>
        <v>#ERROR!</v>
      </c>
      <c r="EA22" s="279" t="str">
        <f>RESULTADOS!#REF!</f>
        <v>#ERROR!</v>
      </c>
      <c r="EB22" s="279" t="str">
        <f>RESULTADOS!#REF!</f>
        <v>#ERROR!</v>
      </c>
      <c r="EC22" s="279" t="str">
        <f>RESULTADOS!#REF!</f>
        <v>#ERROR!</v>
      </c>
      <c r="ED22" s="279" t="str">
        <f>RESULTADOS!#REF!</f>
        <v>#ERROR!</v>
      </c>
      <c r="EE22" s="279" t="str">
        <f>RESULTADOS!#REF!</f>
        <v>#ERROR!</v>
      </c>
      <c r="EF22" s="279" t="str">
        <f>RESULTADOS!#REF!</f>
        <v>#ERROR!</v>
      </c>
      <c r="EG22" s="279" t="str">
        <f>RESULTADOS!#REF!</f>
        <v>#ERROR!</v>
      </c>
      <c r="EH22" s="279" t="str">
        <f>RESULTADOS!#REF!</f>
        <v>#ERROR!</v>
      </c>
      <c r="EI22" s="279" t="str">
        <f>RESULTADOS!#REF!</f>
        <v>#ERROR!</v>
      </c>
      <c r="EJ22" s="279" t="str">
        <f>RESULTADOS!#REF!</f>
        <v>#ERROR!</v>
      </c>
      <c r="EK22" s="279" t="str">
        <f>RESULTADOS!#REF!</f>
        <v>#ERROR!</v>
      </c>
      <c r="EL22" s="279" t="str">
        <f>RESULTADOS!#REF!</f>
        <v>#ERROR!</v>
      </c>
      <c r="EM22" s="279" t="str">
        <f>RESULTADOS!#REF!</f>
        <v>#ERROR!</v>
      </c>
      <c r="EN22" s="279" t="str">
        <f>RESULTADOS!#REF!</f>
        <v>#ERROR!</v>
      </c>
      <c r="EO22" s="279" t="str">
        <f>RESULTADOS!#REF!</f>
        <v>#ERROR!</v>
      </c>
      <c r="EP22" s="279" t="str">
        <f>RESULTADOS!#REF!</f>
        <v>#ERROR!</v>
      </c>
      <c r="EQ22" s="279" t="str">
        <f>RESULTADOS!#REF!</f>
        <v>#ERROR!</v>
      </c>
      <c r="ER22" s="279" t="str">
        <f>RESULTADOS!#REF!</f>
        <v>#ERROR!</v>
      </c>
      <c r="ES22" s="279" t="str">
        <f>RESULTADOS!#REF!</f>
        <v>#ERROR!</v>
      </c>
      <c r="ET22" s="279" t="str">
        <f>RESULTADOS!#REF!</f>
        <v>#ERROR!</v>
      </c>
      <c r="EU22" s="279" t="str">
        <f>RESULTADOS!#REF!</f>
        <v>#ERROR!</v>
      </c>
      <c r="EV22" s="279" t="str">
        <f>RESULTADOS!#REF!</f>
        <v>#ERROR!</v>
      </c>
      <c r="EW22" s="279" t="str">
        <f>RESULTADOS!#REF!</f>
        <v>#ERROR!</v>
      </c>
      <c r="EX22" s="279" t="str">
        <f>RESULTADOS!#REF!</f>
        <v>#ERROR!</v>
      </c>
      <c r="EY22" s="279" t="str">
        <f>RESULTADOS!#REF!</f>
        <v>#ERROR!</v>
      </c>
      <c r="EZ22" s="279" t="str">
        <f>RESULTADOS!#REF!</f>
        <v>#ERROR!</v>
      </c>
      <c r="FA22" s="279" t="str">
        <f>RESULTADOS!#REF!</f>
        <v>#ERROR!</v>
      </c>
      <c r="FB22" s="279" t="str">
        <f>RESULTADOS!#REF!</f>
        <v>#ERROR!</v>
      </c>
      <c r="FC22" s="279" t="str">
        <f>RESULTADOS!#REF!</f>
        <v>#ERROR!</v>
      </c>
      <c r="FD22" s="279" t="str">
        <f>RESULTADOS!#REF!</f>
        <v>#ERROR!</v>
      </c>
      <c r="FE22" s="279" t="str">
        <f>RESULTADOS!#REF!</f>
        <v>#ERROR!</v>
      </c>
      <c r="FF22" s="279" t="str">
        <f>RESULTADOS!#REF!</f>
        <v>#ERROR!</v>
      </c>
      <c r="FG22" s="279" t="str">
        <f>RESULTADOS!#REF!</f>
        <v>#ERROR!</v>
      </c>
      <c r="FH22" s="279" t="str">
        <f>RESULTADOS!#REF!</f>
        <v>#ERROR!</v>
      </c>
      <c r="FI22" s="279" t="str">
        <f>RESULTADOS!#REF!</f>
        <v>#ERROR!</v>
      </c>
      <c r="FJ22" s="279" t="str">
        <f>RESULTADOS!#REF!</f>
        <v>#ERROR!</v>
      </c>
      <c r="FK22" s="279" t="str">
        <f>RESULTADOS!#REF!</f>
        <v>#ERROR!</v>
      </c>
      <c r="FL22" s="279" t="str">
        <f>RESULTADOS!#REF!</f>
        <v>#ERROR!</v>
      </c>
      <c r="FM22" s="279" t="str">
        <f>RESULTADOS!#REF!</f>
        <v>#ERROR!</v>
      </c>
      <c r="FN22" s="279" t="str">
        <f>RESULTADOS!#REF!</f>
        <v>#ERROR!</v>
      </c>
    </row>
    <row r="23" ht="12.75" customHeight="1">
      <c r="C23" s="276" t="s">
        <v>449</v>
      </c>
      <c r="D23" s="280" t="str">
        <f>'01.Definición de ámbito'!#REF!</f>
        <v>#ERROR!</v>
      </c>
      <c r="K23" s="266" t="s">
        <v>498</v>
      </c>
      <c r="T23" s="282" t="str">
        <f>RESULTADOS!#REF!</f>
        <v>#ERROR!</v>
      </c>
      <c r="U23" s="282" t="str">
        <f>RESULTADOS!#REF!</f>
        <v>#ERROR!</v>
      </c>
      <c r="V23" s="282" t="str">
        <f t="shared" si="1"/>
        <v>#ERROR!</v>
      </c>
      <c r="W23" s="282"/>
      <c r="X23" s="282" t="str">
        <f>RESULTADOS!#REF!</f>
        <v>#ERROR!</v>
      </c>
      <c r="Y23" s="282"/>
      <c r="Z23" s="286"/>
      <c r="AA23" s="279" t="str">
        <f>RESULTADOS!#REF!</f>
        <v>#ERROR!</v>
      </c>
      <c r="AB23" s="279" t="str">
        <f>RESULTADOS!#REF!</f>
        <v>#ERROR!</v>
      </c>
      <c r="AC23" s="279" t="str">
        <f>RESULTADOS!#REF!</f>
        <v>#ERROR!</v>
      </c>
      <c r="AD23" s="279" t="str">
        <f>RESULTADOS!#REF!</f>
        <v>#ERROR!</v>
      </c>
      <c r="AE23" s="279" t="str">
        <f>RESULTADOS!#REF!</f>
        <v>#ERROR!</v>
      </c>
      <c r="AF23" s="279" t="str">
        <f>RESULTADOS!#REF!</f>
        <v>#ERROR!</v>
      </c>
      <c r="AG23" s="279" t="str">
        <f>RESULTADOS!#REF!</f>
        <v>#ERROR!</v>
      </c>
      <c r="AH23" s="279" t="str">
        <f>RESULTADOS!#REF!</f>
        <v>#ERROR!</v>
      </c>
      <c r="AI23" s="279" t="str">
        <f>RESULTADOS!#REF!</f>
        <v>#ERROR!</v>
      </c>
      <c r="AJ23" s="279" t="str">
        <f>RESULTADOS!#REF!</f>
        <v>#ERROR!</v>
      </c>
      <c r="AK23" s="279" t="str">
        <f>RESULTADOS!#REF!</f>
        <v>#ERROR!</v>
      </c>
      <c r="AL23" s="279" t="str">
        <f>RESULTADOS!#REF!</f>
        <v>#ERROR!</v>
      </c>
      <c r="AM23" s="279" t="str">
        <f>RESULTADOS!#REF!</f>
        <v>#ERROR!</v>
      </c>
      <c r="AN23" s="279" t="str">
        <f>RESULTADOS!#REF!</f>
        <v>#ERROR!</v>
      </c>
      <c r="AO23" s="279" t="str">
        <f>RESULTADOS!#REF!</f>
        <v>#ERROR!</v>
      </c>
      <c r="AP23" s="279" t="str">
        <f>RESULTADOS!#REF!</f>
        <v>#ERROR!</v>
      </c>
      <c r="AQ23" s="279" t="str">
        <f>RESULTADOS!#REF!</f>
        <v>#ERROR!</v>
      </c>
      <c r="AR23" s="279" t="str">
        <f>RESULTADOS!#REF!</f>
        <v>#ERROR!</v>
      </c>
      <c r="AS23" s="279" t="str">
        <f>RESULTADOS!#REF!</f>
        <v>#ERROR!</v>
      </c>
      <c r="AT23" s="279" t="str">
        <f>RESULTADOS!#REF!</f>
        <v>#ERROR!</v>
      </c>
      <c r="AU23" s="279" t="str">
        <f>RESULTADOS!#REF!</f>
        <v>#ERROR!</v>
      </c>
      <c r="AV23" s="279" t="str">
        <f>RESULTADOS!#REF!</f>
        <v>#ERROR!</v>
      </c>
      <c r="AW23" s="279" t="str">
        <f>RESULTADOS!#REF!</f>
        <v>#ERROR!</v>
      </c>
      <c r="AX23" s="279" t="str">
        <f>RESULTADOS!#REF!</f>
        <v>#ERROR!</v>
      </c>
      <c r="AY23" s="279" t="str">
        <f>RESULTADOS!#REF!</f>
        <v>#ERROR!</v>
      </c>
      <c r="AZ23" s="279" t="str">
        <f>RESULTADOS!#REF!</f>
        <v>#ERROR!</v>
      </c>
      <c r="BA23" s="279" t="str">
        <f>RESULTADOS!#REF!</f>
        <v>#ERROR!</v>
      </c>
      <c r="BB23" s="279" t="str">
        <f>RESULTADOS!#REF!</f>
        <v>#ERROR!</v>
      </c>
      <c r="BC23" s="279" t="str">
        <f>RESULTADOS!#REF!</f>
        <v>#ERROR!</v>
      </c>
      <c r="BD23" s="279" t="str">
        <f>RESULTADOS!#REF!</f>
        <v>#ERROR!</v>
      </c>
      <c r="BE23" s="279" t="str">
        <f>RESULTADOS!#REF!</f>
        <v>#ERROR!</v>
      </c>
      <c r="BF23" s="279" t="str">
        <f>RESULTADOS!#REF!</f>
        <v>#ERROR!</v>
      </c>
      <c r="BG23" s="279" t="str">
        <f>RESULTADOS!#REF!</f>
        <v>#ERROR!</v>
      </c>
      <c r="BH23" s="279" t="str">
        <f>RESULTADOS!#REF!</f>
        <v>#ERROR!</v>
      </c>
      <c r="BI23" s="279" t="str">
        <f>RESULTADOS!#REF!</f>
        <v>#ERROR!</v>
      </c>
      <c r="BJ23" s="279" t="str">
        <f>RESULTADOS!#REF!</f>
        <v>#ERROR!</v>
      </c>
      <c r="BK23" s="279" t="str">
        <f>RESULTADOS!#REF!</f>
        <v>#ERROR!</v>
      </c>
      <c r="BL23" s="279" t="str">
        <f>RESULTADOS!#REF!</f>
        <v>#ERROR!</v>
      </c>
      <c r="BM23" s="279" t="str">
        <f>RESULTADOS!#REF!</f>
        <v>#ERROR!</v>
      </c>
      <c r="BN23" s="279" t="str">
        <f>RESULTADOS!#REF!</f>
        <v>#ERROR!</v>
      </c>
      <c r="BO23" s="279" t="str">
        <f>RESULTADOS!#REF!</f>
        <v>#ERROR!</v>
      </c>
      <c r="BP23" s="279" t="str">
        <f>RESULTADOS!#REF!</f>
        <v>#ERROR!</v>
      </c>
      <c r="BQ23" s="279" t="str">
        <f>RESULTADOS!#REF!</f>
        <v>#ERROR!</v>
      </c>
      <c r="BR23" s="279" t="str">
        <f>RESULTADOS!#REF!</f>
        <v>#ERROR!</v>
      </c>
      <c r="BS23" s="279" t="str">
        <f>RESULTADOS!#REF!</f>
        <v>#ERROR!</v>
      </c>
      <c r="BT23" s="279" t="str">
        <f>RESULTADOS!#REF!</f>
        <v>#ERROR!</v>
      </c>
      <c r="BU23" s="279" t="str">
        <f>RESULTADOS!#REF!</f>
        <v>#ERROR!</v>
      </c>
      <c r="BV23" s="279" t="str">
        <f>RESULTADOS!#REF!</f>
        <v>#ERROR!</v>
      </c>
      <c r="BW23" s="279" t="str">
        <f>RESULTADOS!#REF!</f>
        <v>#ERROR!</v>
      </c>
      <c r="BX23" s="279" t="str">
        <f>RESULTADOS!#REF!</f>
        <v>#ERROR!</v>
      </c>
      <c r="BY23" s="279" t="str">
        <f>RESULTADOS!#REF!</f>
        <v>#ERROR!</v>
      </c>
      <c r="BZ23" s="279" t="str">
        <f>RESULTADOS!#REF!</f>
        <v>#ERROR!</v>
      </c>
      <c r="CA23" s="279" t="str">
        <f>RESULTADOS!#REF!</f>
        <v>#ERROR!</v>
      </c>
      <c r="CB23" s="279" t="str">
        <f>RESULTADOS!#REF!</f>
        <v>#ERROR!</v>
      </c>
      <c r="CC23" s="279" t="str">
        <f>RESULTADOS!#REF!</f>
        <v>#ERROR!</v>
      </c>
      <c r="CD23" s="279" t="str">
        <f>RESULTADOS!#REF!</f>
        <v>#ERROR!</v>
      </c>
      <c r="CE23" s="279" t="str">
        <f>RESULTADOS!#REF!</f>
        <v>#ERROR!</v>
      </c>
      <c r="CF23" s="279" t="str">
        <f>RESULTADOS!#REF!</f>
        <v>#ERROR!</v>
      </c>
      <c r="CG23" s="279" t="str">
        <f>RESULTADOS!#REF!</f>
        <v>#ERROR!</v>
      </c>
      <c r="CH23" s="279" t="str">
        <f>RESULTADOS!#REF!</f>
        <v>#ERROR!</v>
      </c>
      <c r="CI23" s="279" t="str">
        <f>RESULTADOS!#REF!</f>
        <v>#ERROR!</v>
      </c>
      <c r="CJ23" s="279" t="str">
        <f>RESULTADOS!#REF!</f>
        <v>#ERROR!</v>
      </c>
      <c r="CK23" s="279" t="str">
        <f>RESULTADOS!#REF!</f>
        <v>#ERROR!</v>
      </c>
      <c r="CL23" s="279" t="str">
        <f>RESULTADOS!#REF!</f>
        <v>#ERROR!</v>
      </c>
      <c r="CM23" s="279" t="str">
        <f>RESULTADOS!#REF!</f>
        <v>#ERROR!</v>
      </c>
      <c r="CN23" s="279" t="str">
        <f>RESULTADOS!#REF!</f>
        <v>#ERROR!</v>
      </c>
      <c r="CO23" s="279" t="str">
        <f>RESULTADOS!#REF!</f>
        <v>#ERROR!</v>
      </c>
      <c r="CP23" s="279" t="str">
        <f>RESULTADOS!#REF!</f>
        <v>#ERROR!</v>
      </c>
      <c r="CQ23" s="279" t="str">
        <f>RESULTADOS!#REF!</f>
        <v>#ERROR!</v>
      </c>
      <c r="CR23" s="279" t="str">
        <f>RESULTADOS!#REF!</f>
        <v>#ERROR!</v>
      </c>
      <c r="CS23" s="279" t="str">
        <f>RESULTADOS!#REF!</f>
        <v>#ERROR!</v>
      </c>
      <c r="CT23" s="279" t="str">
        <f>RESULTADOS!#REF!</f>
        <v>#ERROR!</v>
      </c>
      <c r="CU23" s="279" t="str">
        <f>RESULTADOS!#REF!</f>
        <v>#ERROR!</v>
      </c>
      <c r="CV23" s="279" t="str">
        <f>RESULTADOS!#REF!</f>
        <v>#ERROR!</v>
      </c>
      <c r="CW23" s="279" t="str">
        <f>RESULTADOS!#REF!</f>
        <v>#ERROR!</v>
      </c>
      <c r="CX23" s="279" t="str">
        <f>RESULTADOS!#REF!</f>
        <v>#ERROR!</v>
      </c>
      <c r="CY23" s="279" t="str">
        <f>RESULTADOS!#REF!</f>
        <v>#ERROR!</v>
      </c>
      <c r="CZ23" s="279" t="str">
        <f>RESULTADOS!#REF!</f>
        <v>#ERROR!</v>
      </c>
      <c r="DA23" s="279" t="str">
        <f>RESULTADOS!#REF!</f>
        <v>#ERROR!</v>
      </c>
      <c r="DB23" s="279" t="str">
        <f>RESULTADOS!#REF!</f>
        <v>#ERROR!</v>
      </c>
      <c r="DC23" s="279" t="str">
        <f>RESULTADOS!#REF!</f>
        <v>#ERROR!</v>
      </c>
      <c r="DD23" s="279" t="str">
        <f>RESULTADOS!#REF!</f>
        <v>#ERROR!</v>
      </c>
      <c r="DE23" s="279" t="str">
        <f>RESULTADOS!#REF!</f>
        <v>#ERROR!</v>
      </c>
      <c r="DF23" s="279" t="str">
        <f>RESULTADOS!#REF!</f>
        <v>#ERROR!</v>
      </c>
      <c r="DG23" s="279" t="str">
        <f>RESULTADOS!#REF!</f>
        <v>#ERROR!</v>
      </c>
      <c r="DH23" s="279" t="str">
        <f>RESULTADOS!#REF!</f>
        <v>#ERROR!</v>
      </c>
      <c r="DI23" s="279" t="str">
        <f>RESULTADOS!#REF!</f>
        <v>#ERROR!</v>
      </c>
      <c r="DJ23" s="279" t="str">
        <f>RESULTADOS!#REF!</f>
        <v>#ERROR!</v>
      </c>
      <c r="DK23" s="279" t="str">
        <f>RESULTADOS!#REF!</f>
        <v>#ERROR!</v>
      </c>
      <c r="DL23" s="279" t="str">
        <f>RESULTADOS!#REF!</f>
        <v>#ERROR!</v>
      </c>
      <c r="DM23" s="279" t="str">
        <f>RESULTADOS!#REF!</f>
        <v>#ERROR!</v>
      </c>
      <c r="DN23" s="279" t="str">
        <f>RESULTADOS!#REF!</f>
        <v>#ERROR!</v>
      </c>
      <c r="DO23" s="282" t="str">
        <f>RESULTADOS!#REF!</f>
        <v>#ERROR!</v>
      </c>
      <c r="DP23" s="282" t="str">
        <f>RESULTADOS!#REF!</f>
        <v>#ERROR!</v>
      </c>
      <c r="DQ23" s="282" t="str">
        <f t="shared" si="2"/>
        <v>#ERROR!</v>
      </c>
      <c r="DR23" s="282" t="str">
        <f t="array" ref="DR23">IFERROR(INDEX('03.Muestra'!$E$8:$E$17,SMALL(IF("Documento no web"='03.Muestra'!$D$8:$D$17,ROW('03.Muestra'!$E$8:$E$17)-MIN(ROW('03.Muestra'!$D$8:$D$17))+1,""),ROW()-2)),"")</f>
        <v/>
      </c>
      <c r="DS23" s="282" t="str">
        <f>RESULTADOS!#REF!</f>
        <v>#ERROR!</v>
      </c>
      <c r="DT23" s="282" t="str">
        <f t="array" ref="DT23">IFERROR(INDEX('03.Muestra'!$G$8:$G$17,SMALL(IF("Documento no web"='03.Muestra'!$D$8:$D$17,ROW('03.Muestra'!$G$8:$G$17)-MIN(ROW('03.Muestra'!$D$8:$D$17))+1,""),ROW()-2)),"")</f>
        <v/>
      </c>
      <c r="DU23" s="286" t="str">
        <f t="array" ref="DU23">IFERROR(INDEX('03.Muestra'!$H$8:$H$17,SMALL(IF("Documento no web"='03.Muestra'!$D$8:$D$17,ROW('03.Muestra'!$H$8:$H$17)-MIN(ROW('03.Muestra'!$D$8:$D$17))+1,""),ROW()-2)),"")</f>
        <v/>
      </c>
      <c r="DV23" s="279" t="str">
        <f>RESULTADOS!#REF!</f>
        <v>#ERROR!</v>
      </c>
      <c r="DW23" s="279" t="str">
        <f>RESULTADOS!#REF!</f>
        <v>#ERROR!</v>
      </c>
      <c r="DX23" s="279" t="str">
        <f>RESULTADOS!#REF!</f>
        <v>#ERROR!</v>
      </c>
      <c r="DY23" s="279" t="str">
        <f>RESULTADOS!#REF!</f>
        <v>#ERROR!</v>
      </c>
      <c r="DZ23" s="279" t="str">
        <f>RESULTADOS!#REF!</f>
        <v>#ERROR!</v>
      </c>
      <c r="EA23" s="279" t="str">
        <f>RESULTADOS!#REF!</f>
        <v>#ERROR!</v>
      </c>
      <c r="EB23" s="279" t="str">
        <f>RESULTADOS!#REF!</f>
        <v>#ERROR!</v>
      </c>
      <c r="EC23" s="279" t="str">
        <f>RESULTADOS!#REF!</f>
        <v>#ERROR!</v>
      </c>
      <c r="ED23" s="279" t="str">
        <f>RESULTADOS!#REF!</f>
        <v>#ERROR!</v>
      </c>
      <c r="EE23" s="279" t="str">
        <f>RESULTADOS!#REF!</f>
        <v>#ERROR!</v>
      </c>
      <c r="EF23" s="279" t="str">
        <f>RESULTADOS!#REF!</f>
        <v>#ERROR!</v>
      </c>
      <c r="EG23" s="279" t="str">
        <f>RESULTADOS!#REF!</f>
        <v>#ERROR!</v>
      </c>
      <c r="EH23" s="279" t="str">
        <f>RESULTADOS!#REF!</f>
        <v>#ERROR!</v>
      </c>
      <c r="EI23" s="279" t="str">
        <f>RESULTADOS!#REF!</f>
        <v>#ERROR!</v>
      </c>
      <c r="EJ23" s="279" t="str">
        <f>RESULTADOS!#REF!</f>
        <v>#ERROR!</v>
      </c>
      <c r="EK23" s="279" t="str">
        <f>RESULTADOS!#REF!</f>
        <v>#ERROR!</v>
      </c>
      <c r="EL23" s="279" t="str">
        <f>RESULTADOS!#REF!</f>
        <v>#ERROR!</v>
      </c>
      <c r="EM23" s="279" t="str">
        <f>RESULTADOS!#REF!</f>
        <v>#ERROR!</v>
      </c>
      <c r="EN23" s="279" t="str">
        <f>RESULTADOS!#REF!</f>
        <v>#ERROR!</v>
      </c>
      <c r="EO23" s="279" t="str">
        <f>RESULTADOS!#REF!</f>
        <v>#ERROR!</v>
      </c>
      <c r="EP23" s="279" t="str">
        <f>RESULTADOS!#REF!</f>
        <v>#ERROR!</v>
      </c>
      <c r="EQ23" s="279" t="str">
        <f>RESULTADOS!#REF!</f>
        <v>#ERROR!</v>
      </c>
      <c r="ER23" s="279" t="str">
        <f>RESULTADOS!#REF!</f>
        <v>#ERROR!</v>
      </c>
      <c r="ES23" s="279" t="str">
        <f>RESULTADOS!#REF!</f>
        <v>#ERROR!</v>
      </c>
      <c r="ET23" s="279" t="str">
        <f>RESULTADOS!#REF!</f>
        <v>#ERROR!</v>
      </c>
      <c r="EU23" s="279" t="str">
        <f>RESULTADOS!#REF!</f>
        <v>#ERROR!</v>
      </c>
      <c r="EV23" s="279" t="str">
        <f>RESULTADOS!#REF!</f>
        <v>#ERROR!</v>
      </c>
      <c r="EW23" s="279" t="str">
        <f>RESULTADOS!#REF!</f>
        <v>#ERROR!</v>
      </c>
      <c r="EX23" s="279" t="str">
        <f>RESULTADOS!#REF!</f>
        <v>#ERROR!</v>
      </c>
      <c r="EY23" s="279" t="str">
        <f>RESULTADOS!#REF!</f>
        <v>#ERROR!</v>
      </c>
      <c r="EZ23" s="279" t="str">
        <f>RESULTADOS!#REF!</f>
        <v>#ERROR!</v>
      </c>
      <c r="FA23" s="279" t="str">
        <f>RESULTADOS!#REF!</f>
        <v>#ERROR!</v>
      </c>
      <c r="FB23" s="279" t="str">
        <f>RESULTADOS!#REF!</f>
        <v>#ERROR!</v>
      </c>
      <c r="FC23" s="279" t="str">
        <f>RESULTADOS!#REF!</f>
        <v>#ERROR!</v>
      </c>
      <c r="FD23" s="279" t="str">
        <f>RESULTADOS!#REF!</f>
        <v>#ERROR!</v>
      </c>
      <c r="FE23" s="279" t="str">
        <f>RESULTADOS!#REF!</f>
        <v>#ERROR!</v>
      </c>
      <c r="FF23" s="279" t="str">
        <f>RESULTADOS!#REF!</f>
        <v>#ERROR!</v>
      </c>
      <c r="FG23" s="279" t="str">
        <f>RESULTADOS!#REF!</f>
        <v>#ERROR!</v>
      </c>
      <c r="FH23" s="279" t="str">
        <f>RESULTADOS!#REF!</f>
        <v>#ERROR!</v>
      </c>
      <c r="FI23" s="279" t="str">
        <f>RESULTADOS!#REF!</f>
        <v>#ERROR!</v>
      </c>
      <c r="FJ23" s="279" t="str">
        <f>RESULTADOS!#REF!</f>
        <v>#ERROR!</v>
      </c>
      <c r="FK23" s="279" t="str">
        <f>RESULTADOS!#REF!</f>
        <v>#ERROR!</v>
      </c>
      <c r="FL23" s="279" t="str">
        <f>RESULTADOS!#REF!</f>
        <v>#ERROR!</v>
      </c>
      <c r="FM23" s="279" t="str">
        <f>RESULTADOS!#REF!</f>
        <v>#ERROR!</v>
      </c>
      <c r="FN23" s="279" t="str">
        <f>RESULTADOS!#REF!</f>
        <v>#ERROR!</v>
      </c>
    </row>
    <row r="24" ht="12.75" customHeight="1">
      <c r="C24" s="276" t="s">
        <v>451</v>
      </c>
      <c r="D24" s="280" t="str">
        <f>'01.Definición de ámbito'!#REF!</f>
        <v>#ERROR!</v>
      </c>
      <c r="K24" s="266" t="s">
        <v>94</v>
      </c>
      <c r="L24" s="282">
        <f>RESULTADOS!P8</f>
        <v>0</v>
      </c>
      <c r="M24" s="290">
        <f>RESULTADOS!Q8</f>
        <v>0</v>
      </c>
      <c r="T24" s="282" t="str">
        <f>RESULTADOS!#REF!</f>
        <v>#ERROR!</v>
      </c>
      <c r="U24" s="282" t="str">
        <f>RESULTADOS!#REF!</f>
        <v>#ERROR!</v>
      </c>
      <c r="V24" s="282" t="str">
        <f t="shared" si="1"/>
        <v>#ERROR!</v>
      </c>
      <c r="W24" s="282"/>
      <c r="X24" s="282" t="str">
        <f>RESULTADOS!#REF!</f>
        <v>#ERROR!</v>
      </c>
      <c r="Y24" s="282"/>
      <c r="Z24" s="286"/>
      <c r="AA24" s="279" t="str">
        <f>RESULTADOS!#REF!</f>
        <v>#ERROR!</v>
      </c>
      <c r="AB24" s="279" t="str">
        <f>RESULTADOS!#REF!</f>
        <v>#ERROR!</v>
      </c>
      <c r="AC24" s="279" t="str">
        <f>RESULTADOS!#REF!</f>
        <v>#ERROR!</v>
      </c>
      <c r="AD24" s="279" t="str">
        <f>RESULTADOS!#REF!</f>
        <v>#ERROR!</v>
      </c>
      <c r="AE24" s="279" t="str">
        <f>RESULTADOS!#REF!</f>
        <v>#ERROR!</v>
      </c>
      <c r="AF24" s="279" t="str">
        <f>RESULTADOS!#REF!</f>
        <v>#ERROR!</v>
      </c>
      <c r="AG24" s="279" t="str">
        <f>RESULTADOS!#REF!</f>
        <v>#ERROR!</v>
      </c>
      <c r="AH24" s="279" t="str">
        <f>RESULTADOS!#REF!</f>
        <v>#ERROR!</v>
      </c>
      <c r="AI24" s="279" t="str">
        <f>RESULTADOS!#REF!</f>
        <v>#ERROR!</v>
      </c>
      <c r="AJ24" s="279" t="str">
        <f>RESULTADOS!#REF!</f>
        <v>#ERROR!</v>
      </c>
      <c r="AK24" s="279" t="str">
        <f>RESULTADOS!#REF!</f>
        <v>#ERROR!</v>
      </c>
      <c r="AL24" s="279" t="str">
        <f>RESULTADOS!#REF!</f>
        <v>#ERROR!</v>
      </c>
      <c r="AM24" s="279" t="str">
        <f>RESULTADOS!#REF!</f>
        <v>#ERROR!</v>
      </c>
      <c r="AN24" s="279" t="str">
        <f>RESULTADOS!#REF!</f>
        <v>#ERROR!</v>
      </c>
      <c r="AO24" s="279" t="str">
        <f>RESULTADOS!#REF!</f>
        <v>#ERROR!</v>
      </c>
      <c r="AP24" s="279" t="str">
        <f>RESULTADOS!#REF!</f>
        <v>#ERROR!</v>
      </c>
      <c r="AQ24" s="279" t="str">
        <f>RESULTADOS!#REF!</f>
        <v>#ERROR!</v>
      </c>
      <c r="AR24" s="279" t="str">
        <f>RESULTADOS!#REF!</f>
        <v>#ERROR!</v>
      </c>
      <c r="AS24" s="279" t="str">
        <f>RESULTADOS!#REF!</f>
        <v>#ERROR!</v>
      </c>
      <c r="AT24" s="279" t="str">
        <f>RESULTADOS!#REF!</f>
        <v>#ERROR!</v>
      </c>
      <c r="AU24" s="279" t="str">
        <f>RESULTADOS!#REF!</f>
        <v>#ERROR!</v>
      </c>
      <c r="AV24" s="279" t="str">
        <f>RESULTADOS!#REF!</f>
        <v>#ERROR!</v>
      </c>
      <c r="AW24" s="279" t="str">
        <f>RESULTADOS!#REF!</f>
        <v>#ERROR!</v>
      </c>
      <c r="AX24" s="279" t="str">
        <f>RESULTADOS!#REF!</f>
        <v>#ERROR!</v>
      </c>
      <c r="AY24" s="279" t="str">
        <f>RESULTADOS!#REF!</f>
        <v>#ERROR!</v>
      </c>
      <c r="AZ24" s="279" t="str">
        <f>RESULTADOS!#REF!</f>
        <v>#ERROR!</v>
      </c>
      <c r="BA24" s="279" t="str">
        <f>RESULTADOS!#REF!</f>
        <v>#ERROR!</v>
      </c>
      <c r="BB24" s="279" t="str">
        <f>RESULTADOS!#REF!</f>
        <v>#ERROR!</v>
      </c>
      <c r="BC24" s="279" t="str">
        <f>RESULTADOS!#REF!</f>
        <v>#ERROR!</v>
      </c>
      <c r="BD24" s="279" t="str">
        <f>RESULTADOS!#REF!</f>
        <v>#ERROR!</v>
      </c>
      <c r="BE24" s="279" t="str">
        <f>RESULTADOS!#REF!</f>
        <v>#ERROR!</v>
      </c>
      <c r="BF24" s="279" t="str">
        <f>RESULTADOS!#REF!</f>
        <v>#ERROR!</v>
      </c>
      <c r="BG24" s="279" t="str">
        <f>RESULTADOS!#REF!</f>
        <v>#ERROR!</v>
      </c>
      <c r="BH24" s="279" t="str">
        <f>RESULTADOS!#REF!</f>
        <v>#ERROR!</v>
      </c>
      <c r="BI24" s="279" t="str">
        <f>RESULTADOS!#REF!</f>
        <v>#ERROR!</v>
      </c>
      <c r="BJ24" s="279" t="str">
        <f>RESULTADOS!#REF!</f>
        <v>#ERROR!</v>
      </c>
      <c r="BK24" s="279" t="str">
        <f>RESULTADOS!#REF!</f>
        <v>#ERROR!</v>
      </c>
      <c r="BL24" s="279" t="str">
        <f>RESULTADOS!#REF!</f>
        <v>#ERROR!</v>
      </c>
      <c r="BM24" s="279" t="str">
        <f>RESULTADOS!#REF!</f>
        <v>#ERROR!</v>
      </c>
      <c r="BN24" s="279" t="str">
        <f>RESULTADOS!#REF!</f>
        <v>#ERROR!</v>
      </c>
      <c r="BO24" s="279" t="str">
        <f>RESULTADOS!#REF!</f>
        <v>#ERROR!</v>
      </c>
      <c r="BP24" s="279" t="str">
        <f>RESULTADOS!#REF!</f>
        <v>#ERROR!</v>
      </c>
      <c r="BQ24" s="279" t="str">
        <f>RESULTADOS!#REF!</f>
        <v>#ERROR!</v>
      </c>
      <c r="BR24" s="279" t="str">
        <f>RESULTADOS!#REF!</f>
        <v>#ERROR!</v>
      </c>
      <c r="BS24" s="279" t="str">
        <f>RESULTADOS!#REF!</f>
        <v>#ERROR!</v>
      </c>
      <c r="BT24" s="279" t="str">
        <f>RESULTADOS!#REF!</f>
        <v>#ERROR!</v>
      </c>
      <c r="BU24" s="279" t="str">
        <f>RESULTADOS!#REF!</f>
        <v>#ERROR!</v>
      </c>
      <c r="BV24" s="279" t="str">
        <f>RESULTADOS!#REF!</f>
        <v>#ERROR!</v>
      </c>
      <c r="BW24" s="279" t="str">
        <f>RESULTADOS!#REF!</f>
        <v>#ERROR!</v>
      </c>
      <c r="BX24" s="279" t="str">
        <f>RESULTADOS!#REF!</f>
        <v>#ERROR!</v>
      </c>
      <c r="BY24" s="279" t="str">
        <f>RESULTADOS!#REF!</f>
        <v>#ERROR!</v>
      </c>
      <c r="BZ24" s="279" t="str">
        <f>RESULTADOS!#REF!</f>
        <v>#ERROR!</v>
      </c>
      <c r="CA24" s="279" t="str">
        <f>RESULTADOS!#REF!</f>
        <v>#ERROR!</v>
      </c>
      <c r="CB24" s="279" t="str">
        <f>RESULTADOS!#REF!</f>
        <v>#ERROR!</v>
      </c>
      <c r="CC24" s="279" t="str">
        <f>RESULTADOS!#REF!</f>
        <v>#ERROR!</v>
      </c>
      <c r="CD24" s="279" t="str">
        <f>RESULTADOS!#REF!</f>
        <v>#ERROR!</v>
      </c>
      <c r="CE24" s="279" t="str">
        <f>RESULTADOS!#REF!</f>
        <v>#ERROR!</v>
      </c>
      <c r="CF24" s="279" t="str">
        <f>RESULTADOS!#REF!</f>
        <v>#ERROR!</v>
      </c>
      <c r="CG24" s="279" t="str">
        <f>RESULTADOS!#REF!</f>
        <v>#ERROR!</v>
      </c>
      <c r="CH24" s="279" t="str">
        <f>RESULTADOS!#REF!</f>
        <v>#ERROR!</v>
      </c>
      <c r="CI24" s="279" t="str">
        <f>RESULTADOS!#REF!</f>
        <v>#ERROR!</v>
      </c>
      <c r="CJ24" s="279" t="str">
        <f>RESULTADOS!#REF!</f>
        <v>#ERROR!</v>
      </c>
      <c r="CK24" s="279" t="str">
        <f>RESULTADOS!#REF!</f>
        <v>#ERROR!</v>
      </c>
      <c r="CL24" s="279" t="str">
        <f>RESULTADOS!#REF!</f>
        <v>#ERROR!</v>
      </c>
      <c r="CM24" s="279" t="str">
        <f>RESULTADOS!#REF!</f>
        <v>#ERROR!</v>
      </c>
      <c r="CN24" s="279" t="str">
        <f>RESULTADOS!#REF!</f>
        <v>#ERROR!</v>
      </c>
      <c r="CO24" s="279" t="str">
        <f>RESULTADOS!#REF!</f>
        <v>#ERROR!</v>
      </c>
      <c r="CP24" s="279" t="str">
        <f>RESULTADOS!#REF!</f>
        <v>#ERROR!</v>
      </c>
      <c r="CQ24" s="279" t="str">
        <f>RESULTADOS!#REF!</f>
        <v>#ERROR!</v>
      </c>
      <c r="CR24" s="279" t="str">
        <f>RESULTADOS!#REF!</f>
        <v>#ERROR!</v>
      </c>
      <c r="CS24" s="279" t="str">
        <f>RESULTADOS!#REF!</f>
        <v>#ERROR!</v>
      </c>
      <c r="CT24" s="279" t="str">
        <f>RESULTADOS!#REF!</f>
        <v>#ERROR!</v>
      </c>
      <c r="CU24" s="279" t="str">
        <f>RESULTADOS!#REF!</f>
        <v>#ERROR!</v>
      </c>
      <c r="CV24" s="279" t="str">
        <f>RESULTADOS!#REF!</f>
        <v>#ERROR!</v>
      </c>
      <c r="CW24" s="279" t="str">
        <f>RESULTADOS!#REF!</f>
        <v>#ERROR!</v>
      </c>
      <c r="CX24" s="279" t="str">
        <f>RESULTADOS!#REF!</f>
        <v>#ERROR!</v>
      </c>
      <c r="CY24" s="279" t="str">
        <f>RESULTADOS!#REF!</f>
        <v>#ERROR!</v>
      </c>
      <c r="CZ24" s="279" t="str">
        <f>RESULTADOS!#REF!</f>
        <v>#ERROR!</v>
      </c>
      <c r="DA24" s="279" t="str">
        <f>RESULTADOS!#REF!</f>
        <v>#ERROR!</v>
      </c>
      <c r="DB24" s="279" t="str">
        <f>RESULTADOS!#REF!</f>
        <v>#ERROR!</v>
      </c>
      <c r="DC24" s="279" t="str">
        <f>RESULTADOS!#REF!</f>
        <v>#ERROR!</v>
      </c>
      <c r="DD24" s="279" t="str">
        <f>RESULTADOS!#REF!</f>
        <v>#ERROR!</v>
      </c>
      <c r="DE24" s="279" t="str">
        <f>RESULTADOS!#REF!</f>
        <v>#ERROR!</v>
      </c>
      <c r="DF24" s="279" t="str">
        <f>RESULTADOS!#REF!</f>
        <v>#ERROR!</v>
      </c>
      <c r="DG24" s="279" t="str">
        <f>RESULTADOS!#REF!</f>
        <v>#ERROR!</v>
      </c>
      <c r="DH24" s="279" t="str">
        <f>RESULTADOS!#REF!</f>
        <v>#ERROR!</v>
      </c>
      <c r="DI24" s="279" t="str">
        <f>RESULTADOS!#REF!</f>
        <v>#ERROR!</v>
      </c>
      <c r="DJ24" s="279" t="str">
        <f>RESULTADOS!#REF!</f>
        <v>#ERROR!</v>
      </c>
      <c r="DK24" s="279" t="str">
        <f>RESULTADOS!#REF!</f>
        <v>#ERROR!</v>
      </c>
      <c r="DL24" s="279" t="str">
        <f>RESULTADOS!#REF!</f>
        <v>#ERROR!</v>
      </c>
      <c r="DM24" s="279" t="str">
        <f>RESULTADOS!#REF!</f>
        <v>#ERROR!</v>
      </c>
      <c r="DN24" s="279" t="str">
        <f>RESULTADOS!#REF!</f>
        <v>#ERROR!</v>
      </c>
      <c r="DO24" s="282" t="str">
        <f>RESULTADOS!#REF!</f>
        <v>#ERROR!</v>
      </c>
      <c r="DP24" s="282" t="str">
        <f>RESULTADOS!#REF!</f>
        <v>#ERROR!</v>
      </c>
      <c r="DQ24" s="282" t="str">
        <f t="shared" si="2"/>
        <v>#ERROR!</v>
      </c>
      <c r="DR24" s="282" t="str">
        <f t="array" ref="DR24">IFERROR(INDEX('03.Muestra'!$E$8:$E$17,SMALL(IF("Documento no web"='03.Muestra'!$D$8:$D$17,ROW('03.Muestra'!$E$8:$E$17)-MIN(ROW('03.Muestra'!$D$8:$D$17))+1,""),ROW()-2)),"")</f>
        <v/>
      </c>
      <c r="DS24" s="282" t="str">
        <f>RESULTADOS!#REF!</f>
        <v>#ERROR!</v>
      </c>
      <c r="DT24" s="282" t="str">
        <f t="array" ref="DT24">IFERROR(INDEX('03.Muestra'!$G$8:$G$17,SMALL(IF("Documento no web"='03.Muestra'!$D$8:$D$17,ROW('03.Muestra'!$G$8:$G$17)-MIN(ROW('03.Muestra'!$D$8:$D$17))+1,""),ROW()-2)),"")</f>
        <v/>
      </c>
      <c r="DU24" s="286" t="str">
        <f t="array" ref="DU24">IFERROR(INDEX('03.Muestra'!$H$8:$H$17,SMALL(IF("Documento no web"='03.Muestra'!$D$8:$D$17,ROW('03.Muestra'!$H$8:$H$17)-MIN(ROW('03.Muestra'!$D$8:$D$17))+1,""),ROW()-2)),"")</f>
        <v/>
      </c>
      <c r="DV24" s="279" t="str">
        <f>RESULTADOS!#REF!</f>
        <v>#ERROR!</v>
      </c>
      <c r="DW24" s="279" t="str">
        <f>RESULTADOS!#REF!</f>
        <v>#ERROR!</v>
      </c>
      <c r="DX24" s="279" t="str">
        <f>RESULTADOS!#REF!</f>
        <v>#ERROR!</v>
      </c>
      <c r="DY24" s="279" t="str">
        <f>RESULTADOS!#REF!</f>
        <v>#ERROR!</v>
      </c>
      <c r="DZ24" s="279" t="str">
        <f>RESULTADOS!#REF!</f>
        <v>#ERROR!</v>
      </c>
      <c r="EA24" s="279" t="str">
        <f>RESULTADOS!#REF!</f>
        <v>#ERROR!</v>
      </c>
      <c r="EB24" s="279" t="str">
        <f>RESULTADOS!#REF!</f>
        <v>#ERROR!</v>
      </c>
      <c r="EC24" s="279" t="str">
        <f>RESULTADOS!#REF!</f>
        <v>#ERROR!</v>
      </c>
      <c r="ED24" s="279" t="str">
        <f>RESULTADOS!#REF!</f>
        <v>#ERROR!</v>
      </c>
      <c r="EE24" s="279" t="str">
        <f>RESULTADOS!#REF!</f>
        <v>#ERROR!</v>
      </c>
      <c r="EF24" s="279" t="str">
        <f>RESULTADOS!#REF!</f>
        <v>#ERROR!</v>
      </c>
      <c r="EG24" s="279" t="str">
        <f>RESULTADOS!#REF!</f>
        <v>#ERROR!</v>
      </c>
      <c r="EH24" s="279" t="str">
        <f>RESULTADOS!#REF!</f>
        <v>#ERROR!</v>
      </c>
      <c r="EI24" s="279" t="str">
        <f>RESULTADOS!#REF!</f>
        <v>#ERROR!</v>
      </c>
      <c r="EJ24" s="279" t="str">
        <f>RESULTADOS!#REF!</f>
        <v>#ERROR!</v>
      </c>
      <c r="EK24" s="279" t="str">
        <f>RESULTADOS!#REF!</f>
        <v>#ERROR!</v>
      </c>
      <c r="EL24" s="279" t="str">
        <f>RESULTADOS!#REF!</f>
        <v>#ERROR!</v>
      </c>
      <c r="EM24" s="279" t="str">
        <f>RESULTADOS!#REF!</f>
        <v>#ERROR!</v>
      </c>
      <c r="EN24" s="279" t="str">
        <f>RESULTADOS!#REF!</f>
        <v>#ERROR!</v>
      </c>
      <c r="EO24" s="279" t="str">
        <f>RESULTADOS!#REF!</f>
        <v>#ERROR!</v>
      </c>
      <c r="EP24" s="279" t="str">
        <f>RESULTADOS!#REF!</f>
        <v>#ERROR!</v>
      </c>
      <c r="EQ24" s="279" t="str">
        <f>RESULTADOS!#REF!</f>
        <v>#ERROR!</v>
      </c>
      <c r="ER24" s="279" t="str">
        <f>RESULTADOS!#REF!</f>
        <v>#ERROR!</v>
      </c>
      <c r="ES24" s="279" t="str">
        <f>RESULTADOS!#REF!</f>
        <v>#ERROR!</v>
      </c>
      <c r="ET24" s="279" t="str">
        <f>RESULTADOS!#REF!</f>
        <v>#ERROR!</v>
      </c>
      <c r="EU24" s="279" t="str">
        <f>RESULTADOS!#REF!</f>
        <v>#ERROR!</v>
      </c>
      <c r="EV24" s="279" t="str">
        <f>RESULTADOS!#REF!</f>
        <v>#ERROR!</v>
      </c>
      <c r="EW24" s="279" t="str">
        <f>RESULTADOS!#REF!</f>
        <v>#ERROR!</v>
      </c>
      <c r="EX24" s="279" t="str">
        <f>RESULTADOS!#REF!</f>
        <v>#ERROR!</v>
      </c>
      <c r="EY24" s="279" t="str">
        <f>RESULTADOS!#REF!</f>
        <v>#ERROR!</v>
      </c>
      <c r="EZ24" s="279" t="str">
        <f>RESULTADOS!#REF!</f>
        <v>#ERROR!</v>
      </c>
      <c r="FA24" s="279" t="str">
        <f>RESULTADOS!#REF!</f>
        <v>#ERROR!</v>
      </c>
      <c r="FB24" s="279" t="str">
        <f>RESULTADOS!#REF!</f>
        <v>#ERROR!</v>
      </c>
      <c r="FC24" s="279" t="str">
        <f>RESULTADOS!#REF!</f>
        <v>#ERROR!</v>
      </c>
      <c r="FD24" s="279" t="str">
        <f>RESULTADOS!#REF!</f>
        <v>#ERROR!</v>
      </c>
      <c r="FE24" s="279" t="str">
        <f>RESULTADOS!#REF!</f>
        <v>#ERROR!</v>
      </c>
      <c r="FF24" s="279" t="str">
        <f>RESULTADOS!#REF!</f>
        <v>#ERROR!</v>
      </c>
      <c r="FG24" s="279" t="str">
        <f>RESULTADOS!#REF!</f>
        <v>#ERROR!</v>
      </c>
      <c r="FH24" s="279" t="str">
        <f>RESULTADOS!#REF!</f>
        <v>#ERROR!</v>
      </c>
      <c r="FI24" s="279" t="str">
        <f>RESULTADOS!#REF!</f>
        <v>#ERROR!</v>
      </c>
      <c r="FJ24" s="279" t="str">
        <f>RESULTADOS!#REF!</f>
        <v>#ERROR!</v>
      </c>
      <c r="FK24" s="279" t="str">
        <f>RESULTADOS!#REF!</f>
        <v>#ERROR!</v>
      </c>
      <c r="FL24" s="279" t="str">
        <f>RESULTADOS!#REF!</f>
        <v>#ERROR!</v>
      </c>
      <c r="FM24" s="279" t="str">
        <f>RESULTADOS!#REF!</f>
        <v>#ERROR!</v>
      </c>
      <c r="FN24" s="279" t="str">
        <f>RESULTADOS!#REF!</f>
        <v>#ERROR!</v>
      </c>
    </row>
    <row r="25" ht="12.75" customHeight="1">
      <c r="C25" s="276" t="s">
        <v>452</v>
      </c>
      <c r="D25" s="280" t="str">
        <f>'01.Definición de ámbito'!#REF!</f>
        <v>#ERROR!</v>
      </c>
      <c r="K25" s="266" t="s">
        <v>98</v>
      </c>
      <c r="L25" s="282">
        <f>RESULTADOS!P9</f>
        <v>0</v>
      </c>
      <c r="M25" s="290">
        <f>RESULTADOS!Q9</f>
        <v>0</v>
      </c>
      <c r="T25" s="282" t="str">
        <f>RESULTADOS!#REF!</f>
        <v>#ERROR!</v>
      </c>
      <c r="U25" s="282" t="str">
        <f>RESULTADOS!#REF!</f>
        <v>#ERROR!</v>
      </c>
      <c r="V25" s="282" t="str">
        <f t="shared" si="1"/>
        <v>#ERROR!</v>
      </c>
      <c r="W25" s="282"/>
      <c r="X25" s="282" t="str">
        <f>RESULTADOS!#REF!</f>
        <v>#ERROR!</v>
      </c>
      <c r="Y25" s="282"/>
      <c r="Z25" s="286"/>
      <c r="AA25" s="279" t="str">
        <f>RESULTADOS!#REF!</f>
        <v>#ERROR!</v>
      </c>
      <c r="AB25" s="279" t="str">
        <f>RESULTADOS!#REF!</f>
        <v>#ERROR!</v>
      </c>
      <c r="AC25" s="279" t="str">
        <f>RESULTADOS!#REF!</f>
        <v>#ERROR!</v>
      </c>
      <c r="AD25" s="279" t="str">
        <f>RESULTADOS!#REF!</f>
        <v>#ERROR!</v>
      </c>
      <c r="AE25" s="279" t="str">
        <f>RESULTADOS!#REF!</f>
        <v>#ERROR!</v>
      </c>
      <c r="AF25" s="279" t="str">
        <f>RESULTADOS!#REF!</f>
        <v>#ERROR!</v>
      </c>
      <c r="AG25" s="279" t="str">
        <f>RESULTADOS!#REF!</f>
        <v>#ERROR!</v>
      </c>
      <c r="AH25" s="279" t="str">
        <f>RESULTADOS!#REF!</f>
        <v>#ERROR!</v>
      </c>
      <c r="AI25" s="279" t="str">
        <f>RESULTADOS!#REF!</f>
        <v>#ERROR!</v>
      </c>
      <c r="AJ25" s="279" t="str">
        <f>RESULTADOS!#REF!</f>
        <v>#ERROR!</v>
      </c>
      <c r="AK25" s="279" t="str">
        <f>RESULTADOS!#REF!</f>
        <v>#ERROR!</v>
      </c>
      <c r="AL25" s="279" t="str">
        <f>RESULTADOS!#REF!</f>
        <v>#ERROR!</v>
      </c>
      <c r="AM25" s="279" t="str">
        <f>RESULTADOS!#REF!</f>
        <v>#ERROR!</v>
      </c>
      <c r="AN25" s="279" t="str">
        <f>RESULTADOS!#REF!</f>
        <v>#ERROR!</v>
      </c>
      <c r="AO25" s="279" t="str">
        <f>RESULTADOS!#REF!</f>
        <v>#ERROR!</v>
      </c>
      <c r="AP25" s="279" t="str">
        <f>RESULTADOS!#REF!</f>
        <v>#ERROR!</v>
      </c>
      <c r="AQ25" s="279" t="str">
        <f>RESULTADOS!#REF!</f>
        <v>#ERROR!</v>
      </c>
      <c r="AR25" s="279" t="str">
        <f>RESULTADOS!#REF!</f>
        <v>#ERROR!</v>
      </c>
      <c r="AS25" s="279" t="str">
        <f>RESULTADOS!#REF!</f>
        <v>#ERROR!</v>
      </c>
      <c r="AT25" s="279" t="str">
        <f>RESULTADOS!#REF!</f>
        <v>#ERROR!</v>
      </c>
      <c r="AU25" s="279" t="str">
        <f>RESULTADOS!#REF!</f>
        <v>#ERROR!</v>
      </c>
      <c r="AV25" s="279" t="str">
        <f>RESULTADOS!#REF!</f>
        <v>#ERROR!</v>
      </c>
      <c r="AW25" s="279" t="str">
        <f>RESULTADOS!#REF!</f>
        <v>#ERROR!</v>
      </c>
      <c r="AX25" s="279" t="str">
        <f>RESULTADOS!#REF!</f>
        <v>#ERROR!</v>
      </c>
      <c r="AY25" s="279" t="str">
        <f>RESULTADOS!#REF!</f>
        <v>#ERROR!</v>
      </c>
      <c r="AZ25" s="279" t="str">
        <f>RESULTADOS!#REF!</f>
        <v>#ERROR!</v>
      </c>
      <c r="BA25" s="279" t="str">
        <f>RESULTADOS!#REF!</f>
        <v>#ERROR!</v>
      </c>
      <c r="BB25" s="279" t="str">
        <f>RESULTADOS!#REF!</f>
        <v>#ERROR!</v>
      </c>
      <c r="BC25" s="279" t="str">
        <f>RESULTADOS!#REF!</f>
        <v>#ERROR!</v>
      </c>
      <c r="BD25" s="279" t="str">
        <f>RESULTADOS!#REF!</f>
        <v>#ERROR!</v>
      </c>
      <c r="BE25" s="279" t="str">
        <f>RESULTADOS!#REF!</f>
        <v>#ERROR!</v>
      </c>
      <c r="BF25" s="279" t="str">
        <f>RESULTADOS!#REF!</f>
        <v>#ERROR!</v>
      </c>
      <c r="BG25" s="279" t="str">
        <f>RESULTADOS!#REF!</f>
        <v>#ERROR!</v>
      </c>
      <c r="BH25" s="279" t="str">
        <f>RESULTADOS!#REF!</f>
        <v>#ERROR!</v>
      </c>
      <c r="BI25" s="279" t="str">
        <f>RESULTADOS!#REF!</f>
        <v>#ERROR!</v>
      </c>
      <c r="BJ25" s="279" t="str">
        <f>RESULTADOS!#REF!</f>
        <v>#ERROR!</v>
      </c>
      <c r="BK25" s="279" t="str">
        <f>RESULTADOS!#REF!</f>
        <v>#ERROR!</v>
      </c>
      <c r="BL25" s="279" t="str">
        <f>RESULTADOS!#REF!</f>
        <v>#ERROR!</v>
      </c>
      <c r="BM25" s="279" t="str">
        <f>RESULTADOS!#REF!</f>
        <v>#ERROR!</v>
      </c>
      <c r="BN25" s="279" t="str">
        <f>RESULTADOS!#REF!</f>
        <v>#ERROR!</v>
      </c>
      <c r="BO25" s="279" t="str">
        <f>RESULTADOS!#REF!</f>
        <v>#ERROR!</v>
      </c>
      <c r="BP25" s="279" t="str">
        <f>RESULTADOS!#REF!</f>
        <v>#ERROR!</v>
      </c>
      <c r="BQ25" s="279" t="str">
        <f>RESULTADOS!#REF!</f>
        <v>#ERROR!</v>
      </c>
      <c r="BR25" s="279" t="str">
        <f>RESULTADOS!#REF!</f>
        <v>#ERROR!</v>
      </c>
      <c r="BS25" s="279" t="str">
        <f>RESULTADOS!#REF!</f>
        <v>#ERROR!</v>
      </c>
      <c r="BT25" s="279" t="str">
        <f>RESULTADOS!#REF!</f>
        <v>#ERROR!</v>
      </c>
      <c r="BU25" s="279" t="str">
        <f>RESULTADOS!#REF!</f>
        <v>#ERROR!</v>
      </c>
      <c r="BV25" s="279" t="str">
        <f>RESULTADOS!#REF!</f>
        <v>#ERROR!</v>
      </c>
      <c r="BW25" s="279" t="str">
        <f>RESULTADOS!#REF!</f>
        <v>#ERROR!</v>
      </c>
      <c r="BX25" s="279" t="str">
        <f>RESULTADOS!#REF!</f>
        <v>#ERROR!</v>
      </c>
      <c r="BY25" s="279" t="str">
        <f>RESULTADOS!#REF!</f>
        <v>#ERROR!</v>
      </c>
      <c r="BZ25" s="279" t="str">
        <f>RESULTADOS!#REF!</f>
        <v>#ERROR!</v>
      </c>
      <c r="CA25" s="279" t="str">
        <f>RESULTADOS!#REF!</f>
        <v>#ERROR!</v>
      </c>
      <c r="CB25" s="279" t="str">
        <f>RESULTADOS!#REF!</f>
        <v>#ERROR!</v>
      </c>
      <c r="CC25" s="279" t="str">
        <f>RESULTADOS!#REF!</f>
        <v>#ERROR!</v>
      </c>
      <c r="CD25" s="279" t="str">
        <f>RESULTADOS!#REF!</f>
        <v>#ERROR!</v>
      </c>
      <c r="CE25" s="279" t="str">
        <f>RESULTADOS!#REF!</f>
        <v>#ERROR!</v>
      </c>
      <c r="CF25" s="279" t="str">
        <f>RESULTADOS!#REF!</f>
        <v>#ERROR!</v>
      </c>
      <c r="CG25" s="279" t="str">
        <f>RESULTADOS!#REF!</f>
        <v>#ERROR!</v>
      </c>
      <c r="CH25" s="279" t="str">
        <f>RESULTADOS!#REF!</f>
        <v>#ERROR!</v>
      </c>
      <c r="CI25" s="279" t="str">
        <f>RESULTADOS!#REF!</f>
        <v>#ERROR!</v>
      </c>
      <c r="CJ25" s="279" t="str">
        <f>RESULTADOS!#REF!</f>
        <v>#ERROR!</v>
      </c>
      <c r="CK25" s="279" t="str">
        <f>RESULTADOS!#REF!</f>
        <v>#ERROR!</v>
      </c>
      <c r="CL25" s="279" t="str">
        <f>RESULTADOS!#REF!</f>
        <v>#ERROR!</v>
      </c>
      <c r="CM25" s="279" t="str">
        <f>RESULTADOS!#REF!</f>
        <v>#ERROR!</v>
      </c>
      <c r="CN25" s="279" t="str">
        <f>RESULTADOS!#REF!</f>
        <v>#ERROR!</v>
      </c>
      <c r="CO25" s="279" t="str">
        <f>RESULTADOS!#REF!</f>
        <v>#ERROR!</v>
      </c>
      <c r="CP25" s="279" t="str">
        <f>RESULTADOS!#REF!</f>
        <v>#ERROR!</v>
      </c>
      <c r="CQ25" s="279" t="str">
        <f>RESULTADOS!#REF!</f>
        <v>#ERROR!</v>
      </c>
      <c r="CR25" s="279" t="str">
        <f>RESULTADOS!#REF!</f>
        <v>#ERROR!</v>
      </c>
      <c r="CS25" s="279" t="str">
        <f>RESULTADOS!#REF!</f>
        <v>#ERROR!</v>
      </c>
      <c r="CT25" s="279" t="str">
        <f>RESULTADOS!#REF!</f>
        <v>#ERROR!</v>
      </c>
      <c r="CU25" s="279" t="str">
        <f>RESULTADOS!#REF!</f>
        <v>#ERROR!</v>
      </c>
      <c r="CV25" s="279" t="str">
        <f>RESULTADOS!#REF!</f>
        <v>#ERROR!</v>
      </c>
      <c r="CW25" s="279" t="str">
        <f>RESULTADOS!#REF!</f>
        <v>#ERROR!</v>
      </c>
      <c r="CX25" s="279" t="str">
        <f>RESULTADOS!#REF!</f>
        <v>#ERROR!</v>
      </c>
      <c r="CY25" s="279" t="str">
        <f>RESULTADOS!#REF!</f>
        <v>#ERROR!</v>
      </c>
      <c r="CZ25" s="279" t="str">
        <f>RESULTADOS!#REF!</f>
        <v>#ERROR!</v>
      </c>
      <c r="DA25" s="279" t="str">
        <f>RESULTADOS!#REF!</f>
        <v>#ERROR!</v>
      </c>
      <c r="DB25" s="279" t="str">
        <f>RESULTADOS!#REF!</f>
        <v>#ERROR!</v>
      </c>
      <c r="DC25" s="279" t="str">
        <f>RESULTADOS!#REF!</f>
        <v>#ERROR!</v>
      </c>
      <c r="DD25" s="279" t="str">
        <f>RESULTADOS!#REF!</f>
        <v>#ERROR!</v>
      </c>
      <c r="DE25" s="279" t="str">
        <f>RESULTADOS!#REF!</f>
        <v>#ERROR!</v>
      </c>
      <c r="DF25" s="279" t="str">
        <f>RESULTADOS!#REF!</f>
        <v>#ERROR!</v>
      </c>
      <c r="DG25" s="279" t="str">
        <f>RESULTADOS!#REF!</f>
        <v>#ERROR!</v>
      </c>
      <c r="DH25" s="279" t="str">
        <f>RESULTADOS!#REF!</f>
        <v>#ERROR!</v>
      </c>
      <c r="DI25" s="279" t="str">
        <f>RESULTADOS!#REF!</f>
        <v>#ERROR!</v>
      </c>
      <c r="DJ25" s="279" t="str">
        <f>RESULTADOS!#REF!</f>
        <v>#ERROR!</v>
      </c>
      <c r="DK25" s="279" t="str">
        <f>RESULTADOS!#REF!</f>
        <v>#ERROR!</v>
      </c>
      <c r="DL25" s="279" t="str">
        <f>RESULTADOS!#REF!</f>
        <v>#ERROR!</v>
      </c>
      <c r="DM25" s="279" t="str">
        <f>RESULTADOS!#REF!</f>
        <v>#ERROR!</v>
      </c>
      <c r="DN25" s="279" t="str">
        <f>RESULTADOS!#REF!</f>
        <v>#ERROR!</v>
      </c>
      <c r="DO25" s="282" t="str">
        <f>RESULTADOS!#REF!</f>
        <v>#ERROR!</v>
      </c>
      <c r="DP25" s="282" t="str">
        <f>RESULTADOS!#REF!</f>
        <v>#ERROR!</v>
      </c>
      <c r="DQ25" s="282" t="str">
        <f t="shared" si="2"/>
        <v>#ERROR!</v>
      </c>
      <c r="DR25" s="282" t="str">
        <f t="array" ref="DR25">IFERROR(INDEX('03.Muestra'!$E$8:$E$17,SMALL(IF("Documento no web"='03.Muestra'!$D$8:$D$17,ROW('03.Muestra'!$E$8:$E$17)-MIN(ROW('03.Muestra'!$D$8:$D$17))+1,""),ROW()-2)),"")</f>
        <v/>
      </c>
      <c r="DS25" s="282" t="str">
        <f>RESULTADOS!#REF!</f>
        <v>#ERROR!</v>
      </c>
      <c r="DT25" s="282" t="str">
        <f t="array" ref="DT25">IFERROR(INDEX('03.Muestra'!$G$8:$G$17,SMALL(IF("Documento no web"='03.Muestra'!$D$8:$D$17,ROW('03.Muestra'!$G$8:$G$17)-MIN(ROW('03.Muestra'!$D$8:$D$17))+1,""),ROW()-2)),"")</f>
        <v/>
      </c>
      <c r="DU25" s="286" t="str">
        <f t="array" ref="DU25">IFERROR(INDEX('03.Muestra'!$H$8:$H$17,SMALL(IF("Documento no web"='03.Muestra'!$D$8:$D$17,ROW('03.Muestra'!$H$8:$H$17)-MIN(ROW('03.Muestra'!$D$8:$D$17))+1,""),ROW()-2)),"")</f>
        <v/>
      </c>
      <c r="DV25" s="279" t="str">
        <f>RESULTADOS!#REF!</f>
        <v>#ERROR!</v>
      </c>
      <c r="DW25" s="279" t="str">
        <f>RESULTADOS!#REF!</f>
        <v>#ERROR!</v>
      </c>
      <c r="DX25" s="279" t="str">
        <f>RESULTADOS!#REF!</f>
        <v>#ERROR!</v>
      </c>
      <c r="DY25" s="279" t="str">
        <f>RESULTADOS!#REF!</f>
        <v>#ERROR!</v>
      </c>
      <c r="DZ25" s="279" t="str">
        <f>RESULTADOS!#REF!</f>
        <v>#ERROR!</v>
      </c>
      <c r="EA25" s="279" t="str">
        <f>RESULTADOS!#REF!</f>
        <v>#ERROR!</v>
      </c>
      <c r="EB25" s="279" t="str">
        <f>RESULTADOS!#REF!</f>
        <v>#ERROR!</v>
      </c>
      <c r="EC25" s="279" t="str">
        <f>RESULTADOS!#REF!</f>
        <v>#ERROR!</v>
      </c>
      <c r="ED25" s="279" t="str">
        <f>RESULTADOS!#REF!</f>
        <v>#ERROR!</v>
      </c>
      <c r="EE25" s="279" t="str">
        <f>RESULTADOS!#REF!</f>
        <v>#ERROR!</v>
      </c>
      <c r="EF25" s="279" t="str">
        <f>RESULTADOS!#REF!</f>
        <v>#ERROR!</v>
      </c>
      <c r="EG25" s="279" t="str">
        <f>RESULTADOS!#REF!</f>
        <v>#ERROR!</v>
      </c>
      <c r="EH25" s="279" t="str">
        <f>RESULTADOS!#REF!</f>
        <v>#ERROR!</v>
      </c>
      <c r="EI25" s="279" t="str">
        <f>RESULTADOS!#REF!</f>
        <v>#ERROR!</v>
      </c>
      <c r="EJ25" s="279" t="str">
        <f>RESULTADOS!#REF!</f>
        <v>#ERROR!</v>
      </c>
      <c r="EK25" s="279" t="str">
        <f>RESULTADOS!#REF!</f>
        <v>#ERROR!</v>
      </c>
      <c r="EL25" s="279" t="str">
        <f>RESULTADOS!#REF!</f>
        <v>#ERROR!</v>
      </c>
      <c r="EM25" s="279" t="str">
        <f>RESULTADOS!#REF!</f>
        <v>#ERROR!</v>
      </c>
      <c r="EN25" s="279" t="str">
        <f>RESULTADOS!#REF!</f>
        <v>#ERROR!</v>
      </c>
      <c r="EO25" s="279" t="str">
        <f>RESULTADOS!#REF!</f>
        <v>#ERROR!</v>
      </c>
      <c r="EP25" s="279" t="str">
        <f>RESULTADOS!#REF!</f>
        <v>#ERROR!</v>
      </c>
      <c r="EQ25" s="279" t="str">
        <f>RESULTADOS!#REF!</f>
        <v>#ERROR!</v>
      </c>
      <c r="ER25" s="279" t="str">
        <f>RESULTADOS!#REF!</f>
        <v>#ERROR!</v>
      </c>
      <c r="ES25" s="279" t="str">
        <f>RESULTADOS!#REF!</f>
        <v>#ERROR!</v>
      </c>
      <c r="ET25" s="279" t="str">
        <f>RESULTADOS!#REF!</f>
        <v>#ERROR!</v>
      </c>
      <c r="EU25" s="279" t="str">
        <f>RESULTADOS!#REF!</f>
        <v>#ERROR!</v>
      </c>
      <c r="EV25" s="279" t="str">
        <f>RESULTADOS!#REF!</f>
        <v>#ERROR!</v>
      </c>
      <c r="EW25" s="279" t="str">
        <f>RESULTADOS!#REF!</f>
        <v>#ERROR!</v>
      </c>
      <c r="EX25" s="279" t="str">
        <f>RESULTADOS!#REF!</f>
        <v>#ERROR!</v>
      </c>
      <c r="EY25" s="279" t="str">
        <f>RESULTADOS!#REF!</f>
        <v>#ERROR!</v>
      </c>
      <c r="EZ25" s="279" t="str">
        <f>RESULTADOS!#REF!</f>
        <v>#ERROR!</v>
      </c>
      <c r="FA25" s="279" t="str">
        <f>RESULTADOS!#REF!</f>
        <v>#ERROR!</v>
      </c>
      <c r="FB25" s="279" t="str">
        <f>RESULTADOS!#REF!</f>
        <v>#ERROR!</v>
      </c>
      <c r="FC25" s="279" t="str">
        <f>RESULTADOS!#REF!</f>
        <v>#ERROR!</v>
      </c>
      <c r="FD25" s="279" t="str">
        <f>RESULTADOS!#REF!</f>
        <v>#ERROR!</v>
      </c>
      <c r="FE25" s="279" t="str">
        <f>RESULTADOS!#REF!</f>
        <v>#ERROR!</v>
      </c>
      <c r="FF25" s="279" t="str">
        <f>RESULTADOS!#REF!</f>
        <v>#ERROR!</v>
      </c>
      <c r="FG25" s="279" t="str">
        <f>RESULTADOS!#REF!</f>
        <v>#ERROR!</v>
      </c>
      <c r="FH25" s="279" t="str">
        <f>RESULTADOS!#REF!</f>
        <v>#ERROR!</v>
      </c>
      <c r="FI25" s="279" t="str">
        <f>RESULTADOS!#REF!</f>
        <v>#ERROR!</v>
      </c>
      <c r="FJ25" s="279" t="str">
        <f>RESULTADOS!#REF!</f>
        <v>#ERROR!</v>
      </c>
      <c r="FK25" s="279" t="str">
        <f>RESULTADOS!#REF!</f>
        <v>#ERROR!</v>
      </c>
      <c r="FL25" s="279" t="str">
        <f>RESULTADOS!#REF!</f>
        <v>#ERROR!</v>
      </c>
      <c r="FM25" s="279" t="str">
        <f>RESULTADOS!#REF!</f>
        <v>#ERROR!</v>
      </c>
      <c r="FN25" s="279" t="str">
        <f>RESULTADOS!#REF!</f>
        <v>#ERROR!</v>
      </c>
    </row>
    <row r="26" ht="12.75" customHeight="1">
      <c r="C26" s="276" t="s">
        <v>454</v>
      </c>
      <c r="D26" s="280" t="str">
        <f>'01.Definición de ámbito'!#REF!</f>
        <v>#ERROR!</v>
      </c>
      <c r="K26" s="266" t="s">
        <v>276</v>
      </c>
      <c r="L26" s="282">
        <f>RESULTADOS!P11</f>
        <v>0</v>
      </c>
      <c r="M26" s="290">
        <f>RESULTADOS!Q11</f>
        <v>0</v>
      </c>
      <c r="T26" s="282" t="str">
        <f>RESULTADOS!#REF!</f>
        <v>#ERROR!</v>
      </c>
      <c r="U26" s="282" t="str">
        <f>RESULTADOS!#REF!</f>
        <v>#ERROR!</v>
      </c>
      <c r="V26" s="282" t="str">
        <f t="shared" si="1"/>
        <v>#ERROR!</v>
      </c>
      <c r="W26" s="282"/>
      <c r="X26" s="282" t="str">
        <f>RESULTADOS!#REF!</f>
        <v>#ERROR!</v>
      </c>
      <c r="Y26" s="282"/>
      <c r="Z26" s="286"/>
      <c r="AA26" s="279" t="str">
        <f>RESULTADOS!#REF!</f>
        <v>#ERROR!</v>
      </c>
      <c r="AB26" s="279" t="str">
        <f>RESULTADOS!#REF!</f>
        <v>#ERROR!</v>
      </c>
      <c r="AC26" s="279" t="str">
        <f>RESULTADOS!#REF!</f>
        <v>#ERROR!</v>
      </c>
      <c r="AD26" s="279" t="str">
        <f>RESULTADOS!#REF!</f>
        <v>#ERROR!</v>
      </c>
      <c r="AE26" s="279" t="str">
        <f>RESULTADOS!#REF!</f>
        <v>#ERROR!</v>
      </c>
      <c r="AF26" s="279" t="str">
        <f>RESULTADOS!#REF!</f>
        <v>#ERROR!</v>
      </c>
      <c r="AG26" s="279" t="str">
        <f>RESULTADOS!#REF!</f>
        <v>#ERROR!</v>
      </c>
      <c r="AH26" s="279" t="str">
        <f>RESULTADOS!#REF!</f>
        <v>#ERROR!</v>
      </c>
      <c r="AI26" s="279" t="str">
        <f>RESULTADOS!#REF!</f>
        <v>#ERROR!</v>
      </c>
      <c r="AJ26" s="279" t="str">
        <f>RESULTADOS!#REF!</f>
        <v>#ERROR!</v>
      </c>
      <c r="AK26" s="279" t="str">
        <f>RESULTADOS!#REF!</f>
        <v>#ERROR!</v>
      </c>
      <c r="AL26" s="279" t="str">
        <f>RESULTADOS!#REF!</f>
        <v>#ERROR!</v>
      </c>
      <c r="AM26" s="279" t="str">
        <f>RESULTADOS!#REF!</f>
        <v>#ERROR!</v>
      </c>
      <c r="AN26" s="279" t="str">
        <f>RESULTADOS!#REF!</f>
        <v>#ERROR!</v>
      </c>
      <c r="AO26" s="279" t="str">
        <f>RESULTADOS!#REF!</f>
        <v>#ERROR!</v>
      </c>
      <c r="AP26" s="279" t="str">
        <f>RESULTADOS!#REF!</f>
        <v>#ERROR!</v>
      </c>
      <c r="AQ26" s="279" t="str">
        <f>RESULTADOS!#REF!</f>
        <v>#ERROR!</v>
      </c>
      <c r="AR26" s="279" t="str">
        <f>RESULTADOS!#REF!</f>
        <v>#ERROR!</v>
      </c>
      <c r="AS26" s="279" t="str">
        <f>RESULTADOS!#REF!</f>
        <v>#ERROR!</v>
      </c>
      <c r="AT26" s="279" t="str">
        <f>RESULTADOS!#REF!</f>
        <v>#ERROR!</v>
      </c>
      <c r="AU26" s="279" t="str">
        <f>RESULTADOS!#REF!</f>
        <v>#ERROR!</v>
      </c>
      <c r="AV26" s="279" t="str">
        <f>RESULTADOS!#REF!</f>
        <v>#ERROR!</v>
      </c>
      <c r="AW26" s="279" t="str">
        <f>RESULTADOS!#REF!</f>
        <v>#ERROR!</v>
      </c>
      <c r="AX26" s="279" t="str">
        <f>RESULTADOS!#REF!</f>
        <v>#ERROR!</v>
      </c>
      <c r="AY26" s="279" t="str">
        <f>RESULTADOS!#REF!</f>
        <v>#ERROR!</v>
      </c>
      <c r="AZ26" s="279" t="str">
        <f>RESULTADOS!#REF!</f>
        <v>#ERROR!</v>
      </c>
      <c r="BA26" s="279" t="str">
        <f>RESULTADOS!#REF!</f>
        <v>#ERROR!</v>
      </c>
      <c r="BB26" s="279" t="str">
        <f>RESULTADOS!#REF!</f>
        <v>#ERROR!</v>
      </c>
      <c r="BC26" s="279" t="str">
        <f>RESULTADOS!#REF!</f>
        <v>#ERROR!</v>
      </c>
      <c r="BD26" s="279" t="str">
        <f>RESULTADOS!#REF!</f>
        <v>#ERROR!</v>
      </c>
      <c r="BE26" s="279" t="str">
        <f>RESULTADOS!#REF!</f>
        <v>#ERROR!</v>
      </c>
      <c r="BF26" s="279" t="str">
        <f>RESULTADOS!#REF!</f>
        <v>#ERROR!</v>
      </c>
      <c r="BG26" s="279" t="str">
        <f>RESULTADOS!#REF!</f>
        <v>#ERROR!</v>
      </c>
      <c r="BH26" s="279" t="str">
        <f>RESULTADOS!#REF!</f>
        <v>#ERROR!</v>
      </c>
      <c r="BI26" s="279" t="str">
        <f>RESULTADOS!#REF!</f>
        <v>#ERROR!</v>
      </c>
      <c r="BJ26" s="279" t="str">
        <f>RESULTADOS!#REF!</f>
        <v>#ERROR!</v>
      </c>
      <c r="BK26" s="279" t="str">
        <f>RESULTADOS!#REF!</f>
        <v>#ERROR!</v>
      </c>
      <c r="BL26" s="279" t="str">
        <f>RESULTADOS!#REF!</f>
        <v>#ERROR!</v>
      </c>
      <c r="BM26" s="279" t="str">
        <f>RESULTADOS!#REF!</f>
        <v>#ERROR!</v>
      </c>
      <c r="BN26" s="279" t="str">
        <f>RESULTADOS!#REF!</f>
        <v>#ERROR!</v>
      </c>
      <c r="BO26" s="279" t="str">
        <f>RESULTADOS!#REF!</f>
        <v>#ERROR!</v>
      </c>
      <c r="BP26" s="279" t="str">
        <f>RESULTADOS!#REF!</f>
        <v>#ERROR!</v>
      </c>
      <c r="BQ26" s="279" t="str">
        <f>RESULTADOS!#REF!</f>
        <v>#ERROR!</v>
      </c>
      <c r="BR26" s="279" t="str">
        <f>RESULTADOS!#REF!</f>
        <v>#ERROR!</v>
      </c>
      <c r="BS26" s="279" t="str">
        <f>RESULTADOS!#REF!</f>
        <v>#ERROR!</v>
      </c>
      <c r="BT26" s="279" t="str">
        <f>RESULTADOS!#REF!</f>
        <v>#ERROR!</v>
      </c>
      <c r="BU26" s="279" t="str">
        <f>RESULTADOS!#REF!</f>
        <v>#ERROR!</v>
      </c>
      <c r="BV26" s="279" t="str">
        <f>RESULTADOS!#REF!</f>
        <v>#ERROR!</v>
      </c>
      <c r="BW26" s="279" t="str">
        <f>RESULTADOS!#REF!</f>
        <v>#ERROR!</v>
      </c>
      <c r="BX26" s="279" t="str">
        <f>RESULTADOS!#REF!</f>
        <v>#ERROR!</v>
      </c>
      <c r="BY26" s="279" t="str">
        <f>RESULTADOS!#REF!</f>
        <v>#ERROR!</v>
      </c>
      <c r="BZ26" s="279" t="str">
        <f>RESULTADOS!#REF!</f>
        <v>#ERROR!</v>
      </c>
      <c r="CA26" s="279" t="str">
        <f>RESULTADOS!#REF!</f>
        <v>#ERROR!</v>
      </c>
      <c r="CB26" s="279" t="str">
        <f>RESULTADOS!#REF!</f>
        <v>#ERROR!</v>
      </c>
      <c r="CC26" s="279" t="str">
        <f>RESULTADOS!#REF!</f>
        <v>#ERROR!</v>
      </c>
      <c r="CD26" s="279" t="str">
        <f>RESULTADOS!#REF!</f>
        <v>#ERROR!</v>
      </c>
      <c r="CE26" s="279" t="str">
        <f>RESULTADOS!#REF!</f>
        <v>#ERROR!</v>
      </c>
      <c r="CF26" s="279" t="str">
        <f>RESULTADOS!#REF!</f>
        <v>#ERROR!</v>
      </c>
      <c r="CG26" s="279" t="str">
        <f>RESULTADOS!#REF!</f>
        <v>#ERROR!</v>
      </c>
      <c r="CH26" s="279" t="str">
        <f>RESULTADOS!#REF!</f>
        <v>#ERROR!</v>
      </c>
      <c r="CI26" s="279" t="str">
        <f>RESULTADOS!#REF!</f>
        <v>#ERROR!</v>
      </c>
      <c r="CJ26" s="279" t="str">
        <f>RESULTADOS!#REF!</f>
        <v>#ERROR!</v>
      </c>
      <c r="CK26" s="279" t="str">
        <f>RESULTADOS!#REF!</f>
        <v>#ERROR!</v>
      </c>
      <c r="CL26" s="279" t="str">
        <f>RESULTADOS!#REF!</f>
        <v>#ERROR!</v>
      </c>
      <c r="CM26" s="279" t="str">
        <f>RESULTADOS!#REF!</f>
        <v>#ERROR!</v>
      </c>
      <c r="CN26" s="279" t="str">
        <f>RESULTADOS!#REF!</f>
        <v>#ERROR!</v>
      </c>
      <c r="CO26" s="279" t="str">
        <f>RESULTADOS!#REF!</f>
        <v>#ERROR!</v>
      </c>
      <c r="CP26" s="279" t="str">
        <f>RESULTADOS!#REF!</f>
        <v>#ERROR!</v>
      </c>
      <c r="CQ26" s="279" t="str">
        <f>RESULTADOS!#REF!</f>
        <v>#ERROR!</v>
      </c>
      <c r="CR26" s="279" t="str">
        <f>RESULTADOS!#REF!</f>
        <v>#ERROR!</v>
      </c>
      <c r="CS26" s="279" t="str">
        <f>RESULTADOS!#REF!</f>
        <v>#ERROR!</v>
      </c>
      <c r="CT26" s="279" t="str">
        <f>RESULTADOS!#REF!</f>
        <v>#ERROR!</v>
      </c>
      <c r="CU26" s="279" t="str">
        <f>RESULTADOS!#REF!</f>
        <v>#ERROR!</v>
      </c>
      <c r="CV26" s="279" t="str">
        <f>RESULTADOS!#REF!</f>
        <v>#ERROR!</v>
      </c>
      <c r="CW26" s="279" t="str">
        <f>RESULTADOS!#REF!</f>
        <v>#ERROR!</v>
      </c>
      <c r="CX26" s="279" t="str">
        <f>RESULTADOS!#REF!</f>
        <v>#ERROR!</v>
      </c>
      <c r="CY26" s="279" t="str">
        <f>RESULTADOS!#REF!</f>
        <v>#ERROR!</v>
      </c>
      <c r="CZ26" s="279" t="str">
        <f>RESULTADOS!#REF!</f>
        <v>#ERROR!</v>
      </c>
      <c r="DA26" s="279" t="str">
        <f>RESULTADOS!#REF!</f>
        <v>#ERROR!</v>
      </c>
      <c r="DB26" s="279" t="str">
        <f>RESULTADOS!#REF!</f>
        <v>#ERROR!</v>
      </c>
      <c r="DC26" s="279" t="str">
        <f>RESULTADOS!#REF!</f>
        <v>#ERROR!</v>
      </c>
      <c r="DD26" s="279" t="str">
        <f>RESULTADOS!#REF!</f>
        <v>#ERROR!</v>
      </c>
      <c r="DE26" s="279" t="str">
        <f>RESULTADOS!#REF!</f>
        <v>#ERROR!</v>
      </c>
      <c r="DF26" s="279" t="str">
        <f>RESULTADOS!#REF!</f>
        <v>#ERROR!</v>
      </c>
      <c r="DG26" s="279" t="str">
        <f>RESULTADOS!#REF!</f>
        <v>#ERROR!</v>
      </c>
      <c r="DH26" s="279" t="str">
        <f>RESULTADOS!#REF!</f>
        <v>#ERROR!</v>
      </c>
      <c r="DI26" s="279" t="str">
        <f>RESULTADOS!#REF!</f>
        <v>#ERROR!</v>
      </c>
      <c r="DJ26" s="279" t="str">
        <f>RESULTADOS!#REF!</f>
        <v>#ERROR!</v>
      </c>
      <c r="DK26" s="279" t="str">
        <f>RESULTADOS!#REF!</f>
        <v>#ERROR!</v>
      </c>
      <c r="DL26" s="279" t="str">
        <f>RESULTADOS!#REF!</f>
        <v>#ERROR!</v>
      </c>
      <c r="DM26" s="279" t="str">
        <f>RESULTADOS!#REF!</f>
        <v>#ERROR!</v>
      </c>
      <c r="DN26" s="279" t="str">
        <f>RESULTADOS!#REF!</f>
        <v>#ERROR!</v>
      </c>
      <c r="DO26" s="282" t="str">
        <f>RESULTADOS!#REF!</f>
        <v>#ERROR!</v>
      </c>
      <c r="DP26" s="282" t="str">
        <f>RESULTADOS!#REF!</f>
        <v>#ERROR!</v>
      </c>
      <c r="DQ26" s="282" t="str">
        <f t="shared" si="2"/>
        <v>#ERROR!</v>
      </c>
      <c r="DR26" s="282" t="str">
        <f t="array" ref="DR26">IFERROR(INDEX('03.Muestra'!$E$8:$E$17,SMALL(IF("Documento no web"='03.Muestra'!$D$8:$D$17,ROW('03.Muestra'!$E$8:$E$17)-MIN(ROW('03.Muestra'!$D$8:$D$17))+1,""),ROW()-2)),"")</f>
        <v/>
      </c>
      <c r="DS26" s="282" t="str">
        <f>RESULTADOS!#REF!</f>
        <v>#ERROR!</v>
      </c>
      <c r="DT26" s="282" t="str">
        <f t="array" ref="DT26">IFERROR(INDEX('03.Muestra'!$G$8:$G$17,SMALL(IF("Documento no web"='03.Muestra'!$D$8:$D$17,ROW('03.Muestra'!$G$8:$G$17)-MIN(ROW('03.Muestra'!$D$8:$D$17))+1,""),ROW()-2)),"")</f>
        <v/>
      </c>
      <c r="DU26" s="286" t="str">
        <f t="array" ref="DU26">IFERROR(INDEX('03.Muestra'!$H$8:$H$17,SMALL(IF("Documento no web"='03.Muestra'!$D$8:$D$17,ROW('03.Muestra'!$H$8:$H$17)-MIN(ROW('03.Muestra'!$D$8:$D$17))+1,""),ROW()-2)),"")</f>
        <v/>
      </c>
      <c r="DV26" s="279" t="str">
        <f>RESULTADOS!#REF!</f>
        <v>#ERROR!</v>
      </c>
      <c r="DW26" s="279" t="str">
        <f>RESULTADOS!#REF!</f>
        <v>#ERROR!</v>
      </c>
      <c r="DX26" s="279" t="str">
        <f>RESULTADOS!#REF!</f>
        <v>#ERROR!</v>
      </c>
      <c r="DY26" s="279" t="str">
        <f>RESULTADOS!#REF!</f>
        <v>#ERROR!</v>
      </c>
      <c r="DZ26" s="279" t="str">
        <f>RESULTADOS!#REF!</f>
        <v>#ERROR!</v>
      </c>
      <c r="EA26" s="279" t="str">
        <f>RESULTADOS!#REF!</f>
        <v>#ERROR!</v>
      </c>
      <c r="EB26" s="279" t="str">
        <f>RESULTADOS!#REF!</f>
        <v>#ERROR!</v>
      </c>
      <c r="EC26" s="279" t="str">
        <f>RESULTADOS!#REF!</f>
        <v>#ERROR!</v>
      </c>
      <c r="ED26" s="279" t="str">
        <f>RESULTADOS!#REF!</f>
        <v>#ERROR!</v>
      </c>
      <c r="EE26" s="279" t="str">
        <f>RESULTADOS!#REF!</f>
        <v>#ERROR!</v>
      </c>
      <c r="EF26" s="279" t="str">
        <f>RESULTADOS!#REF!</f>
        <v>#ERROR!</v>
      </c>
      <c r="EG26" s="279" t="str">
        <f>RESULTADOS!#REF!</f>
        <v>#ERROR!</v>
      </c>
      <c r="EH26" s="279" t="str">
        <f>RESULTADOS!#REF!</f>
        <v>#ERROR!</v>
      </c>
      <c r="EI26" s="279" t="str">
        <f>RESULTADOS!#REF!</f>
        <v>#ERROR!</v>
      </c>
      <c r="EJ26" s="279" t="str">
        <f>RESULTADOS!#REF!</f>
        <v>#ERROR!</v>
      </c>
      <c r="EK26" s="279" t="str">
        <f>RESULTADOS!#REF!</f>
        <v>#ERROR!</v>
      </c>
      <c r="EL26" s="279" t="str">
        <f>RESULTADOS!#REF!</f>
        <v>#ERROR!</v>
      </c>
      <c r="EM26" s="279" t="str">
        <f>RESULTADOS!#REF!</f>
        <v>#ERROR!</v>
      </c>
      <c r="EN26" s="279" t="str">
        <f>RESULTADOS!#REF!</f>
        <v>#ERROR!</v>
      </c>
      <c r="EO26" s="279" t="str">
        <f>RESULTADOS!#REF!</f>
        <v>#ERROR!</v>
      </c>
      <c r="EP26" s="279" t="str">
        <f>RESULTADOS!#REF!</f>
        <v>#ERROR!</v>
      </c>
      <c r="EQ26" s="279" t="str">
        <f>RESULTADOS!#REF!</f>
        <v>#ERROR!</v>
      </c>
      <c r="ER26" s="279" t="str">
        <f>RESULTADOS!#REF!</f>
        <v>#ERROR!</v>
      </c>
      <c r="ES26" s="279" t="str">
        <f>RESULTADOS!#REF!</f>
        <v>#ERROR!</v>
      </c>
      <c r="ET26" s="279" t="str">
        <f>RESULTADOS!#REF!</f>
        <v>#ERROR!</v>
      </c>
      <c r="EU26" s="279" t="str">
        <f>RESULTADOS!#REF!</f>
        <v>#ERROR!</v>
      </c>
      <c r="EV26" s="279" t="str">
        <f>RESULTADOS!#REF!</f>
        <v>#ERROR!</v>
      </c>
      <c r="EW26" s="279" t="str">
        <f>RESULTADOS!#REF!</f>
        <v>#ERROR!</v>
      </c>
      <c r="EX26" s="279" t="str">
        <f>RESULTADOS!#REF!</f>
        <v>#ERROR!</v>
      </c>
      <c r="EY26" s="279" t="str">
        <f>RESULTADOS!#REF!</f>
        <v>#ERROR!</v>
      </c>
      <c r="EZ26" s="279" t="str">
        <f>RESULTADOS!#REF!</f>
        <v>#ERROR!</v>
      </c>
      <c r="FA26" s="279" t="str">
        <f>RESULTADOS!#REF!</f>
        <v>#ERROR!</v>
      </c>
      <c r="FB26" s="279" t="str">
        <f>RESULTADOS!#REF!</f>
        <v>#ERROR!</v>
      </c>
      <c r="FC26" s="279" t="str">
        <f>RESULTADOS!#REF!</f>
        <v>#ERROR!</v>
      </c>
      <c r="FD26" s="279" t="str">
        <f>RESULTADOS!#REF!</f>
        <v>#ERROR!</v>
      </c>
      <c r="FE26" s="279" t="str">
        <f>RESULTADOS!#REF!</f>
        <v>#ERROR!</v>
      </c>
      <c r="FF26" s="279" t="str">
        <f>RESULTADOS!#REF!</f>
        <v>#ERROR!</v>
      </c>
      <c r="FG26" s="279" t="str">
        <f>RESULTADOS!#REF!</f>
        <v>#ERROR!</v>
      </c>
      <c r="FH26" s="279" t="str">
        <f>RESULTADOS!#REF!</f>
        <v>#ERROR!</v>
      </c>
      <c r="FI26" s="279" t="str">
        <f>RESULTADOS!#REF!</f>
        <v>#ERROR!</v>
      </c>
      <c r="FJ26" s="279" t="str">
        <f>RESULTADOS!#REF!</f>
        <v>#ERROR!</v>
      </c>
      <c r="FK26" s="279" t="str">
        <f>RESULTADOS!#REF!</f>
        <v>#ERROR!</v>
      </c>
      <c r="FL26" s="279" t="str">
        <f>RESULTADOS!#REF!</f>
        <v>#ERROR!</v>
      </c>
      <c r="FM26" s="279" t="str">
        <f>RESULTADOS!#REF!</f>
        <v>#ERROR!</v>
      </c>
      <c r="FN26" s="279" t="str">
        <f>RESULTADOS!#REF!</f>
        <v>#ERROR!</v>
      </c>
    </row>
    <row r="27" ht="12.75" customHeight="1">
      <c r="C27" s="276"/>
      <c r="T27" s="282" t="str">
        <f>RESULTADOS!#REF!</f>
        <v>#ERROR!</v>
      </c>
      <c r="U27" s="282" t="str">
        <f>RESULTADOS!#REF!</f>
        <v>#ERROR!</v>
      </c>
      <c r="V27" s="282" t="str">
        <f t="shared" si="1"/>
        <v>#ERROR!</v>
      </c>
      <c r="W27" s="282"/>
      <c r="X27" s="282" t="str">
        <f>RESULTADOS!#REF!</f>
        <v>#ERROR!</v>
      </c>
      <c r="Y27" s="282"/>
      <c r="Z27" s="286"/>
      <c r="AA27" s="279" t="str">
        <f>RESULTADOS!#REF!</f>
        <v>#ERROR!</v>
      </c>
      <c r="AB27" s="279" t="str">
        <f>RESULTADOS!#REF!</f>
        <v>#ERROR!</v>
      </c>
      <c r="AC27" s="279" t="str">
        <f>RESULTADOS!#REF!</f>
        <v>#ERROR!</v>
      </c>
      <c r="AD27" s="279" t="str">
        <f>RESULTADOS!#REF!</f>
        <v>#ERROR!</v>
      </c>
      <c r="AE27" s="279" t="str">
        <f>RESULTADOS!#REF!</f>
        <v>#ERROR!</v>
      </c>
      <c r="AF27" s="279" t="str">
        <f>RESULTADOS!#REF!</f>
        <v>#ERROR!</v>
      </c>
      <c r="AG27" s="279" t="str">
        <f>RESULTADOS!#REF!</f>
        <v>#ERROR!</v>
      </c>
      <c r="AH27" s="279" t="str">
        <f>RESULTADOS!#REF!</f>
        <v>#ERROR!</v>
      </c>
      <c r="AI27" s="279" t="str">
        <f>RESULTADOS!#REF!</f>
        <v>#ERROR!</v>
      </c>
      <c r="AJ27" s="279" t="str">
        <f>RESULTADOS!#REF!</f>
        <v>#ERROR!</v>
      </c>
      <c r="AK27" s="279" t="str">
        <f>RESULTADOS!#REF!</f>
        <v>#ERROR!</v>
      </c>
      <c r="AL27" s="279" t="str">
        <f>RESULTADOS!#REF!</f>
        <v>#ERROR!</v>
      </c>
      <c r="AM27" s="279" t="str">
        <f>RESULTADOS!#REF!</f>
        <v>#ERROR!</v>
      </c>
      <c r="AN27" s="279" t="str">
        <f>RESULTADOS!#REF!</f>
        <v>#ERROR!</v>
      </c>
      <c r="AO27" s="279" t="str">
        <f>RESULTADOS!#REF!</f>
        <v>#ERROR!</v>
      </c>
      <c r="AP27" s="279" t="str">
        <f>RESULTADOS!#REF!</f>
        <v>#ERROR!</v>
      </c>
      <c r="AQ27" s="279" t="str">
        <f>RESULTADOS!#REF!</f>
        <v>#ERROR!</v>
      </c>
      <c r="AR27" s="279" t="str">
        <f>RESULTADOS!#REF!</f>
        <v>#ERROR!</v>
      </c>
      <c r="AS27" s="279" t="str">
        <f>RESULTADOS!#REF!</f>
        <v>#ERROR!</v>
      </c>
      <c r="AT27" s="279" t="str">
        <f>RESULTADOS!#REF!</f>
        <v>#ERROR!</v>
      </c>
      <c r="AU27" s="279" t="str">
        <f>RESULTADOS!#REF!</f>
        <v>#ERROR!</v>
      </c>
      <c r="AV27" s="279" t="str">
        <f>RESULTADOS!#REF!</f>
        <v>#ERROR!</v>
      </c>
      <c r="AW27" s="279" t="str">
        <f>RESULTADOS!#REF!</f>
        <v>#ERROR!</v>
      </c>
      <c r="AX27" s="279" t="str">
        <f>RESULTADOS!#REF!</f>
        <v>#ERROR!</v>
      </c>
      <c r="AY27" s="279" t="str">
        <f>RESULTADOS!#REF!</f>
        <v>#ERROR!</v>
      </c>
      <c r="AZ27" s="279" t="str">
        <f>RESULTADOS!#REF!</f>
        <v>#ERROR!</v>
      </c>
      <c r="BA27" s="279" t="str">
        <f>RESULTADOS!#REF!</f>
        <v>#ERROR!</v>
      </c>
      <c r="BB27" s="279" t="str">
        <f>RESULTADOS!#REF!</f>
        <v>#ERROR!</v>
      </c>
      <c r="BC27" s="279" t="str">
        <f>RESULTADOS!#REF!</f>
        <v>#ERROR!</v>
      </c>
      <c r="BD27" s="279" t="str">
        <f>RESULTADOS!#REF!</f>
        <v>#ERROR!</v>
      </c>
      <c r="BE27" s="279" t="str">
        <f>RESULTADOS!#REF!</f>
        <v>#ERROR!</v>
      </c>
      <c r="BF27" s="279" t="str">
        <f>RESULTADOS!#REF!</f>
        <v>#ERROR!</v>
      </c>
      <c r="BG27" s="279" t="str">
        <f>RESULTADOS!#REF!</f>
        <v>#ERROR!</v>
      </c>
      <c r="BH27" s="279" t="str">
        <f>RESULTADOS!#REF!</f>
        <v>#ERROR!</v>
      </c>
      <c r="BI27" s="279" t="str">
        <f>RESULTADOS!#REF!</f>
        <v>#ERROR!</v>
      </c>
      <c r="BJ27" s="279" t="str">
        <f>RESULTADOS!#REF!</f>
        <v>#ERROR!</v>
      </c>
      <c r="BK27" s="279" t="str">
        <f>RESULTADOS!#REF!</f>
        <v>#ERROR!</v>
      </c>
      <c r="BL27" s="279" t="str">
        <f>RESULTADOS!#REF!</f>
        <v>#ERROR!</v>
      </c>
      <c r="BM27" s="279" t="str">
        <f>RESULTADOS!#REF!</f>
        <v>#ERROR!</v>
      </c>
      <c r="BN27" s="279" t="str">
        <f>RESULTADOS!#REF!</f>
        <v>#ERROR!</v>
      </c>
      <c r="BO27" s="279" t="str">
        <f>RESULTADOS!#REF!</f>
        <v>#ERROR!</v>
      </c>
      <c r="BP27" s="279" t="str">
        <f>RESULTADOS!#REF!</f>
        <v>#ERROR!</v>
      </c>
      <c r="BQ27" s="279" t="str">
        <f>RESULTADOS!#REF!</f>
        <v>#ERROR!</v>
      </c>
      <c r="BR27" s="279" t="str">
        <f>RESULTADOS!#REF!</f>
        <v>#ERROR!</v>
      </c>
      <c r="BS27" s="279" t="str">
        <f>RESULTADOS!#REF!</f>
        <v>#ERROR!</v>
      </c>
      <c r="BT27" s="279" t="str">
        <f>RESULTADOS!#REF!</f>
        <v>#ERROR!</v>
      </c>
      <c r="BU27" s="279" t="str">
        <f>RESULTADOS!#REF!</f>
        <v>#ERROR!</v>
      </c>
      <c r="BV27" s="279" t="str">
        <f>RESULTADOS!#REF!</f>
        <v>#ERROR!</v>
      </c>
      <c r="BW27" s="279" t="str">
        <f>RESULTADOS!#REF!</f>
        <v>#ERROR!</v>
      </c>
      <c r="BX27" s="279" t="str">
        <f>RESULTADOS!#REF!</f>
        <v>#ERROR!</v>
      </c>
      <c r="BY27" s="279" t="str">
        <f>RESULTADOS!#REF!</f>
        <v>#ERROR!</v>
      </c>
      <c r="BZ27" s="279" t="str">
        <f>RESULTADOS!#REF!</f>
        <v>#ERROR!</v>
      </c>
      <c r="CA27" s="279" t="str">
        <f>RESULTADOS!#REF!</f>
        <v>#ERROR!</v>
      </c>
      <c r="CB27" s="279" t="str">
        <f>RESULTADOS!#REF!</f>
        <v>#ERROR!</v>
      </c>
      <c r="CC27" s="279" t="str">
        <f>RESULTADOS!#REF!</f>
        <v>#ERROR!</v>
      </c>
      <c r="CD27" s="279" t="str">
        <f>RESULTADOS!#REF!</f>
        <v>#ERROR!</v>
      </c>
      <c r="CE27" s="279" t="str">
        <f>RESULTADOS!#REF!</f>
        <v>#ERROR!</v>
      </c>
      <c r="CF27" s="279" t="str">
        <f>RESULTADOS!#REF!</f>
        <v>#ERROR!</v>
      </c>
      <c r="CG27" s="279" t="str">
        <f>RESULTADOS!#REF!</f>
        <v>#ERROR!</v>
      </c>
      <c r="CH27" s="279" t="str">
        <f>RESULTADOS!#REF!</f>
        <v>#ERROR!</v>
      </c>
      <c r="CI27" s="279" t="str">
        <f>RESULTADOS!#REF!</f>
        <v>#ERROR!</v>
      </c>
      <c r="CJ27" s="279" t="str">
        <f>RESULTADOS!#REF!</f>
        <v>#ERROR!</v>
      </c>
      <c r="CK27" s="279" t="str">
        <f>RESULTADOS!#REF!</f>
        <v>#ERROR!</v>
      </c>
      <c r="CL27" s="279" t="str">
        <f>RESULTADOS!#REF!</f>
        <v>#ERROR!</v>
      </c>
      <c r="CM27" s="279" t="str">
        <f>RESULTADOS!#REF!</f>
        <v>#ERROR!</v>
      </c>
      <c r="CN27" s="279" t="str">
        <f>RESULTADOS!#REF!</f>
        <v>#ERROR!</v>
      </c>
      <c r="CO27" s="279" t="str">
        <f>RESULTADOS!#REF!</f>
        <v>#ERROR!</v>
      </c>
      <c r="CP27" s="279" t="str">
        <f>RESULTADOS!#REF!</f>
        <v>#ERROR!</v>
      </c>
      <c r="CQ27" s="279" t="str">
        <f>RESULTADOS!#REF!</f>
        <v>#ERROR!</v>
      </c>
      <c r="CR27" s="279" t="str">
        <f>RESULTADOS!#REF!</f>
        <v>#ERROR!</v>
      </c>
      <c r="CS27" s="279" t="str">
        <f>RESULTADOS!#REF!</f>
        <v>#ERROR!</v>
      </c>
      <c r="CT27" s="279" t="str">
        <f>RESULTADOS!#REF!</f>
        <v>#ERROR!</v>
      </c>
      <c r="CU27" s="279" t="str">
        <f>RESULTADOS!#REF!</f>
        <v>#ERROR!</v>
      </c>
      <c r="CV27" s="279" t="str">
        <f>RESULTADOS!#REF!</f>
        <v>#ERROR!</v>
      </c>
      <c r="CW27" s="279" t="str">
        <f>RESULTADOS!#REF!</f>
        <v>#ERROR!</v>
      </c>
      <c r="CX27" s="279" t="str">
        <f>RESULTADOS!#REF!</f>
        <v>#ERROR!</v>
      </c>
      <c r="CY27" s="279" t="str">
        <f>RESULTADOS!#REF!</f>
        <v>#ERROR!</v>
      </c>
      <c r="CZ27" s="279" t="str">
        <f>RESULTADOS!#REF!</f>
        <v>#ERROR!</v>
      </c>
      <c r="DA27" s="279" t="str">
        <f>RESULTADOS!#REF!</f>
        <v>#ERROR!</v>
      </c>
      <c r="DB27" s="279" t="str">
        <f>RESULTADOS!#REF!</f>
        <v>#ERROR!</v>
      </c>
      <c r="DC27" s="279" t="str">
        <f>RESULTADOS!#REF!</f>
        <v>#ERROR!</v>
      </c>
      <c r="DD27" s="279" t="str">
        <f>RESULTADOS!#REF!</f>
        <v>#ERROR!</v>
      </c>
      <c r="DE27" s="279" t="str">
        <f>RESULTADOS!#REF!</f>
        <v>#ERROR!</v>
      </c>
      <c r="DF27" s="279" t="str">
        <f>RESULTADOS!#REF!</f>
        <v>#ERROR!</v>
      </c>
      <c r="DG27" s="279" t="str">
        <f>RESULTADOS!#REF!</f>
        <v>#ERROR!</v>
      </c>
      <c r="DH27" s="279" t="str">
        <f>RESULTADOS!#REF!</f>
        <v>#ERROR!</v>
      </c>
      <c r="DI27" s="279" t="str">
        <f>RESULTADOS!#REF!</f>
        <v>#ERROR!</v>
      </c>
      <c r="DJ27" s="279" t="str">
        <f>RESULTADOS!#REF!</f>
        <v>#ERROR!</v>
      </c>
      <c r="DK27" s="279" t="str">
        <f>RESULTADOS!#REF!</f>
        <v>#ERROR!</v>
      </c>
      <c r="DL27" s="279" t="str">
        <f>RESULTADOS!#REF!</f>
        <v>#ERROR!</v>
      </c>
      <c r="DM27" s="279" t="str">
        <f>RESULTADOS!#REF!</f>
        <v>#ERROR!</v>
      </c>
      <c r="DN27" s="279" t="str">
        <f>RESULTADOS!#REF!</f>
        <v>#ERROR!</v>
      </c>
      <c r="DO27" s="282" t="str">
        <f>RESULTADOS!#REF!</f>
        <v>#ERROR!</v>
      </c>
      <c r="DP27" s="282" t="str">
        <f>RESULTADOS!#REF!</f>
        <v>#ERROR!</v>
      </c>
      <c r="DQ27" s="282" t="str">
        <f t="shared" si="2"/>
        <v>#ERROR!</v>
      </c>
      <c r="DR27" s="282" t="str">
        <f t="array" ref="DR27">IFERROR(INDEX('03.Muestra'!$E$8:$E$17,SMALL(IF("Documento no web"='03.Muestra'!$D$8:$D$17,ROW('03.Muestra'!$E$8:$E$17)-MIN(ROW('03.Muestra'!$D$8:$D$17))+1,""),ROW()-2)),"")</f>
        <v/>
      </c>
      <c r="DS27" s="282" t="str">
        <f>RESULTADOS!#REF!</f>
        <v>#ERROR!</v>
      </c>
      <c r="DT27" s="282" t="str">
        <f t="array" ref="DT27">IFERROR(INDEX('03.Muestra'!$G$8:$G$17,SMALL(IF("Documento no web"='03.Muestra'!$D$8:$D$17,ROW('03.Muestra'!$G$8:$G$17)-MIN(ROW('03.Muestra'!$D$8:$D$17))+1,""),ROW()-2)),"")</f>
        <v/>
      </c>
      <c r="DU27" s="286" t="str">
        <f t="array" ref="DU27">IFERROR(INDEX('03.Muestra'!$H$8:$H$17,SMALL(IF("Documento no web"='03.Muestra'!$D$8:$D$17,ROW('03.Muestra'!$H$8:$H$17)-MIN(ROW('03.Muestra'!$D$8:$D$17))+1,""),ROW()-2)),"")</f>
        <v/>
      </c>
      <c r="DV27" s="279" t="str">
        <f>RESULTADOS!#REF!</f>
        <v>#ERROR!</v>
      </c>
      <c r="DW27" s="279" t="str">
        <f>RESULTADOS!#REF!</f>
        <v>#ERROR!</v>
      </c>
      <c r="DX27" s="279" t="str">
        <f>RESULTADOS!#REF!</f>
        <v>#ERROR!</v>
      </c>
      <c r="DY27" s="279" t="str">
        <f>RESULTADOS!#REF!</f>
        <v>#ERROR!</v>
      </c>
      <c r="DZ27" s="279" t="str">
        <f>RESULTADOS!#REF!</f>
        <v>#ERROR!</v>
      </c>
      <c r="EA27" s="279" t="str">
        <f>RESULTADOS!#REF!</f>
        <v>#ERROR!</v>
      </c>
      <c r="EB27" s="279" t="str">
        <f>RESULTADOS!#REF!</f>
        <v>#ERROR!</v>
      </c>
      <c r="EC27" s="279" t="str">
        <f>RESULTADOS!#REF!</f>
        <v>#ERROR!</v>
      </c>
      <c r="ED27" s="279" t="str">
        <f>RESULTADOS!#REF!</f>
        <v>#ERROR!</v>
      </c>
      <c r="EE27" s="279" t="str">
        <f>RESULTADOS!#REF!</f>
        <v>#ERROR!</v>
      </c>
      <c r="EF27" s="279" t="str">
        <f>RESULTADOS!#REF!</f>
        <v>#ERROR!</v>
      </c>
      <c r="EG27" s="279" t="str">
        <f>RESULTADOS!#REF!</f>
        <v>#ERROR!</v>
      </c>
      <c r="EH27" s="279" t="str">
        <f>RESULTADOS!#REF!</f>
        <v>#ERROR!</v>
      </c>
      <c r="EI27" s="279" t="str">
        <f>RESULTADOS!#REF!</f>
        <v>#ERROR!</v>
      </c>
      <c r="EJ27" s="279" t="str">
        <f>RESULTADOS!#REF!</f>
        <v>#ERROR!</v>
      </c>
      <c r="EK27" s="279" t="str">
        <f>RESULTADOS!#REF!</f>
        <v>#ERROR!</v>
      </c>
      <c r="EL27" s="279" t="str">
        <f>RESULTADOS!#REF!</f>
        <v>#ERROR!</v>
      </c>
      <c r="EM27" s="279" t="str">
        <f>RESULTADOS!#REF!</f>
        <v>#ERROR!</v>
      </c>
      <c r="EN27" s="279" t="str">
        <f>RESULTADOS!#REF!</f>
        <v>#ERROR!</v>
      </c>
      <c r="EO27" s="279" t="str">
        <f>RESULTADOS!#REF!</f>
        <v>#ERROR!</v>
      </c>
      <c r="EP27" s="279" t="str">
        <f>RESULTADOS!#REF!</f>
        <v>#ERROR!</v>
      </c>
      <c r="EQ27" s="279" t="str">
        <f>RESULTADOS!#REF!</f>
        <v>#ERROR!</v>
      </c>
      <c r="ER27" s="279" t="str">
        <f>RESULTADOS!#REF!</f>
        <v>#ERROR!</v>
      </c>
      <c r="ES27" s="279" t="str">
        <f>RESULTADOS!#REF!</f>
        <v>#ERROR!</v>
      </c>
      <c r="ET27" s="279" t="str">
        <f>RESULTADOS!#REF!</f>
        <v>#ERROR!</v>
      </c>
      <c r="EU27" s="279" t="str">
        <f>RESULTADOS!#REF!</f>
        <v>#ERROR!</v>
      </c>
      <c r="EV27" s="279" t="str">
        <f>RESULTADOS!#REF!</f>
        <v>#ERROR!</v>
      </c>
      <c r="EW27" s="279" t="str">
        <f>RESULTADOS!#REF!</f>
        <v>#ERROR!</v>
      </c>
      <c r="EX27" s="279" t="str">
        <f>RESULTADOS!#REF!</f>
        <v>#ERROR!</v>
      </c>
      <c r="EY27" s="279" t="str">
        <f>RESULTADOS!#REF!</f>
        <v>#ERROR!</v>
      </c>
      <c r="EZ27" s="279" t="str">
        <f>RESULTADOS!#REF!</f>
        <v>#ERROR!</v>
      </c>
      <c r="FA27" s="279" t="str">
        <f>RESULTADOS!#REF!</f>
        <v>#ERROR!</v>
      </c>
      <c r="FB27" s="279" t="str">
        <f>RESULTADOS!#REF!</f>
        <v>#ERROR!</v>
      </c>
      <c r="FC27" s="279" t="str">
        <f>RESULTADOS!#REF!</f>
        <v>#ERROR!</v>
      </c>
      <c r="FD27" s="279" t="str">
        <f>RESULTADOS!#REF!</f>
        <v>#ERROR!</v>
      </c>
      <c r="FE27" s="279" t="str">
        <f>RESULTADOS!#REF!</f>
        <v>#ERROR!</v>
      </c>
      <c r="FF27" s="279" t="str">
        <f>RESULTADOS!#REF!</f>
        <v>#ERROR!</v>
      </c>
      <c r="FG27" s="279" t="str">
        <f>RESULTADOS!#REF!</f>
        <v>#ERROR!</v>
      </c>
      <c r="FH27" s="279" t="str">
        <f>RESULTADOS!#REF!</f>
        <v>#ERROR!</v>
      </c>
      <c r="FI27" s="279" t="str">
        <f>RESULTADOS!#REF!</f>
        <v>#ERROR!</v>
      </c>
      <c r="FJ27" s="279" t="str">
        <f>RESULTADOS!#REF!</f>
        <v>#ERROR!</v>
      </c>
      <c r="FK27" s="279" t="str">
        <f>RESULTADOS!#REF!</f>
        <v>#ERROR!</v>
      </c>
      <c r="FL27" s="279" t="str">
        <f>RESULTADOS!#REF!</f>
        <v>#ERROR!</v>
      </c>
      <c r="FM27" s="279" t="str">
        <f>RESULTADOS!#REF!</f>
        <v>#ERROR!</v>
      </c>
      <c r="FN27" s="279" t="str">
        <f>RESULTADOS!#REF!</f>
        <v>#ERROR!</v>
      </c>
    </row>
    <row r="28" ht="12.75" customHeight="1">
      <c r="C28" s="276"/>
      <c r="K28" s="266" t="s">
        <v>499</v>
      </c>
      <c r="L28" s="291" t="str">
        <f>RESULTADOS!D14</f>
        <v>Parcialmente Conforme</v>
      </c>
      <c r="M28" s="291"/>
      <c r="T28" s="282" t="str">
        <f>RESULTADOS!#REF!</f>
        <v>#ERROR!</v>
      </c>
      <c r="U28" s="282" t="str">
        <f>RESULTADOS!#REF!</f>
        <v>#ERROR!</v>
      </c>
      <c r="V28" s="282" t="str">
        <f t="shared" si="1"/>
        <v>#ERROR!</v>
      </c>
      <c r="W28" s="282"/>
      <c r="X28" s="282" t="str">
        <f>RESULTADOS!#REF!</f>
        <v>#ERROR!</v>
      </c>
      <c r="Y28" s="282"/>
      <c r="Z28" s="286"/>
      <c r="AA28" s="279" t="str">
        <f>RESULTADOS!#REF!</f>
        <v>#ERROR!</v>
      </c>
      <c r="AB28" s="279" t="str">
        <f>RESULTADOS!#REF!</f>
        <v>#ERROR!</v>
      </c>
      <c r="AC28" s="279" t="str">
        <f>RESULTADOS!#REF!</f>
        <v>#ERROR!</v>
      </c>
      <c r="AD28" s="279" t="str">
        <f>RESULTADOS!#REF!</f>
        <v>#ERROR!</v>
      </c>
      <c r="AE28" s="279" t="str">
        <f>RESULTADOS!#REF!</f>
        <v>#ERROR!</v>
      </c>
      <c r="AF28" s="279" t="str">
        <f>RESULTADOS!#REF!</f>
        <v>#ERROR!</v>
      </c>
      <c r="AG28" s="279" t="str">
        <f>RESULTADOS!#REF!</f>
        <v>#ERROR!</v>
      </c>
      <c r="AH28" s="279" t="str">
        <f>RESULTADOS!#REF!</f>
        <v>#ERROR!</v>
      </c>
      <c r="AI28" s="279" t="str">
        <f>RESULTADOS!#REF!</f>
        <v>#ERROR!</v>
      </c>
      <c r="AJ28" s="279" t="str">
        <f>RESULTADOS!#REF!</f>
        <v>#ERROR!</v>
      </c>
      <c r="AK28" s="279" t="str">
        <f>RESULTADOS!#REF!</f>
        <v>#ERROR!</v>
      </c>
      <c r="AL28" s="279" t="str">
        <f>RESULTADOS!#REF!</f>
        <v>#ERROR!</v>
      </c>
      <c r="AM28" s="279" t="str">
        <f>RESULTADOS!#REF!</f>
        <v>#ERROR!</v>
      </c>
      <c r="AN28" s="279" t="str">
        <f>RESULTADOS!#REF!</f>
        <v>#ERROR!</v>
      </c>
      <c r="AO28" s="279" t="str">
        <f>RESULTADOS!#REF!</f>
        <v>#ERROR!</v>
      </c>
      <c r="AP28" s="279" t="str">
        <f>RESULTADOS!#REF!</f>
        <v>#ERROR!</v>
      </c>
      <c r="AQ28" s="279" t="str">
        <f>RESULTADOS!#REF!</f>
        <v>#ERROR!</v>
      </c>
      <c r="AR28" s="279" t="str">
        <f>RESULTADOS!#REF!</f>
        <v>#ERROR!</v>
      </c>
      <c r="AS28" s="279" t="str">
        <f>RESULTADOS!#REF!</f>
        <v>#ERROR!</v>
      </c>
      <c r="AT28" s="279" t="str">
        <f>RESULTADOS!#REF!</f>
        <v>#ERROR!</v>
      </c>
      <c r="AU28" s="279" t="str">
        <f>RESULTADOS!#REF!</f>
        <v>#ERROR!</v>
      </c>
      <c r="AV28" s="279" t="str">
        <f>RESULTADOS!#REF!</f>
        <v>#ERROR!</v>
      </c>
      <c r="AW28" s="279" t="str">
        <f>RESULTADOS!#REF!</f>
        <v>#ERROR!</v>
      </c>
      <c r="AX28" s="279" t="str">
        <f>RESULTADOS!#REF!</f>
        <v>#ERROR!</v>
      </c>
      <c r="AY28" s="279" t="str">
        <f>RESULTADOS!#REF!</f>
        <v>#ERROR!</v>
      </c>
      <c r="AZ28" s="279" t="str">
        <f>RESULTADOS!#REF!</f>
        <v>#ERROR!</v>
      </c>
      <c r="BA28" s="279" t="str">
        <f>RESULTADOS!#REF!</f>
        <v>#ERROR!</v>
      </c>
      <c r="BB28" s="279" t="str">
        <f>RESULTADOS!#REF!</f>
        <v>#ERROR!</v>
      </c>
      <c r="BC28" s="279" t="str">
        <f>RESULTADOS!#REF!</f>
        <v>#ERROR!</v>
      </c>
      <c r="BD28" s="279" t="str">
        <f>RESULTADOS!#REF!</f>
        <v>#ERROR!</v>
      </c>
      <c r="BE28" s="279" t="str">
        <f>RESULTADOS!#REF!</f>
        <v>#ERROR!</v>
      </c>
      <c r="BF28" s="279" t="str">
        <f>RESULTADOS!#REF!</f>
        <v>#ERROR!</v>
      </c>
      <c r="BG28" s="279" t="str">
        <f>RESULTADOS!#REF!</f>
        <v>#ERROR!</v>
      </c>
      <c r="BH28" s="279" t="str">
        <f>RESULTADOS!#REF!</f>
        <v>#ERROR!</v>
      </c>
      <c r="BI28" s="279" t="str">
        <f>RESULTADOS!#REF!</f>
        <v>#ERROR!</v>
      </c>
      <c r="BJ28" s="279" t="str">
        <f>RESULTADOS!#REF!</f>
        <v>#ERROR!</v>
      </c>
      <c r="BK28" s="279" t="str">
        <f>RESULTADOS!#REF!</f>
        <v>#ERROR!</v>
      </c>
      <c r="BL28" s="279" t="str">
        <f>RESULTADOS!#REF!</f>
        <v>#ERROR!</v>
      </c>
      <c r="BM28" s="279" t="str">
        <f>RESULTADOS!#REF!</f>
        <v>#ERROR!</v>
      </c>
      <c r="BN28" s="279" t="str">
        <f>RESULTADOS!#REF!</f>
        <v>#ERROR!</v>
      </c>
      <c r="BO28" s="279" t="str">
        <f>RESULTADOS!#REF!</f>
        <v>#ERROR!</v>
      </c>
      <c r="BP28" s="279" t="str">
        <f>RESULTADOS!#REF!</f>
        <v>#ERROR!</v>
      </c>
      <c r="BQ28" s="279" t="str">
        <f>RESULTADOS!#REF!</f>
        <v>#ERROR!</v>
      </c>
      <c r="BR28" s="279" t="str">
        <f>RESULTADOS!#REF!</f>
        <v>#ERROR!</v>
      </c>
      <c r="BS28" s="279" t="str">
        <f>RESULTADOS!#REF!</f>
        <v>#ERROR!</v>
      </c>
      <c r="BT28" s="279" t="str">
        <f>RESULTADOS!#REF!</f>
        <v>#ERROR!</v>
      </c>
      <c r="BU28" s="279" t="str">
        <f>RESULTADOS!#REF!</f>
        <v>#ERROR!</v>
      </c>
      <c r="BV28" s="279" t="str">
        <f>RESULTADOS!#REF!</f>
        <v>#ERROR!</v>
      </c>
      <c r="BW28" s="279" t="str">
        <f>RESULTADOS!#REF!</f>
        <v>#ERROR!</v>
      </c>
      <c r="BX28" s="279" t="str">
        <f>RESULTADOS!#REF!</f>
        <v>#ERROR!</v>
      </c>
      <c r="BY28" s="279" t="str">
        <f>RESULTADOS!#REF!</f>
        <v>#ERROR!</v>
      </c>
      <c r="BZ28" s="279" t="str">
        <f>RESULTADOS!#REF!</f>
        <v>#ERROR!</v>
      </c>
      <c r="CA28" s="279" t="str">
        <f>RESULTADOS!#REF!</f>
        <v>#ERROR!</v>
      </c>
      <c r="CB28" s="279" t="str">
        <f>RESULTADOS!#REF!</f>
        <v>#ERROR!</v>
      </c>
      <c r="CC28" s="279" t="str">
        <f>RESULTADOS!#REF!</f>
        <v>#ERROR!</v>
      </c>
      <c r="CD28" s="279" t="str">
        <f>RESULTADOS!#REF!</f>
        <v>#ERROR!</v>
      </c>
      <c r="CE28" s="279" t="str">
        <f>RESULTADOS!#REF!</f>
        <v>#ERROR!</v>
      </c>
      <c r="CF28" s="279" t="str">
        <f>RESULTADOS!#REF!</f>
        <v>#ERROR!</v>
      </c>
      <c r="CG28" s="279" t="str">
        <f>RESULTADOS!#REF!</f>
        <v>#ERROR!</v>
      </c>
      <c r="CH28" s="279" t="str">
        <f>RESULTADOS!#REF!</f>
        <v>#ERROR!</v>
      </c>
      <c r="CI28" s="279" t="str">
        <f>RESULTADOS!#REF!</f>
        <v>#ERROR!</v>
      </c>
      <c r="CJ28" s="279" t="str">
        <f>RESULTADOS!#REF!</f>
        <v>#ERROR!</v>
      </c>
      <c r="CK28" s="279" t="str">
        <f>RESULTADOS!#REF!</f>
        <v>#ERROR!</v>
      </c>
      <c r="CL28" s="279" t="str">
        <f>RESULTADOS!#REF!</f>
        <v>#ERROR!</v>
      </c>
      <c r="CM28" s="279" t="str">
        <f>RESULTADOS!#REF!</f>
        <v>#ERROR!</v>
      </c>
      <c r="CN28" s="279" t="str">
        <f>RESULTADOS!#REF!</f>
        <v>#ERROR!</v>
      </c>
      <c r="CO28" s="279" t="str">
        <f>RESULTADOS!#REF!</f>
        <v>#ERROR!</v>
      </c>
      <c r="CP28" s="279" t="str">
        <f>RESULTADOS!#REF!</f>
        <v>#ERROR!</v>
      </c>
      <c r="CQ28" s="279" t="str">
        <f>RESULTADOS!#REF!</f>
        <v>#ERROR!</v>
      </c>
      <c r="CR28" s="279" t="str">
        <f>RESULTADOS!#REF!</f>
        <v>#ERROR!</v>
      </c>
      <c r="CS28" s="279" t="str">
        <f>RESULTADOS!#REF!</f>
        <v>#ERROR!</v>
      </c>
      <c r="CT28" s="279" t="str">
        <f>RESULTADOS!#REF!</f>
        <v>#ERROR!</v>
      </c>
      <c r="CU28" s="279" t="str">
        <f>RESULTADOS!#REF!</f>
        <v>#ERROR!</v>
      </c>
      <c r="CV28" s="279" t="str">
        <f>RESULTADOS!#REF!</f>
        <v>#ERROR!</v>
      </c>
      <c r="CW28" s="279" t="str">
        <f>RESULTADOS!#REF!</f>
        <v>#ERROR!</v>
      </c>
      <c r="CX28" s="279" t="str">
        <f>RESULTADOS!#REF!</f>
        <v>#ERROR!</v>
      </c>
      <c r="CY28" s="279" t="str">
        <f>RESULTADOS!#REF!</f>
        <v>#ERROR!</v>
      </c>
      <c r="CZ28" s="279" t="str">
        <f>RESULTADOS!#REF!</f>
        <v>#ERROR!</v>
      </c>
      <c r="DA28" s="279" t="str">
        <f>RESULTADOS!#REF!</f>
        <v>#ERROR!</v>
      </c>
      <c r="DB28" s="279" t="str">
        <f>RESULTADOS!#REF!</f>
        <v>#ERROR!</v>
      </c>
      <c r="DC28" s="279" t="str">
        <f>RESULTADOS!#REF!</f>
        <v>#ERROR!</v>
      </c>
      <c r="DD28" s="279" t="str">
        <f>RESULTADOS!#REF!</f>
        <v>#ERROR!</v>
      </c>
      <c r="DE28" s="279" t="str">
        <f>RESULTADOS!#REF!</f>
        <v>#ERROR!</v>
      </c>
      <c r="DF28" s="279" t="str">
        <f>RESULTADOS!#REF!</f>
        <v>#ERROR!</v>
      </c>
      <c r="DG28" s="279" t="str">
        <f>RESULTADOS!#REF!</f>
        <v>#ERROR!</v>
      </c>
      <c r="DH28" s="279" t="str">
        <f>RESULTADOS!#REF!</f>
        <v>#ERROR!</v>
      </c>
      <c r="DI28" s="279" t="str">
        <f>RESULTADOS!#REF!</f>
        <v>#ERROR!</v>
      </c>
      <c r="DJ28" s="279" t="str">
        <f>RESULTADOS!#REF!</f>
        <v>#ERROR!</v>
      </c>
      <c r="DK28" s="279" t="str">
        <f>RESULTADOS!#REF!</f>
        <v>#ERROR!</v>
      </c>
      <c r="DL28" s="279" t="str">
        <f>RESULTADOS!#REF!</f>
        <v>#ERROR!</v>
      </c>
      <c r="DM28" s="279" t="str">
        <f>RESULTADOS!#REF!</f>
        <v>#ERROR!</v>
      </c>
      <c r="DN28" s="279" t="str">
        <f>RESULTADOS!#REF!</f>
        <v>#ERROR!</v>
      </c>
      <c r="DO28" s="282" t="str">
        <f>RESULTADOS!#REF!</f>
        <v>#ERROR!</v>
      </c>
      <c r="DP28" s="282" t="str">
        <f>RESULTADOS!#REF!</f>
        <v>#ERROR!</v>
      </c>
      <c r="DQ28" s="282" t="str">
        <f t="shared" si="2"/>
        <v>#ERROR!</v>
      </c>
      <c r="DR28" s="282" t="str">
        <f t="array" ref="DR28">IFERROR(INDEX('03.Muestra'!$E$8:$E$17,SMALL(IF("Documento no web"='03.Muestra'!$D$8:$D$17,ROW('03.Muestra'!$E$8:$E$17)-MIN(ROW('03.Muestra'!$D$8:$D$17))+1,""),ROW()-2)),"")</f>
        <v/>
      </c>
      <c r="DS28" s="282" t="str">
        <f>RESULTADOS!#REF!</f>
        <v>#ERROR!</v>
      </c>
      <c r="DT28" s="282" t="str">
        <f t="array" ref="DT28">IFERROR(INDEX('03.Muestra'!$G$8:$G$17,SMALL(IF("Documento no web"='03.Muestra'!$D$8:$D$17,ROW('03.Muestra'!$G$8:$G$17)-MIN(ROW('03.Muestra'!$D$8:$D$17))+1,""),ROW()-2)),"")</f>
        <v/>
      </c>
      <c r="DU28" s="286" t="str">
        <f t="array" ref="DU28">IFERROR(INDEX('03.Muestra'!$H$8:$H$17,SMALL(IF("Documento no web"='03.Muestra'!$D$8:$D$17,ROW('03.Muestra'!$H$8:$H$17)-MIN(ROW('03.Muestra'!$D$8:$D$17))+1,""),ROW()-2)),"")</f>
        <v/>
      </c>
      <c r="DV28" s="279" t="str">
        <f>RESULTADOS!#REF!</f>
        <v>#ERROR!</v>
      </c>
      <c r="DW28" s="279" t="str">
        <f>RESULTADOS!#REF!</f>
        <v>#ERROR!</v>
      </c>
      <c r="DX28" s="279" t="str">
        <f>RESULTADOS!#REF!</f>
        <v>#ERROR!</v>
      </c>
      <c r="DY28" s="279" t="str">
        <f>RESULTADOS!#REF!</f>
        <v>#ERROR!</v>
      </c>
      <c r="DZ28" s="279" t="str">
        <f>RESULTADOS!#REF!</f>
        <v>#ERROR!</v>
      </c>
      <c r="EA28" s="279" t="str">
        <f>RESULTADOS!#REF!</f>
        <v>#ERROR!</v>
      </c>
      <c r="EB28" s="279" t="str">
        <f>RESULTADOS!#REF!</f>
        <v>#ERROR!</v>
      </c>
      <c r="EC28" s="279" t="str">
        <f>RESULTADOS!#REF!</f>
        <v>#ERROR!</v>
      </c>
      <c r="ED28" s="279" t="str">
        <f>RESULTADOS!#REF!</f>
        <v>#ERROR!</v>
      </c>
      <c r="EE28" s="279" t="str">
        <f>RESULTADOS!#REF!</f>
        <v>#ERROR!</v>
      </c>
      <c r="EF28" s="279" t="str">
        <f>RESULTADOS!#REF!</f>
        <v>#ERROR!</v>
      </c>
      <c r="EG28" s="279" t="str">
        <f>RESULTADOS!#REF!</f>
        <v>#ERROR!</v>
      </c>
      <c r="EH28" s="279" t="str">
        <f>RESULTADOS!#REF!</f>
        <v>#ERROR!</v>
      </c>
      <c r="EI28" s="279" t="str">
        <f>RESULTADOS!#REF!</f>
        <v>#ERROR!</v>
      </c>
      <c r="EJ28" s="279" t="str">
        <f>RESULTADOS!#REF!</f>
        <v>#ERROR!</v>
      </c>
      <c r="EK28" s="279" t="str">
        <f>RESULTADOS!#REF!</f>
        <v>#ERROR!</v>
      </c>
      <c r="EL28" s="279" t="str">
        <f>RESULTADOS!#REF!</f>
        <v>#ERROR!</v>
      </c>
      <c r="EM28" s="279" t="str">
        <f>RESULTADOS!#REF!</f>
        <v>#ERROR!</v>
      </c>
      <c r="EN28" s="279" t="str">
        <f>RESULTADOS!#REF!</f>
        <v>#ERROR!</v>
      </c>
      <c r="EO28" s="279" t="str">
        <f>RESULTADOS!#REF!</f>
        <v>#ERROR!</v>
      </c>
      <c r="EP28" s="279" t="str">
        <f>RESULTADOS!#REF!</f>
        <v>#ERROR!</v>
      </c>
      <c r="EQ28" s="279" t="str">
        <f>RESULTADOS!#REF!</f>
        <v>#ERROR!</v>
      </c>
      <c r="ER28" s="279" t="str">
        <f>RESULTADOS!#REF!</f>
        <v>#ERROR!</v>
      </c>
      <c r="ES28" s="279" t="str">
        <f>RESULTADOS!#REF!</f>
        <v>#ERROR!</v>
      </c>
      <c r="ET28" s="279" t="str">
        <f>RESULTADOS!#REF!</f>
        <v>#ERROR!</v>
      </c>
      <c r="EU28" s="279" t="str">
        <f>RESULTADOS!#REF!</f>
        <v>#ERROR!</v>
      </c>
      <c r="EV28" s="279" t="str">
        <f>RESULTADOS!#REF!</f>
        <v>#ERROR!</v>
      </c>
      <c r="EW28" s="279" t="str">
        <f>RESULTADOS!#REF!</f>
        <v>#ERROR!</v>
      </c>
      <c r="EX28" s="279" t="str">
        <f>RESULTADOS!#REF!</f>
        <v>#ERROR!</v>
      </c>
      <c r="EY28" s="279" t="str">
        <f>RESULTADOS!#REF!</f>
        <v>#ERROR!</v>
      </c>
      <c r="EZ28" s="279" t="str">
        <f>RESULTADOS!#REF!</f>
        <v>#ERROR!</v>
      </c>
      <c r="FA28" s="279" t="str">
        <f>RESULTADOS!#REF!</f>
        <v>#ERROR!</v>
      </c>
      <c r="FB28" s="279" t="str">
        <f>RESULTADOS!#REF!</f>
        <v>#ERROR!</v>
      </c>
      <c r="FC28" s="279" t="str">
        <f>RESULTADOS!#REF!</f>
        <v>#ERROR!</v>
      </c>
      <c r="FD28" s="279" t="str">
        <f>RESULTADOS!#REF!</f>
        <v>#ERROR!</v>
      </c>
      <c r="FE28" s="279" t="str">
        <f>RESULTADOS!#REF!</f>
        <v>#ERROR!</v>
      </c>
      <c r="FF28" s="279" t="str">
        <f>RESULTADOS!#REF!</f>
        <v>#ERROR!</v>
      </c>
      <c r="FG28" s="279" t="str">
        <f>RESULTADOS!#REF!</f>
        <v>#ERROR!</v>
      </c>
      <c r="FH28" s="279" t="str">
        <f>RESULTADOS!#REF!</f>
        <v>#ERROR!</v>
      </c>
      <c r="FI28" s="279" t="str">
        <f>RESULTADOS!#REF!</f>
        <v>#ERROR!</v>
      </c>
      <c r="FJ28" s="279" t="str">
        <f>RESULTADOS!#REF!</f>
        <v>#ERROR!</v>
      </c>
      <c r="FK28" s="279" t="str">
        <f>RESULTADOS!#REF!</f>
        <v>#ERROR!</v>
      </c>
      <c r="FL28" s="279" t="str">
        <f>RESULTADOS!#REF!</f>
        <v>#ERROR!</v>
      </c>
      <c r="FM28" s="279" t="str">
        <f>RESULTADOS!#REF!</f>
        <v>#ERROR!</v>
      </c>
      <c r="FN28" s="279" t="str">
        <f>RESULTADOS!#REF!</f>
        <v>#ERROR!</v>
      </c>
    </row>
    <row r="29" ht="12.75" customHeight="1">
      <c r="C29" s="276" t="s">
        <v>32</v>
      </c>
      <c r="D29" s="280" t="str">
        <f>'01.Definición de ámbito'!C31</f>
        <v>Autoevaluacion con recursos propios</v>
      </c>
      <c r="K29" s="266" t="s">
        <v>500</v>
      </c>
      <c r="L29" s="292">
        <f>RESULTADOS!F14</f>
        <v>7.57</v>
      </c>
      <c r="T29" s="282" t="str">
        <f>RESULTADOS!#REF!</f>
        <v>#ERROR!</v>
      </c>
      <c r="U29" s="282" t="str">
        <f>RESULTADOS!#REF!</f>
        <v>#ERROR!</v>
      </c>
      <c r="V29" s="282" t="str">
        <f t="shared" si="1"/>
        <v>#ERROR!</v>
      </c>
      <c r="W29" s="282"/>
      <c r="X29" s="282" t="str">
        <f>RESULTADOS!#REF!</f>
        <v>#ERROR!</v>
      </c>
      <c r="Y29" s="282"/>
      <c r="Z29" s="286"/>
      <c r="AA29" s="279" t="str">
        <f>RESULTADOS!#REF!</f>
        <v>#ERROR!</v>
      </c>
      <c r="AB29" s="279" t="str">
        <f>RESULTADOS!#REF!</f>
        <v>#ERROR!</v>
      </c>
      <c r="AC29" s="279" t="str">
        <f>RESULTADOS!#REF!</f>
        <v>#ERROR!</v>
      </c>
      <c r="AD29" s="279" t="str">
        <f>RESULTADOS!#REF!</f>
        <v>#ERROR!</v>
      </c>
      <c r="AE29" s="279" t="str">
        <f>RESULTADOS!#REF!</f>
        <v>#ERROR!</v>
      </c>
      <c r="AF29" s="279" t="str">
        <f>RESULTADOS!#REF!</f>
        <v>#ERROR!</v>
      </c>
      <c r="AG29" s="279" t="str">
        <f>RESULTADOS!#REF!</f>
        <v>#ERROR!</v>
      </c>
      <c r="AH29" s="279" t="str">
        <f>RESULTADOS!#REF!</f>
        <v>#ERROR!</v>
      </c>
      <c r="AI29" s="279" t="str">
        <f>RESULTADOS!#REF!</f>
        <v>#ERROR!</v>
      </c>
      <c r="AJ29" s="279" t="str">
        <f>RESULTADOS!#REF!</f>
        <v>#ERROR!</v>
      </c>
      <c r="AK29" s="279" t="str">
        <f>RESULTADOS!#REF!</f>
        <v>#ERROR!</v>
      </c>
      <c r="AL29" s="279" t="str">
        <f>RESULTADOS!#REF!</f>
        <v>#ERROR!</v>
      </c>
      <c r="AM29" s="279" t="str">
        <f>RESULTADOS!#REF!</f>
        <v>#ERROR!</v>
      </c>
      <c r="AN29" s="279" t="str">
        <f>RESULTADOS!#REF!</f>
        <v>#ERROR!</v>
      </c>
      <c r="AO29" s="279" t="str">
        <f>RESULTADOS!#REF!</f>
        <v>#ERROR!</v>
      </c>
      <c r="AP29" s="279" t="str">
        <f>RESULTADOS!#REF!</f>
        <v>#ERROR!</v>
      </c>
      <c r="AQ29" s="279" t="str">
        <f>RESULTADOS!#REF!</f>
        <v>#ERROR!</v>
      </c>
      <c r="AR29" s="279" t="str">
        <f>RESULTADOS!#REF!</f>
        <v>#ERROR!</v>
      </c>
      <c r="AS29" s="279" t="str">
        <f>RESULTADOS!#REF!</f>
        <v>#ERROR!</v>
      </c>
      <c r="AT29" s="279" t="str">
        <f>RESULTADOS!#REF!</f>
        <v>#ERROR!</v>
      </c>
      <c r="AU29" s="279" t="str">
        <f>RESULTADOS!#REF!</f>
        <v>#ERROR!</v>
      </c>
      <c r="AV29" s="279" t="str">
        <f>RESULTADOS!#REF!</f>
        <v>#ERROR!</v>
      </c>
      <c r="AW29" s="279" t="str">
        <f>RESULTADOS!#REF!</f>
        <v>#ERROR!</v>
      </c>
      <c r="AX29" s="279" t="str">
        <f>RESULTADOS!#REF!</f>
        <v>#ERROR!</v>
      </c>
      <c r="AY29" s="279" t="str">
        <f>RESULTADOS!#REF!</f>
        <v>#ERROR!</v>
      </c>
      <c r="AZ29" s="279" t="str">
        <f>RESULTADOS!#REF!</f>
        <v>#ERROR!</v>
      </c>
      <c r="BA29" s="279" t="str">
        <f>RESULTADOS!#REF!</f>
        <v>#ERROR!</v>
      </c>
      <c r="BB29" s="279" t="str">
        <f>RESULTADOS!#REF!</f>
        <v>#ERROR!</v>
      </c>
      <c r="BC29" s="279" t="str">
        <f>RESULTADOS!#REF!</f>
        <v>#ERROR!</v>
      </c>
      <c r="BD29" s="279" t="str">
        <f>RESULTADOS!#REF!</f>
        <v>#ERROR!</v>
      </c>
      <c r="BE29" s="279" t="str">
        <f>RESULTADOS!#REF!</f>
        <v>#ERROR!</v>
      </c>
      <c r="BF29" s="279" t="str">
        <f>RESULTADOS!#REF!</f>
        <v>#ERROR!</v>
      </c>
      <c r="BG29" s="279" t="str">
        <f>RESULTADOS!#REF!</f>
        <v>#ERROR!</v>
      </c>
      <c r="BH29" s="279" t="str">
        <f>RESULTADOS!#REF!</f>
        <v>#ERROR!</v>
      </c>
      <c r="BI29" s="279" t="str">
        <f>RESULTADOS!#REF!</f>
        <v>#ERROR!</v>
      </c>
      <c r="BJ29" s="279" t="str">
        <f>RESULTADOS!#REF!</f>
        <v>#ERROR!</v>
      </c>
      <c r="BK29" s="279" t="str">
        <f>RESULTADOS!#REF!</f>
        <v>#ERROR!</v>
      </c>
      <c r="BL29" s="279" t="str">
        <f>RESULTADOS!#REF!</f>
        <v>#ERROR!</v>
      </c>
      <c r="BM29" s="279" t="str">
        <f>RESULTADOS!#REF!</f>
        <v>#ERROR!</v>
      </c>
      <c r="BN29" s="279" t="str">
        <f>RESULTADOS!#REF!</f>
        <v>#ERROR!</v>
      </c>
      <c r="BO29" s="279" t="str">
        <f>RESULTADOS!#REF!</f>
        <v>#ERROR!</v>
      </c>
      <c r="BP29" s="279" t="str">
        <f>RESULTADOS!#REF!</f>
        <v>#ERROR!</v>
      </c>
      <c r="BQ29" s="279" t="str">
        <f>RESULTADOS!#REF!</f>
        <v>#ERROR!</v>
      </c>
      <c r="BR29" s="279" t="str">
        <f>RESULTADOS!#REF!</f>
        <v>#ERROR!</v>
      </c>
      <c r="BS29" s="279" t="str">
        <f>RESULTADOS!#REF!</f>
        <v>#ERROR!</v>
      </c>
      <c r="BT29" s="279" t="str">
        <f>RESULTADOS!#REF!</f>
        <v>#ERROR!</v>
      </c>
      <c r="BU29" s="279" t="str">
        <f>RESULTADOS!#REF!</f>
        <v>#ERROR!</v>
      </c>
      <c r="BV29" s="279" t="str">
        <f>RESULTADOS!#REF!</f>
        <v>#ERROR!</v>
      </c>
      <c r="BW29" s="279" t="str">
        <f>RESULTADOS!#REF!</f>
        <v>#ERROR!</v>
      </c>
      <c r="BX29" s="279" t="str">
        <f>RESULTADOS!#REF!</f>
        <v>#ERROR!</v>
      </c>
      <c r="BY29" s="279" t="str">
        <f>RESULTADOS!#REF!</f>
        <v>#ERROR!</v>
      </c>
      <c r="BZ29" s="279" t="str">
        <f>RESULTADOS!#REF!</f>
        <v>#ERROR!</v>
      </c>
      <c r="CA29" s="279" t="str">
        <f>RESULTADOS!#REF!</f>
        <v>#ERROR!</v>
      </c>
      <c r="CB29" s="279" t="str">
        <f>RESULTADOS!#REF!</f>
        <v>#ERROR!</v>
      </c>
      <c r="CC29" s="279" t="str">
        <f>RESULTADOS!#REF!</f>
        <v>#ERROR!</v>
      </c>
      <c r="CD29" s="279" t="str">
        <f>RESULTADOS!#REF!</f>
        <v>#ERROR!</v>
      </c>
      <c r="CE29" s="279" t="str">
        <f>RESULTADOS!#REF!</f>
        <v>#ERROR!</v>
      </c>
      <c r="CF29" s="279" t="str">
        <f>RESULTADOS!#REF!</f>
        <v>#ERROR!</v>
      </c>
      <c r="CG29" s="279" t="str">
        <f>RESULTADOS!#REF!</f>
        <v>#ERROR!</v>
      </c>
      <c r="CH29" s="279" t="str">
        <f>RESULTADOS!#REF!</f>
        <v>#ERROR!</v>
      </c>
      <c r="CI29" s="279" t="str">
        <f>RESULTADOS!#REF!</f>
        <v>#ERROR!</v>
      </c>
      <c r="CJ29" s="279" t="str">
        <f>RESULTADOS!#REF!</f>
        <v>#ERROR!</v>
      </c>
      <c r="CK29" s="279" t="str">
        <f>RESULTADOS!#REF!</f>
        <v>#ERROR!</v>
      </c>
      <c r="CL29" s="279" t="str">
        <f>RESULTADOS!#REF!</f>
        <v>#ERROR!</v>
      </c>
      <c r="CM29" s="279" t="str">
        <f>RESULTADOS!#REF!</f>
        <v>#ERROR!</v>
      </c>
      <c r="CN29" s="279" t="str">
        <f>RESULTADOS!#REF!</f>
        <v>#ERROR!</v>
      </c>
      <c r="CO29" s="279" t="str">
        <f>RESULTADOS!#REF!</f>
        <v>#ERROR!</v>
      </c>
      <c r="CP29" s="279" t="str">
        <f>RESULTADOS!#REF!</f>
        <v>#ERROR!</v>
      </c>
      <c r="CQ29" s="279" t="str">
        <f>RESULTADOS!#REF!</f>
        <v>#ERROR!</v>
      </c>
      <c r="CR29" s="279" t="str">
        <f>RESULTADOS!#REF!</f>
        <v>#ERROR!</v>
      </c>
      <c r="CS29" s="279" t="str">
        <f>RESULTADOS!#REF!</f>
        <v>#ERROR!</v>
      </c>
      <c r="CT29" s="279" t="str">
        <f>RESULTADOS!#REF!</f>
        <v>#ERROR!</v>
      </c>
      <c r="CU29" s="279" t="str">
        <f>RESULTADOS!#REF!</f>
        <v>#ERROR!</v>
      </c>
      <c r="CV29" s="279" t="str">
        <f>RESULTADOS!#REF!</f>
        <v>#ERROR!</v>
      </c>
      <c r="CW29" s="279" t="str">
        <f>RESULTADOS!#REF!</f>
        <v>#ERROR!</v>
      </c>
      <c r="CX29" s="279" t="str">
        <f>RESULTADOS!#REF!</f>
        <v>#ERROR!</v>
      </c>
      <c r="CY29" s="279" t="str">
        <f>RESULTADOS!#REF!</f>
        <v>#ERROR!</v>
      </c>
      <c r="CZ29" s="279" t="str">
        <f>RESULTADOS!#REF!</f>
        <v>#ERROR!</v>
      </c>
      <c r="DA29" s="279" t="str">
        <f>RESULTADOS!#REF!</f>
        <v>#ERROR!</v>
      </c>
      <c r="DB29" s="279" t="str">
        <f>RESULTADOS!#REF!</f>
        <v>#ERROR!</v>
      </c>
      <c r="DC29" s="279" t="str">
        <f>RESULTADOS!#REF!</f>
        <v>#ERROR!</v>
      </c>
      <c r="DD29" s="279" t="str">
        <f>RESULTADOS!#REF!</f>
        <v>#ERROR!</v>
      </c>
      <c r="DE29" s="279" t="str">
        <f>RESULTADOS!#REF!</f>
        <v>#ERROR!</v>
      </c>
      <c r="DF29" s="279" t="str">
        <f>RESULTADOS!#REF!</f>
        <v>#ERROR!</v>
      </c>
      <c r="DG29" s="279" t="str">
        <f>RESULTADOS!#REF!</f>
        <v>#ERROR!</v>
      </c>
      <c r="DH29" s="279" t="str">
        <f>RESULTADOS!#REF!</f>
        <v>#ERROR!</v>
      </c>
      <c r="DI29" s="279" t="str">
        <f>RESULTADOS!#REF!</f>
        <v>#ERROR!</v>
      </c>
      <c r="DJ29" s="279" t="str">
        <f>RESULTADOS!#REF!</f>
        <v>#ERROR!</v>
      </c>
      <c r="DK29" s="279" t="str">
        <f>RESULTADOS!#REF!</f>
        <v>#ERROR!</v>
      </c>
      <c r="DL29" s="279" t="str">
        <f>RESULTADOS!#REF!</f>
        <v>#ERROR!</v>
      </c>
      <c r="DM29" s="279" t="str">
        <f>RESULTADOS!#REF!</f>
        <v>#ERROR!</v>
      </c>
      <c r="DN29" s="279" t="str">
        <f>RESULTADOS!#REF!</f>
        <v>#ERROR!</v>
      </c>
      <c r="DO29" s="282" t="str">
        <f>RESULTADOS!#REF!</f>
        <v>#ERROR!</v>
      </c>
      <c r="DP29" s="282" t="str">
        <f>RESULTADOS!#REF!</f>
        <v>#ERROR!</v>
      </c>
      <c r="DQ29" s="282" t="str">
        <f t="shared" si="2"/>
        <v>#ERROR!</v>
      </c>
      <c r="DR29" s="282" t="str">
        <f t="array" ref="DR29">IFERROR(INDEX('03.Muestra'!$E$8:$E$17,SMALL(IF("Documento no web"='03.Muestra'!$D$8:$D$17,ROW('03.Muestra'!$E$8:$E$17)-MIN(ROW('03.Muestra'!$D$8:$D$17))+1,""),ROW()-2)),"")</f>
        <v/>
      </c>
      <c r="DS29" s="282" t="str">
        <f>RESULTADOS!#REF!</f>
        <v>#ERROR!</v>
      </c>
      <c r="DT29" s="282" t="str">
        <f t="array" ref="DT29">IFERROR(INDEX('03.Muestra'!$G$8:$G$17,SMALL(IF("Documento no web"='03.Muestra'!$D$8:$D$17,ROW('03.Muestra'!$G$8:$G$17)-MIN(ROW('03.Muestra'!$D$8:$D$17))+1,""),ROW()-2)),"")</f>
        <v/>
      </c>
      <c r="DU29" s="286" t="str">
        <f t="array" ref="DU29">IFERROR(INDEX('03.Muestra'!$H$8:$H$17,SMALL(IF("Documento no web"='03.Muestra'!$D$8:$D$17,ROW('03.Muestra'!$H$8:$H$17)-MIN(ROW('03.Muestra'!$D$8:$D$17))+1,""),ROW()-2)),"")</f>
        <v/>
      </c>
      <c r="DV29" s="279" t="str">
        <f>RESULTADOS!#REF!</f>
        <v>#ERROR!</v>
      </c>
      <c r="DW29" s="279" t="str">
        <f>RESULTADOS!#REF!</f>
        <v>#ERROR!</v>
      </c>
      <c r="DX29" s="279" t="str">
        <f>RESULTADOS!#REF!</f>
        <v>#ERROR!</v>
      </c>
      <c r="DY29" s="279" t="str">
        <f>RESULTADOS!#REF!</f>
        <v>#ERROR!</v>
      </c>
      <c r="DZ29" s="279" t="str">
        <f>RESULTADOS!#REF!</f>
        <v>#ERROR!</v>
      </c>
      <c r="EA29" s="279" t="str">
        <f>RESULTADOS!#REF!</f>
        <v>#ERROR!</v>
      </c>
      <c r="EB29" s="279" t="str">
        <f>RESULTADOS!#REF!</f>
        <v>#ERROR!</v>
      </c>
      <c r="EC29" s="279" t="str">
        <f>RESULTADOS!#REF!</f>
        <v>#ERROR!</v>
      </c>
      <c r="ED29" s="279" t="str">
        <f>RESULTADOS!#REF!</f>
        <v>#ERROR!</v>
      </c>
      <c r="EE29" s="279" t="str">
        <f>RESULTADOS!#REF!</f>
        <v>#ERROR!</v>
      </c>
      <c r="EF29" s="279" t="str">
        <f>RESULTADOS!#REF!</f>
        <v>#ERROR!</v>
      </c>
      <c r="EG29" s="279" t="str">
        <f>RESULTADOS!#REF!</f>
        <v>#ERROR!</v>
      </c>
      <c r="EH29" s="279" t="str">
        <f>RESULTADOS!#REF!</f>
        <v>#ERROR!</v>
      </c>
      <c r="EI29" s="279" t="str">
        <f>RESULTADOS!#REF!</f>
        <v>#ERROR!</v>
      </c>
      <c r="EJ29" s="279" t="str">
        <f>RESULTADOS!#REF!</f>
        <v>#ERROR!</v>
      </c>
      <c r="EK29" s="279" t="str">
        <f>RESULTADOS!#REF!</f>
        <v>#ERROR!</v>
      </c>
      <c r="EL29" s="279" t="str">
        <f>RESULTADOS!#REF!</f>
        <v>#ERROR!</v>
      </c>
      <c r="EM29" s="279" t="str">
        <f>RESULTADOS!#REF!</f>
        <v>#ERROR!</v>
      </c>
      <c r="EN29" s="279" t="str">
        <f>RESULTADOS!#REF!</f>
        <v>#ERROR!</v>
      </c>
      <c r="EO29" s="279" t="str">
        <f>RESULTADOS!#REF!</f>
        <v>#ERROR!</v>
      </c>
      <c r="EP29" s="279" t="str">
        <f>RESULTADOS!#REF!</f>
        <v>#ERROR!</v>
      </c>
      <c r="EQ29" s="279" t="str">
        <f>RESULTADOS!#REF!</f>
        <v>#ERROR!</v>
      </c>
      <c r="ER29" s="279" t="str">
        <f>RESULTADOS!#REF!</f>
        <v>#ERROR!</v>
      </c>
      <c r="ES29" s="279" t="str">
        <f>RESULTADOS!#REF!</f>
        <v>#ERROR!</v>
      </c>
      <c r="ET29" s="279" t="str">
        <f>RESULTADOS!#REF!</f>
        <v>#ERROR!</v>
      </c>
      <c r="EU29" s="279" t="str">
        <f>RESULTADOS!#REF!</f>
        <v>#ERROR!</v>
      </c>
      <c r="EV29" s="279" t="str">
        <f>RESULTADOS!#REF!</f>
        <v>#ERROR!</v>
      </c>
      <c r="EW29" s="279" t="str">
        <f>RESULTADOS!#REF!</f>
        <v>#ERROR!</v>
      </c>
      <c r="EX29" s="279" t="str">
        <f>RESULTADOS!#REF!</f>
        <v>#ERROR!</v>
      </c>
      <c r="EY29" s="279" t="str">
        <f>RESULTADOS!#REF!</f>
        <v>#ERROR!</v>
      </c>
      <c r="EZ29" s="279" t="str">
        <f>RESULTADOS!#REF!</f>
        <v>#ERROR!</v>
      </c>
      <c r="FA29" s="279" t="str">
        <f>RESULTADOS!#REF!</f>
        <v>#ERROR!</v>
      </c>
      <c r="FB29" s="279" t="str">
        <f>RESULTADOS!#REF!</f>
        <v>#ERROR!</v>
      </c>
      <c r="FC29" s="279" t="str">
        <f>RESULTADOS!#REF!</f>
        <v>#ERROR!</v>
      </c>
      <c r="FD29" s="279" t="str">
        <f>RESULTADOS!#REF!</f>
        <v>#ERROR!</v>
      </c>
      <c r="FE29" s="279" t="str">
        <f>RESULTADOS!#REF!</f>
        <v>#ERROR!</v>
      </c>
      <c r="FF29" s="279" t="str">
        <f>RESULTADOS!#REF!</f>
        <v>#ERROR!</v>
      </c>
      <c r="FG29" s="279" t="str">
        <f>RESULTADOS!#REF!</f>
        <v>#ERROR!</v>
      </c>
      <c r="FH29" s="279" t="str">
        <f>RESULTADOS!#REF!</f>
        <v>#ERROR!</v>
      </c>
      <c r="FI29" s="279" t="str">
        <f>RESULTADOS!#REF!</f>
        <v>#ERROR!</v>
      </c>
      <c r="FJ29" s="279" t="str">
        <f>RESULTADOS!#REF!</f>
        <v>#ERROR!</v>
      </c>
      <c r="FK29" s="279" t="str">
        <f>RESULTADOS!#REF!</f>
        <v>#ERROR!</v>
      </c>
      <c r="FL29" s="279" t="str">
        <f>RESULTADOS!#REF!</f>
        <v>#ERROR!</v>
      </c>
      <c r="FM29" s="279" t="str">
        <f>RESULTADOS!#REF!</f>
        <v>#ERROR!</v>
      </c>
      <c r="FN29" s="279" t="str">
        <f>RESULTADOS!#REF!</f>
        <v>#ERROR!</v>
      </c>
    </row>
    <row r="30" ht="12.75" customHeight="1">
      <c r="C30" s="266" t="s">
        <v>34</v>
      </c>
      <c r="D30" s="280" t="str">
        <f>'01.Definición de ámbito'!C33</f>
        <v/>
      </c>
      <c r="T30" s="282" t="str">
        <f>RESULTADOS!#REF!</f>
        <v>#ERROR!</v>
      </c>
      <c r="U30" s="282" t="str">
        <f>RESULTADOS!#REF!</f>
        <v>#ERROR!</v>
      </c>
      <c r="V30" s="282" t="str">
        <f t="shared" si="1"/>
        <v>#ERROR!</v>
      </c>
      <c r="W30" s="282"/>
      <c r="X30" s="282" t="str">
        <f>RESULTADOS!#REF!</f>
        <v>#ERROR!</v>
      </c>
      <c r="Y30" s="282"/>
      <c r="Z30" s="286"/>
      <c r="AA30" s="279" t="str">
        <f>RESULTADOS!#REF!</f>
        <v>#ERROR!</v>
      </c>
      <c r="AB30" s="279" t="str">
        <f>RESULTADOS!#REF!</f>
        <v>#ERROR!</v>
      </c>
      <c r="AC30" s="279" t="str">
        <f>RESULTADOS!#REF!</f>
        <v>#ERROR!</v>
      </c>
      <c r="AD30" s="279" t="str">
        <f>RESULTADOS!#REF!</f>
        <v>#ERROR!</v>
      </c>
      <c r="AE30" s="279" t="str">
        <f>RESULTADOS!#REF!</f>
        <v>#ERROR!</v>
      </c>
      <c r="AF30" s="279" t="str">
        <f>RESULTADOS!#REF!</f>
        <v>#ERROR!</v>
      </c>
      <c r="AG30" s="279" t="str">
        <f>RESULTADOS!#REF!</f>
        <v>#ERROR!</v>
      </c>
      <c r="AH30" s="279" t="str">
        <f>RESULTADOS!#REF!</f>
        <v>#ERROR!</v>
      </c>
      <c r="AI30" s="279" t="str">
        <f>RESULTADOS!#REF!</f>
        <v>#ERROR!</v>
      </c>
      <c r="AJ30" s="279" t="str">
        <f>RESULTADOS!#REF!</f>
        <v>#ERROR!</v>
      </c>
      <c r="AK30" s="279" t="str">
        <f>RESULTADOS!#REF!</f>
        <v>#ERROR!</v>
      </c>
      <c r="AL30" s="279" t="str">
        <f>RESULTADOS!#REF!</f>
        <v>#ERROR!</v>
      </c>
      <c r="AM30" s="279" t="str">
        <f>RESULTADOS!#REF!</f>
        <v>#ERROR!</v>
      </c>
      <c r="AN30" s="279" t="str">
        <f>RESULTADOS!#REF!</f>
        <v>#ERROR!</v>
      </c>
      <c r="AO30" s="279" t="str">
        <f>RESULTADOS!#REF!</f>
        <v>#ERROR!</v>
      </c>
      <c r="AP30" s="279" t="str">
        <f>RESULTADOS!#REF!</f>
        <v>#ERROR!</v>
      </c>
      <c r="AQ30" s="279" t="str">
        <f>RESULTADOS!#REF!</f>
        <v>#ERROR!</v>
      </c>
      <c r="AR30" s="279" t="str">
        <f>RESULTADOS!#REF!</f>
        <v>#ERROR!</v>
      </c>
      <c r="AS30" s="279" t="str">
        <f>RESULTADOS!#REF!</f>
        <v>#ERROR!</v>
      </c>
      <c r="AT30" s="279" t="str">
        <f>RESULTADOS!#REF!</f>
        <v>#ERROR!</v>
      </c>
      <c r="AU30" s="279" t="str">
        <f>RESULTADOS!#REF!</f>
        <v>#ERROR!</v>
      </c>
      <c r="AV30" s="279" t="str">
        <f>RESULTADOS!#REF!</f>
        <v>#ERROR!</v>
      </c>
      <c r="AW30" s="279" t="str">
        <f>RESULTADOS!#REF!</f>
        <v>#ERROR!</v>
      </c>
      <c r="AX30" s="279" t="str">
        <f>RESULTADOS!#REF!</f>
        <v>#ERROR!</v>
      </c>
      <c r="AY30" s="279" t="str">
        <f>RESULTADOS!#REF!</f>
        <v>#ERROR!</v>
      </c>
      <c r="AZ30" s="279" t="str">
        <f>RESULTADOS!#REF!</f>
        <v>#ERROR!</v>
      </c>
      <c r="BA30" s="279" t="str">
        <f>RESULTADOS!#REF!</f>
        <v>#ERROR!</v>
      </c>
      <c r="BB30" s="279" t="str">
        <f>RESULTADOS!#REF!</f>
        <v>#ERROR!</v>
      </c>
      <c r="BC30" s="279" t="str">
        <f>RESULTADOS!#REF!</f>
        <v>#ERROR!</v>
      </c>
      <c r="BD30" s="279" t="str">
        <f>RESULTADOS!#REF!</f>
        <v>#ERROR!</v>
      </c>
      <c r="BE30" s="279" t="str">
        <f>RESULTADOS!#REF!</f>
        <v>#ERROR!</v>
      </c>
      <c r="BF30" s="279" t="str">
        <f>RESULTADOS!#REF!</f>
        <v>#ERROR!</v>
      </c>
      <c r="BG30" s="279" t="str">
        <f>RESULTADOS!#REF!</f>
        <v>#ERROR!</v>
      </c>
      <c r="BH30" s="279" t="str">
        <f>RESULTADOS!#REF!</f>
        <v>#ERROR!</v>
      </c>
      <c r="BI30" s="279" t="str">
        <f>RESULTADOS!#REF!</f>
        <v>#ERROR!</v>
      </c>
      <c r="BJ30" s="279" t="str">
        <f>RESULTADOS!#REF!</f>
        <v>#ERROR!</v>
      </c>
      <c r="BK30" s="279" t="str">
        <f>RESULTADOS!#REF!</f>
        <v>#ERROR!</v>
      </c>
      <c r="BL30" s="279" t="str">
        <f>RESULTADOS!#REF!</f>
        <v>#ERROR!</v>
      </c>
      <c r="BM30" s="279" t="str">
        <f>RESULTADOS!#REF!</f>
        <v>#ERROR!</v>
      </c>
      <c r="BN30" s="279" t="str">
        <f>RESULTADOS!#REF!</f>
        <v>#ERROR!</v>
      </c>
      <c r="BO30" s="279" t="str">
        <f>RESULTADOS!#REF!</f>
        <v>#ERROR!</v>
      </c>
      <c r="BP30" s="279" t="str">
        <f>RESULTADOS!#REF!</f>
        <v>#ERROR!</v>
      </c>
      <c r="BQ30" s="279" t="str">
        <f>RESULTADOS!#REF!</f>
        <v>#ERROR!</v>
      </c>
      <c r="BR30" s="279" t="str">
        <f>RESULTADOS!#REF!</f>
        <v>#ERROR!</v>
      </c>
      <c r="BS30" s="279" t="str">
        <f>RESULTADOS!#REF!</f>
        <v>#ERROR!</v>
      </c>
      <c r="BT30" s="279" t="str">
        <f>RESULTADOS!#REF!</f>
        <v>#ERROR!</v>
      </c>
      <c r="BU30" s="279" t="str">
        <f>RESULTADOS!#REF!</f>
        <v>#ERROR!</v>
      </c>
      <c r="BV30" s="279" t="str">
        <f>RESULTADOS!#REF!</f>
        <v>#ERROR!</v>
      </c>
      <c r="BW30" s="279" t="str">
        <f>RESULTADOS!#REF!</f>
        <v>#ERROR!</v>
      </c>
      <c r="BX30" s="279" t="str">
        <f>RESULTADOS!#REF!</f>
        <v>#ERROR!</v>
      </c>
      <c r="BY30" s="279" t="str">
        <f>RESULTADOS!#REF!</f>
        <v>#ERROR!</v>
      </c>
      <c r="BZ30" s="279" t="str">
        <f>RESULTADOS!#REF!</f>
        <v>#ERROR!</v>
      </c>
      <c r="CA30" s="279" t="str">
        <f>RESULTADOS!#REF!</f>
        <v>#ERROR!</v>
      </c>
      <c r="CB30" s="279" t="str">
        <f>RESULTADOS!#REF!</f>
        <v>#ERROR!</v>
      </c>
      <c r="CC30" s="279" t="str">
        <f>RESULTADOS!#REF!</f>
        <v>#ERROR!</v>
      </c>
      <c r="CD30" s="279" t="str">
        <f>RESULTADOS!#REF!</f>
        <v>#ERROR!</v>
      </c>
      <c r="CE30" s="279" t="str">
        <f>RESULTADOS!#REF!</f>
        <v>#ERROR!</v>
      </c>
      <c r="CF30" s="279" t="str">
        <f>RESULTADOS!#REF!</f>
        <v>#ERROR!</v>
      </c>
      <c r="CG30" s="279" t="str">
        <f>RESULTADOS!#REF!</f>
        <v>#ERROR!</v>
      </c>
      <c r="CH30" s="279" t="str">
        <f>RESULTADOS!#REF!</f>
        <v>#ERROR!</v>
      </c>
      <c r="CI30" s="279" t="str">
        <f>RESULTADOS!#REF!</f>
        <v>#ERROR!</v>
      </c>
      <c r="CJ30" s="279" t="str">
        <f>RESULTADOS!#REF!</f>
        <v>#ERROR!</v>
      </c>
      <c r="CK30" s="279" t="str">
        <f>RESULTADOS!#REF!</f>
        <v>#ERROR!</v>
      </c>
      <c r="CL30" s="279" t="str">
        <f>RESULTADOS!#REF!</f>
        <v>#ERROR!</v>
      </c>
      <c r="CM30" s="279" t="str">
        <f>RESULTADOS!#REF!</f>
        <v>#ERROR!</v>
      </c>
      <c r="CN30" s="279" t="str">
        <f>RESULTADOS!#REF!</f>
        <v>#ERROR!</v>
      </c>
      <c r="CO30" s="279" t="str">
        <f>RESULTADOS!#REF!</f>
        <v>#ERROR!</v>
      </c>
      <c r="CP30" s="279" t="str">
        <f>RESULTADOS!#REF!</f>
        <v>#ERROR!</v>
      </c>
      <c r="CQ30" s="279" t="str">
        <f>RESULTADOS!#REF!</f>
        <v>#ERROR!</v>
      </c>
      <c r="CR30" s="279" t="str">
        <f>RESULTADOS!#REF!</f>
        <v>#ERROR!</v>
      </c>
      <c r="CS30" s="279" t="str">
        <f>RESULTADOS!#REF!</f>
        <v>#ERROR!</v>
      </c>
      <c r="CT30" s="279" t="str">
        <f>RESULTADOS!#REF!</f>
        <v>#ERROR!</v>
      </c>
      <c r="CU30" s="279" t="str">
        <f>RESULTADOS!#REF!</f>
        <v>#ERROR!</v>
      </c>
      <c r="CV30" s="279" t="str">
        <f>RESULTADOS!#REF!</f>
        <v>#ERROR!</v>
      </c>
      <c r="CW30" s="279" t="str">
        <f>RESULTADOS!#REF!</f>
        <v>#ERROR!</v>
      </c>
      <c r="CX30" s="279" t="str">
        <f>RESULTADOS!#REF!</f>
        <v>#ERROR!</v>
      </c>
      <c r="CY30" s="279" t="str">
        <f>RESULTADOS!#REF!</f>
        <v>#ERROR!</v>
      </c>
      <c r="CZ30" s="279" t="str">
        <f>RESULTADOS!#REF!</f>
        <v>#ERROR!</v>
      </c>
      <c r="DA30" s="279" t="str">
        <f>RESULTADOS!#REF!</f>
        <v>#ERROR!</v>
      </c>
      <c r="DB30" s="279" t="str">
        <f>RESULTADOS!#REF!</f>
        <v>#ERROR!</v>
      </c>
      <c r="DC30" s="279" t="str">
        <f>RESULTADOS!#REF!</f>
        <v>#ERROR!</v>
      </c>
      <c r="DD30" s="279" t="str">
        <f>RESULTADOS!#REF!</f>
        <v>#ERROR!</v>
      </c>
      <c r="DE30" s="279" t="str">
        <f>RESULTADOS!#REF!</f>
        <v>#ERROR!</v>
      </c>
      <c r="DF30" s="279" t="str">
        <f>RESULTADOS!#REF!</f>
        <v>#ERROR!</v>
      </c>
      <c r="DG30" s="279" t="str">
        <f>RESULTADOS!#REF!</f>
        <v>#ERROR!</v>
      </c>
      <c r="DH30" s="279" t="str">
        <f>RESULTADOS!#REF!</f>
        <v>#ERROR!</v>
      </c>
      <c r="DI30" s="279" t="str">
        <f>RESULTADOS!#REF!</f>
        <v>#ERROR!</v>
      </c>
      <c r="DJ30" s="279" t="str">
        <f>RESULTADOS!#REF!</f>
        <v>#ERROR!</v>
      </c>
      <c r="DK30" s="279" t="str">
        <f>RESULTADOS!#REF!</f>
        <v>#ERROR!</v>
      </c>
      <c r="DL30" s="279" t="str">
        <f>RESULTADOS!#REF!</f>
        <v>#ERROR!</v>
      </c>
      <c r="DM30" s="279" t="str">
        <f>RESULTADOS!#REF!</f>
        <v>#ERROR!</v>
      </c>
      <c r="DN30" s="279" t="str">
        <f>RESULTADOS!#REF!</f>
        <v>#ERROR!</v>
      </c>
      <c r="DO30" s="282" t="str">
        <f>RESULTADOS!#REF!</f>
        <v>#ERROR!</v>
      </c>
      <c r="DP30" s="282" t="str">
        <f>RESULTADOS!#REF!</f>
        <v>#ERROR!</v>
      </c>
      <c r="DQ30" s="282" t="str">
        <f t="shared" si="2"/>
        <v>#ERROR!</v>
      </c>
      <c r="DR30" s="282" t="str">
        <f t="array" ref="DR30">IFERROR(INDEX('03.Muestra'!$E$8:$E$17,SMALL(IF("Documento no web"='03.Muestra'!$D$8:$D$17,ROW('03.Muestra'!$E$8:$E$17)-MIN(ROW('03.Muestra'!$D$8:$D$17))+1,""),ROW()-2)),"")</f>
        <v/>
      </c>
      <c r="DS30" s="282" t="str">
        <f>RESULTADOS!#REF!</f>
        <v>#ERROR!</v>
      </c>
      <c r="DT30" s="282" t="str">
        <f t="array" ref="DT30">IFERROR(INDEX('03.Muestra'!$G$8:$G$17,SMALL(IF("Documento no web"='03.Muestra'!$D$8:$D$17,ROW('03.Muestra'!$G$8:$G$17)-MIN(ROW('03.Muestra'!$D$8:$D$17))+1,""),ROW()-2)),"")</f>
        <v/>
      </c>
      <c r="DU30" s="286" t="str">
        <f t="array" ref="DU30">IFERROR(INDEX('03.Muestra'!$H$8:$H$17,SMALL(IF("Documento no web"='03.Muestra'!$D$8:$D$17,ROW('03.Muestra'!$H$8:$H$17)-MIN(ROW('03.Muestra'!$D$8:$D$17))+1,""),ROW()-2)),"")</f>
        <v/>
      </c>
      <c r="DV30" s="279" t="str">
        <f>RESULTADOS!#REF!</f>
        <v>#ERROR!</v>
      </c>
      <c r="DW30" s="279" t="str">
        <f>RESULTADOS!#REF!</f>
        <v>#ERROR!</v>
      </c>
      <c r="DX30" s="279" t="str">
        <f>RESULTADOS!#REF!</f>
        <v>#ERROR!</v>
      </c>
      <c r="DY30" s="279" t="str">
        <f>RESULTADOS!#REF!</f>
        <v>#ERROR!</v>
      </c>
      <c r="DZ30" s="279" t="str">
        <f>RESULTADOS!#REF!</f>
        <v>#ERROR!</v>
      </c>
      <c r="EA30" s="279" t="str">
        <f>RESULTADOS!#REF!</f>
        <v>#ERROR!</v>
      </c>
      <c r="EB30" s="279" t="str">
        <f>RESULTADOS!#REF!</f>
        <v>#ERROR!</v>
      </c>
      <c r="EC30" s="279" t="str">
        <f>RESULTADOS!#REF!</f>
        <v>#ERROR!</v>
      </c>
      <c r="ED30" s="279" t="str">
        <f>RESULTADOS!#REF!</f>
        <v>#ERROR!</v>
      </c>
      <c r="EE30" s="279" t="str">
        <f>RESULTADOS!#REF!</f>
        <v>#ERROR!</v>
      </c>
      <c r="EF30" s="279" t="str">
        <f>RESULTADOS!#REF!</f>
        <v>#ERROR!</v>
      </c>
      <c r="EG30" s="279" t="str">
        <f>RESULTADOS!#REF!</f>
        <v>#ERROR!</v>
      </c>
      <c r="EH30" s="279" t="str">
        <f>RESULTADOS!#REF!</f>
        <v>#ERROR!</v>
      </c>
      <c r="EI30" s="279" t="str">
        <f>RESULTADOS!#REF!</f>
        <v>#ERROR!</v>
      </c>
      <c r="EJ30" s="279" t="str">
        <f>RESULTADOS!#REF!</f>
        <v>#ERROR!</v>
      </c>
      <c r="EK30" s="279" t="str">
        <f>RESULTADOS!#REF!</f>
        <v>#ERROR!</v>
      </c>
      <c r="EL30" s="279" t="str">
        <f>RESULTADOS!#REF!</f>
        <v>#ERROR!</v>
      </c>
      <c r="EM30" s="279" t="str">
        <f>RESULTADOS!#REF!</f>
        <v>#ERROR!</v>
      </c>
      <c r="EN30" s="279" t="str">
        <f>RESULTADOS!#REF!</f>
        <v>#ERROR!</v>
      </c>
      <c r="EO30" s="279" t="str">
        <f>RESULTADOS!#REF!</f>
        <v>#ERROR!</v>
      </c>
      <c r="EP30" s="279" t="str">
        <f>RESULTADOS!#REF!</f>
        <v>#ERROR!</v>
      </c>
      <c r="EQ30" s="279" t="str">
        <f>RESULTADOS!#REF!</f>
        <v>#ERROR!</v>
      </c>
      <c r="ER30" s="279" t="str">
        <f>RESULTADOS!#REF!</f>
        <v>#ERROR!</v>
      </c>
      <c r="ES30" s="279" t="str">
        <f>RESULTADOS!#REF!</f>
        <v>#ERROR!</v>
      </c>
      <c r="ET30" s="279" t="str">
        <f>RESULTADOS!#REF!</f>
        <v>#ERROR!</v>
      </c>
      <c r="EU30" s="279" t="str">
        <f>RESULTADOS!#REF!</f>
        <v>#ERROR!</v>
      </c>
      <c r="EV30" s="279" t="str">
        <f>RESULTADOS!#REF!</f>
        <v>#ERROR!</v>
      </c>
      <c r="EW30" s="279" t="str">
        <f>RESULTADOS!#REF!</f>
        <v>#ERROR!</v>
      </c>
      <c r="EX30" s="279" t="str">
        <f>RESULTADOS!#REF!</f>
        <v>#ERROR!</v>
      </c>
      <c r="EY30" s="279" t="str">
        <f>RESULTADOS!#REF!</f>
        <v>#ERROR!</v>
      </c>
      <c r="EZ30" s="279" t="str">
        <f>RESULTADOS!#REF!</f>
        <v>#ERROR!</v>
      </c>
      <c r="FA30" s="279" t="str">
        <f>RESULTADOS!#REF!</f>
        <v>#ERROR!</v>
      </c>
      <c r="FB30" s="279" t="str">
        <f>RESULTADOS!#REF!</f>
        <v>#ERROR!</v>
      </c>
      <c r="FC30" s="279" t="str">
        <f>RESULTADOS!#REF!</f>
        <v>#ERROR!</v>
      </c>
      <c r="FD30" s="279" t="str">
        <f>RESULTADOS!#REF!</f>
        <v>#ERROR!</v>
      </c>
      <c r="FE30" s="279" t="str">
        <f>RESULTADOS!#REF!</f>
        <v>#ERROR!</v>
      </c>
      <c r="FF30" s="279" t="str">
        <f>RESULTADOS!#REF!</f>
        <v>#ERROR!</v>
      </c>
      <c r="FG30" s="279" t="str">
        <f>RESULTADOS!#REF!</f>
        <v>#ERROR!</v>
      </c>
      <c r="FH30" s="279" t="str">
        <f>RESULTADOS!#REF!</f>
        <v>#ERROR!</v>
      </c>
      <c r="FI30" s="279" t="str">
        <f>RESULTADOS!#REF!</f>
        <v>#ERROR!</v>
      </c>
      <c r="FJ30" s="279" t="str">
        <f>RESULTADOS!#REF!</f>
        <v>#ERROR!</v>
      </c>
      <c r="FK30" s="279" t="str">
        <f>RESULTADOS!#REF!</f>
        <v>#ERROR!</v>
      </c>
      <c r="FL30" s="279" t="str">
        <f>RESULTADOS!#REF!</f>
        <v>#ERROR!</v>
      </c>
      <c r="FM30" s="279" t="str">
        <f>RESULTADOS!#REF!</f>
        <v>#ERROR!</v>
      </c>
      <c r="FN30" s="279" t="str">
        <f>RESULTADOS!#REF!</f>
        <v>#ERROR!</v>
      </c>
    </row>
    <row r="31" ht="12.75" customHeight="1">
      <c r="C31" s="266" t="s">
        <v>35</v>
      </c>
      <c r="D31" s="280" t="str">
        <f>'01.Definición de ámbito'!C35</f>
        <v/>
      </c>
      <c r="K31" s="49"/>
      <c r="T31" s="282" t="str">
        <f>RESULTADOS!#REF!</f>
        <v>#ERROR!</v>
      </c>
      <c r="U31" s="282" t="str">
        <f>RESULTADOS!#REF!</f>
        <v>#ERROR!</v>
      </c>
      <c r="V31" s="282" t="str">
        <f t="shared" si="1"/>
        <v>#ERROR!</v>
      </c>
      <c r="W31" s="282"/>
      <c r="X31" s="282" t="str">
        <f>RESULTADOS!#REF!</f>
        <v>#ERROR!</v>
      </c>
      <c r="Y31" s="282"/>
      <c r="Z31" s="286"/>
      <c r="AA31" s="279" t="str">
        <f>RESULTADOS!#REF!</f>
        <v>#ERROR!</v>
      </c>
      <c r="AB31" s="279" t="str">
        <f>RESULTADOS!#REF!</f>
        <v>#ERROR!</v>
      </c>
      <c r="AC31" s="279" t="str">
        <f>RESULTADOS!#REF!</f>
        <v>#ERROR!</v>
      </c>
      <c r="AD31" s="279" t="str">
        <f>RESULTADOS!#REF!</f>
        <v>#ERROR!</v>
      </c>
      <c r="AE31" s="279" t="str">
        <f>RESULTADOS!#REF!</f>
        <v>#ERROR!</v>
      </c>
      <c r="AF31" s="279" t="str">
        <f>RESULTADOS!#REF!</f>
        <v>#ERROR!</v>
      </c>
      <c r="AG31" s="279" t="str">
        <f>RESULTADOS!#REF!</f>
        <v>#ERROR!</v>
      </c>
      <c r="AH31" s="279" t="str">
        <f>RESULTADOS!#REF!</f>
        <v>#ERROR!</v>
      </c>
      <c r="AI31" s="279" t="str">
        <f>RESULTADOS!#REF!</f>
        <v>#ERROR!</v>
      </c>
      <c r="AJ31" s="279" t="str">
        <f>RESULTADOS!#REF!</f>
        <v>#ERROR!</v>
      </c>
      <c r="AK31" s="279" t="str">
        <f>RESULTADOS!#REF!</f>
        <v>#ERROR!</v>
      </c>
      <c r="AL31" s="279" t="str">
        <f>RESULTADOS!#REF!</f>
        <v>#ERROR!</v>
      </c>
      <c r="AM31" s="279" t="str">
        <f>RESULTADOS!#REF!</f>
        <v>#ERROR!</v>
      </c>
      <c r="AN31" s="279" t="str">
        <f>RESULTADOS!#REF!</f>
        <v>#ERROR!</v>
      </c>
      <c r="AO31" s="279" t="str">
        <f>RESULTADOS!#REF!</f>
        <v>#ERROR!</v>
      </c>
      <c r="AP31" s="279" t="str">
        <f>RESULTADOS!#REF!</f>
        <v>#ERROR!</v>
      </c>
      <c r="AQ31" s="279" t="str">
        <f>RESULTADOS!#REF!</f>
        <v>#ERROR!</v>
      </c>
      <c r="AR31" s="279" t="str">
        <f>RESULTADOS!#REF!</f>
        <v>#ERROR!</v>
      </c>
      <c r="AS31" s="279" t="str">
        <f>RESULTADOS!#REF!</f>
        <v>#ERROR!</v>
      </c>
      <c r="AT31" s="279" t="str">
        <f>RESULTADOS!#REF!</f>
        <v>#ERROR!</v>
      </c>
      <c r="AU31" s="279" t="str">
        <f>RESULTADOS!#REF!</f>
        <v>#ERROR!</v>
      </c>
      <c r="AV31" s="279" t="str">
        <f>RESULTADOS!#REF!</f>
        <v>#ERROR!</v>
      </c>
      <c r="AW31" s="279" t="str">
        <f>RESULTADOS!#REF!</f>
        <v>#ERROR!</v>
      </c>
      <c r="AX31" s="279" t="str">
        <f>RESULTADOS!#REF!</f>
        <v>#ERROR!</v>
      </c>
      <c r="AY31" s="279" t="str">
        <f>RESULTADOS!#REF!</f>
        <v>#ERROR!</v>
      </c>
      <c r="AZ31" s="279" t="str">
        <f>RESULTADOS!#REF!</f>
        <v>#ERROR!</v>
      </c>
      <c r="BA31" s="279" t="str">
        <f>RESULTADOS!#REF!</f>
        <v>#ERROR!</v>
      </c>
      <c r="BB31" s="279" t="str">
        <f>RESULTADOS!#REF!</f>
        <v>#ERROR!</v>
      </c>
      <c r="BC31" s="279" t="str">
        <f>RESULTADOS!#REF!</f>
        <v>#ERROR!</v>
      </c>
      <c r="BD31" s="279" t="str">
        <f>RESULTADOS!#REF!</f>
        <v>#ERROR!</v>
      </c>
      <c r="BE31" s="279" t="str">
        <f>RESULTADOS!#REF!</f>
        <v>#ERROR!</v>
      </c>
      <c r="BF31" s="279" t="str">
        <f>RESULTADOS!#REF!</f>
        <v>#ERROR!</v>
      </c>
      <c r="BG31" s="279" t="str">
        <f>RESULTADOS!#REF!</f>
        <v>#ERROR!</v>
      </c>
      <c r="BH31" s="279" t="str">
        <f>RESULTADOS!#REF!</f>
        <v>#ERROR!</v>
      </c>
      <c r="BI31" s="279" t="str">
        <f>RESULTADOS!#REF!</f>
        <v>#ERROR!</v>
      </c>
      <c r="BJ31" s="279" t="str">
        <f>RESULTADOS!#REF!</f>
        <v>#ERROR!</v>
      </c>
      <c r="BK31" s="279" t="str">
        <f>RESULTADOS!#REF!</f>
        <v>#ERROR!</v>
      </c>
      <c r="BL31" s="279" t="str">
        <f>RESULTADOS!#REF!</f>
        <v>#ERROR!</v>
      </c>
      <c r="BM31" s="279" t="str">
        <f>RESULTADOS!#REF!</f>
        <v>#ERROR!</v>
      </c>
      <c r="BN31" s="279" t="str">
        <f>RESULTADOS!#REF!</f>
        <v>#ERROR!</v>
      </c>
      <c r="BO31" s="279" t="str">
        <f>RESULTADOS!#REF!</f>
        <v>#ERROR!</v>
      </c>
      <c r="BP31" s="279" t="str">
        <f>RESULTADOS!#REF!</f>
        <v>#ERROR!</v>
      </c>
      <c r="BQ31" s="279" t="str">
        <f>RESULTADOS!#REF!</f>
        <v>#ERROR!</v>
      </c>
      <c r="BR31" s="279" t="str">
        <f>RESULTADOS!#REF!</f>
        <v>#ERROR!</v>
      </c>
      <c r="BS31" s="279" t="str">
        <f>RESULTADOS!#REF!</f>
        <v>#ERROR!</v>
      </c>
      <c r="BT31" s="279" t="str">
        <f>RESULTADOS!#REF!</f>
        <v>#ERROR!</v>
      </c>
      <c r="BU31" s="279" t="str">
        <f>RESULTADOS!#REF!</f>
        <v>#ERROR!</v>
      </c>
      <c r="BV31" s="279" t="str">
        <f>RESULTADOS!#REF!</f>
        <v>#ERROR!</v>
      </c>
      <c r="BW31" s="279" t="str">
        <f>RESULTADOS!#REF!</f>
        <v>#ERROR!</v>
      </c>
      <c r="BX31" s="279" t="str">
        <f>RESULTADOS!#REF!</f>
        <v>#ERROR!</v>
      </c>
      <c r="BY31" s="279" t="str">
        <f>RESULTADOS!#REF!</f>
        <v>#ERROR!</v>
      </c>
      <c r="BZ31" s="279" t="str">
        <f>RESULTADOS!#REF!</f>
        <v>#ERROR!</v>
      </c>
      <c r="CA31" s="279" t="str">
        <f>RESULTADOS!#REF!</f>
        <v>#ERROR!</v>
      </c>
      <c r="CB31" s="279" t="str">
        <f>RESULTADOS!#REF!</f>
        <v>#ERROR!</v>
      </c>
      <c r="CC31" s="279" t="str">
        <f>RESULTADOS!#REF!</f>
        <v>#ERROR!</v>
      </c>
      <c r="CD31" s="279" t="str">
        <f>RESULTADOS!#REF!</f>
        <v>#ERROR!</v>
      </c>
      <c r="CE31" s="279" t="str">
        <f>RESULTADOS!#REF!</f>
        <v>#ERROR!</v>
      </c>
      <c r="CF31" s="279" t="str">
        <f>RESULTADOS!#REF!</f>
        <v>#ERROR!</v>
      </c>
      <c r="CG31" s="279" t="str">
        <f>RESULTADOS!#REF!</f>
        <v>#ERROR!</v>
      </c>
      <c r="CH31" s="279" t="str">
        <f>RESULTADOS!#REF!</f>
        <v>#ERROR!</v>
      </c>
      <c r="CI31" s="279" t="str">
        <f>RESULTADOS!#REF!</f>
        <v>#ERROR!</v>
      </c>
      <c r="CJ31" s="279" t="str">
        <f>RESULTADOS!#REF!</f>
        <v>#ERROR!</v>
      </c>
      <c r="CK31" s="279" t="str">
        <f>RESULTADOS!#REF!</f>
        <v>#ERROR!</v>
      </c>
      <c r="CL31" s="279" t="str">
        <f>RESULTADOS!#REF!</f>
        <v>#ERROR!</v>
      </c>
      <c r="CM31" s="279" t="str">
        <f>RESULTADOS!#REF!</f>
        <v>#ERROR!</v>
      </c>
      <c r="CN31" s="279" t="str">
        <f>RESULTADOS!#REF!</f>
        <v>#ERROR!</v>
      </c>
      <c r="CO31" s="279" t="str">
        <f>RESULTADOS!#REF!</f>
        <v>#ERROR!</v>
      </c>
      <c r="CP31" s="279" t="str">
        <f>RESULTADOS!#REF!</f>
        <v>#ERROR!</v>
      </c>
      <c r="CQ31" s="279" t="str">
        <f>RESULTADOS!#REF!</f>
        <v>#ERROR!</v>
      </c>
      <c r="CR31" s="279" t="str">
        <f>RESULTADOS!#REF!</f>
        <v>#ERROR!</v>
      </c>
      <c r="CS31" s="279" t="str">
        <f>RESULTADOS!#REF!</f>
        <v>#ERROR!</v>
      </c>
      <c r="CT31" s="279" t="str">
        <f>RESULTADOS!#REF!</f>
        <v>#ERROR!</v>
      </c>
      <c r="CU31" s="279" t="str">
        <f>RESULTADOS!#REF!</f>
        <v>#ERROR!</v>
      </c>
      <c r="CV31" s="279" t="str">
        <f>RESULTADOS!#REF!</f>
        <v>#ERROR!</v>
      </c>
      <c r="CW31" s="279" t="str">
        <f>RESULTADOS!#REF!</f>
        <v>#ERROR!</v>
      </c>
      <c r="CX31" s="279" t="str">
        <f>RESULTADOS!#REF!</f>
        <v>#ERROR!</v>
      </c>
      <c r="CY31" s="279" t="str">
        <f>RESULTADOS!#REF!</f>
        <v>#ERROR!</v>
      </c>
      <c r="CZ31" s="279" t="str">
        <f>RESULTADOS!#REF!</f>
        <v>#ERROR!</v>
      </c>
      <c r="DA31" s="279" t="str">
        <f>RESULTADOS!#REF!</f>
        <v>#ERROR!</v>
      </c>
      <c r="DB31" s="279" t="str">
        <f>RESULTADOS!#REF!</f>
        <v>#ERROR!</v>
      </c>
      <c r="DC31" s="279" t="str">
        <f>RESULTADOS!#REF!</f>
        <v>#ERROR!</v>
      </c>
      <c r="DD31" s="279" t="str">
        <f>RESULTADOS!#REF!</f>
        <v>#ERROR!</v>
      </c>
      <c r="DE31" s="279" t="str">
        <f>RESULTADOS!#REF!</f>
        <v>#ERROR!</v>
      </c>
      <c r="DF31" s="279" t="str">
        <f>RESULTADOS!#REF!</f>
        <v>#ERROR!</v>
      </c>
      <c r="DG31" s="279" t="str">
        <f>RESULTADOS!#REF!</f>
        <v>#ERROR!</v>
      </c>
      <c r="DH31" s="279" t="str">
        <f>RESULTADOS!#REF!</f>
        <v>#ERROR!</v>
      </c>
      <c r="DI31" s="279" t="str">
        <f>RESULTADOS!#REF!</f>
        <v>#ERROR!</v>
      </c>
      <c r="DJ31" s="279" t="str">
        <f>RESULTADOS!#REF!</f>
        <v>#ERROR!</v>
      </c>
      <c r="DK31" s="279" t="str">
        <f>RESULTADOS!#REF!</f>
        <v>#ERROR!</v>
      </c>
      <c r="DL31" s="279" t="str">
        <f>RESULTADOS!#REF!</f>
        <v>#ERROR!</v>
      </c>
      <c r="DM31" s="279" t="str">
        <f>RESULTADOS!#REF!</f>
        <v>#ERROR!</v>
      </c>
      <c r="DN31" s="279" t="str">
        <f>RESULTADOS!#REF!</f>
        <v>#ERROR!</v>
      </c>
      <c r="DO31" s="282" t="str">
        <f>RESULTADOS!#REF!</f>
        <v>#ERROR!</v>
      </c>
      <c r="DP31" s="282" t="str">
        <f>RESULTADOS!#REF!</f>
        <v>#ERROR!</v>
      </c>
      <c r="DQ31" s="282" t="str">
        <f t="shared" si="2"/>
        <v>#ERROR!</v>
      </c>
      <c r="DR31" s="282" t="str">
        <f t="array" ref="DR31">IFERROR(INDEX('03.Muestra'!$E$8:$E$17,SMALL(IF("Documento no web"='03.Muestra'!$D$8:$D$17,ROW('03.Muestra'!$E$8:$E$17)-MIN(ROW('03.Muestra'!$D$8:$D$17))+1,""),ROW()-2)),"")</f>
        <v/>
      </c>
      <c r="DS31" s="282" t="str">
        <f>RESULTADOS!#REF!</f>
        <v>#ERROR!</v>
      </c>
      <c r="DT31" s="282" t="str">
        <f t="array" ref="DT31">IFERROR(INDEX('03.Muestra'!$G$8:$G$17,SMALL(IF("Documento no web"='03.Muestra'!$D$8:$D$17,ROW('03.Muestra'!$G$8:$G$17)-MIN(ROW('03.Muestra'!$D$8:$D$17))+1,""),ROW()-2)),"")</f>
        <v/>
      </c>
      <c r="DU31" s="286" t="str">
        <f t="array" ref="DU31">IFERROR(INDEX('03.Muestra'!$H$8:$H$17,SMALL(IF("Documento no web"='03.Muestra'!$D$8:$D$17,ROW('03.Muestra'!$H$8:$H$17)-MIN(ROW('03.Muestra'!$D$8:$D$17))+1,""),ROW()-2)),"")</f>
        <v/>
      </c>
      <c r="DV31" s="279" t="str">
        <f>RESULTADOS!#REF!</f>
        <v>#ERROR!</v>
      </c>
      <c r="DW31" s="279" t="str">
        <f>RESULTADOS!#REF!</f>
        <v>#ERROR!</v>
      </c>
      <c r="DX31" s="279" t="str">
        <f>RESULTADOS!#REF!</f>
        <v>#ERROR!</v>
      </c>
      <c r="DY31" s="279" t="str">
        <f>RESULTADOS!#REF!</f>
        <v>#ERROR!</v>
      </c>
      <c r="DZ31" s="279" t="str">
        <f>RESULTADOS!#REF!</f>
        <v>#ERROR!</v>
      </c>
      <c r="EA31" s="279" t="str">
        <f>RESULTADOS!#REF!</f>
        <v>#ERROR!</v>
      </c>
      <c r="EB31" s="279" t="str">
        <f>RESULTADOS!#REF!</f>
        <v>#ERROR!</v>
      </c>
      <c r="EC31" s="279" t="str">
        <f>RESULTADOS!#REF!</f>
        <v>#ERROR!</v>
      </c>
      <c r="ED31" s="279" t="str">
        <f>RESULTADOS!#REF!</f>
        <v>#ERROR!</v>
      </c>
      <c r="EE31" s="279" t="str">
        <f>RESULTADOS!#REF!</f>
        <v>#ERROR!</v>
      </c>
      <c r="EF31" s="279" t="str">
        <f>RESULTADOS!#REF!</f>
        <v>#ERROR!</v>
      </c>
      <c r="EG31" s="279" t="str">
        <f>RESULTADOS!#REF!</f>
        <v>#ERROR!</v>
      </c>
      <c r="EH31" s="279" t="str">
        <f>RESULTADOS!#REF!</f>
        <v>#ERROR!</v>
      </c>
      <c r="EI31" s="279" t="str">
        <f>RESULTADOS!#REF!</f>
        <v>#ERROR!</v>
      </c>
      <c r="EJ31" s="279" t="str">
        <f>RESULTADOS!#REF!</f>
        <v>#ERROR!</v>
      </c>
      <c r="EK31" s="279" t="str">
        <f>RESULTADOS!#REF!</f>
        <v>#ERROR!</v>
      </c>
      <c r="EL31" s="279" t="str">
        <f>RESULTADOS!#REF!</f>
        <v>#ERROR!</v>
      </c>
      <c r="EM31" s="279" t="str">
        <f>RESULTADOS!#REF!</f>
        <v>#ERROR!</v>
      </c>
      <c r="EN31" s="279" t="str">
        <f>RESULTADOS!#REF!</f>
        <v>#ERROR!</v>
      </c>
      <c r="EO31" s="279" t="str">
        <f>RESULTADOS!#REF!</f>
        <v>#ERROR!</v>
      </c>
      <c r="EP31" s="279" t="str">
        <f>RESULTADOS!#REF!</f>
        <v>#ERROR!</v>
      </c>
      <c r="EQ31" s="279" t="str">
        <f>RESULTADOS!#REF!</f>
        <v>#ERROR!</v>
      </c>
      <c r="ER31" s="279" t="str">
        <f>RESULTADOS!#REF!</f>
        <v>#ERROR!</v>
      </c>
      <c r="ES31" s="279" t="str">
        <f>RESULTADOS!#REF!</f>
        <v>#ERROR!</v>
      </c>
      <c r="ET31" s="279" t="str">
        <f>RESULTADOS!#REF!</f>
        <v>#ERROR!</v>
      </c>
      <c r="EU31" s="279" t="str">
        <f>RESULTADOS!#REF!</f>
        <v>#ERROR!</v>
      </c>
      <c r="EV31" s="279" t="str">
        <f>RESULTADOS!#REF!</f>
        <v>#ERROR!</v>
      </c>
      <c r="EW31" s="279" t="str">
        <f>RESULTADOS!#REF!</f>
        <v>#ERROR!</v>
      </c>
      <c r="EX31" s="279" t="str">
        <f>RESULTADOS!#REF!</f>
        <v>#ERROR!</v>
      </c>
      <c r="EY31" s="279" t="str">
        <f>RESULTADOS!#REF!</f>
        <v>#ERROR!</v>
      </c>
      <c r="EZ31" s="279" t="str">
        <f>RESULTADOS!#REF!</f>
        <v>#ERROR!</v>
      </c>
      <c r="FA31" s="279" t="str">
        <f>RESULTADOS!#REF!</f>
        <v>#ERROR!</v>
      </c>
      <c r="FB31" s="279" t="str">
        <f>RESULTADOS!#REF!</f>
        <v>#ERROR!</v>
      </c>
      <c r="FC31" s="279" t="str">
        <f>RESULTADOS!#REF!</f>
        <v>#ERROR!</v>
      </c>
      <c r="FD31" s="279" t="str">
        <f>RESULTADOS!#REF!</f>
        <v>#ERROR!</v>
      </c>
      <c r="FE31" s="279" t="str">
        <f>RESULTADOS!#REF!</f>
        <v>#ERROR!</v>
      </c>
      <c r="FF31" s="279" t="str">
        <f>RESULTADOS!#REF!</f>
        <v>#ERROR!</v>
      </c>
      <c r="FG31" s="279" t="str">
        <f>RESULTADOS!#REF!</f>
        <v>#ERROR!</v>
      </c>
      <c r="FH31" s="279" t="str">
        <f>RESULTADOS!#REF!</f>
        <v>#ERROR!</v>
      </c>
      <c r="FI31" s="279" t="str">
        <f>RESULTADOS!#REF!</f>
        <v>#ERROR!</v>
      </c>
      <c r="FJ31" s="279" t="str">
        <f>RESULTADOS!#REF!</f>
        <v>#ERROR!</v>
      </c>
      <c r="FK31" s="279" t="str">
        <f>RESULTADOS!#REF!</f>
        <v>#ERROR!</v>
      </c>
      <c r="FL31" s="279" t="str">
        <f>RESULTADOS!#REF!</f>
        <v>#ERROR!</v>
      </c>
      <c r="FM31" s="279" t="str">
        <f>RESULTADOS!#REF!</f>
        <v>#ERROR!</v>
      </c>
      <c r="FN31" s="279" t="str">
        <f>RESULTADOS!#REF!</f>
        <v>#ERROR!</v>
      </c>
    </row>
    <row r="32" ht="12.75" customHeight="1">
      <c r="C32" s="276"/>
      <c r="K32" s="49"/>
      <c r="T32" s="282" t="str">
        <f>RESULTADOS!#REF!</f>
        <v>#ERROR!</v>
      </c>
      <c r="U32" s="282" t="str">
        <f>RESULTADOS!#REF!</f>
        <v>#ERROR!</v>
      </c>
      <c r="V32" s="282" t="str">
        <f t="shared" si="1"/>
        <v>#ERROR!</v>
      </c>
      <c r="W32" s="282"/>
      <c r="X32" s="282" t="str">
        <f>RESULTADOS!#REF!</f>
        <v>#ERROR!</v>
      </c>
      <c r="Y32" s="282"/>
      <c r="Z32" s="286"/>
      <c r="AA32" s="279" t="str">
        <f>RESULTADOS!#REF!</f>
        <v>#ERROR!</v>
      </c>
      <c r="AB32" s="279" t="str">
        <f>RESULTADOS!#REF!</f>
        <v>#ERROR!</v>
      </c>
      <c r="AC32" s="279" t="str">
        <f>RESULTADOS!#REF!</f>
        <v>#ERROR!</v>
      </c>
      <c r="AD32" s="279" t="str">
        <f>RESULTADOS!#REF!</f>
        <v>#ERROR!</v>
      </c>
      <c r="AE32" s="279" t="str">
        <f>RESULTADOS!#REF!</f>
        <v>#ERROR!</v>
      </c>
      <c r="AF32" s="279" t="str">
        <f>RESULTADOS!#REF!</f>
        <v>#ERROR!</v>
      </c>
      <c r="AG32" s="279" t="str">
        <f>RESULTADOS!#REF!</f>
        <v>#ERROR!</v>
      </c>
      <c r="AH32" s="279" t="str">
        <f>RESULTADOS!#REF!</f>
        <v>#ERROR!</v>
      </c>
      <c r="AI32" s="279" t="str">
        <f>RESULTADOS!#REF!</f>
        <v>#ERROR!</v>
      </c>
      <c r="AJ32" s="279" t="str">
        <f>RESULTADOS!#REF!</f>
        <v>#ERROR!</v>
      </c>
      <c r="AK32" s="279" t="str">
        <f>RESULTADOS!#REF!</f>
        <v>#ERROR!</v>
      </c>
      <c r="AL32" s="279" t="str">
        <f>RESULTADOS!#REF!</f>
        <v>#ERROR!</v>
      </c>
      <c r="AM32" s="279" t="str">
        <f>RESULTADOS!#REF!</f>
        <v>#ERROR!</v>
      </c>
      <c r="AN32" s="279" t="str">
        <f>RESULTADOS!#REF!</f>
        <v>#ERROR!</v>
      </c>
      <c r="AO32" s="279" t="str">
        <f>RESULTADOS!#REF!</f>
        <v>#ERROR!</v>
      </c>
      <c r="AP32" s="279" t="str">
        <f>RESULTADOS!#REF!</f>
        <v>#ERROR!</v>
      </c>
      <c r="AQ32" s="279" t="str">
        <f>RESULTADOS!#REF!</f>
        <v>#ERROR!</v>
      </c>
      <c r="AR32" s="279" t="str">
        <f>RESULTADOS!#REF!</f>
        <v>#ERROR!</v>
      </c>
      <c r="AS32" s="279" t="str">
        <f>RESULTADOS!#REF!</f>
        <v>#ERROR!</v>
      </c>
      <c r="AT32" s="279" t="str">
        <f>RESULTADOS!#REF!</f>
        <v>#ERROR!</v>
      </c>
      <c r="AU32" s="279" t="str">
        <f>RESULTADOS!#REF!</f>
        <v>#ERROR!</v>
      </c>
      <c r="AV32" s="279" t="str">
        <f>RESULTADOS!#REF!</f>
        <v>#ERROR!</v>
      </c>
      <c r="AW32" s="279" t="str">
        <f>RESULTADOS!#REF!</f>
        <v>#ERROR!</v>
      </c>
      <c r="AX32" s="279" t="str">
        <f>RESULTADOS!#REF!</f>
        <v>#ERROR!</v>
      </c>
      <c r="AY32" s="279" t="str">
        <f>RESULTADOS!#REF!</f>
        <v>#ERROR!</v>
      </c>
      <c r="AZ32" s="279" t="str">
        <f>RESULTADOS!#REF!</f>
        <v>#ERROR!</v>
      </c>
      <c r="BA32" s="279" t="str">
        <f>RESULTADOS!#REF!</f>
        <v>#ERROR!</v>
      </c>
      <c r="BB32" s="279" t="str">
        <f>RESULTADOS!#REF!</f>
        <v>#ERROR!</v>
      </c>
      <c r="BC32" s="279" t="str">
        <f>RESULTADOS!#REF!</f>
        <v>#ERROR!</v>
      </c>
      <c r="BD32" s="279" t="str">
        <f>RESULTADOS!#REF!</f>
        <v>#ERROR!</v>
      </c>
      <c r="BE32" s="279" t="str">
        <f>RESULTADOS!#REF!</f>
        <v>#ERROR!</v>
      </c>
      <c r="BF32" s="279" t="str">
        <f>RESULTADOS!#REF!</f>
        <v>#ERROR!</v>
      </c>
      <c r="BG32" s="279" t="str">
        <f>RESULTADOS!#REF!</f>
        <v>#ERROR!</v>
      </c>
      <c r="BH32" s="279" t="str">
        <f>RESULTADOS!#REF!</f>
        <v>#ERROR!</v>
      </c>
      <c r="BI32" s="279" t="str">
        <f>RESULTADOS!#REF!</f>
        <v>#ERROR!</v>
      </c>
      <c r="BJ32" s="279" t="str">
        <f>RESULTADOS!#REF!</f>
        <v>#ERROR!</v>
      </c>
      <c r="BK32" s="279" t="str">
        <f>RESULTADOS!#REF!</f>
        <v>#ERROR!</v>
      </c>
      <c r="BL32" s="279" t="str">
        <f>RESULTADOS!#REF!</f>
        <v>#ERROR!</v>
      </c>
      <c r="BM32" s="279" t="str">
        <f>RESULTADOS!#REF!</f>
        <v>#ERROR!</v>
      </c>
      <c r="BN32" s="279" t="str">
        <f>RESULTADOS!#REF!</f>
        <v>#ERROR!</v>
      </c>
      <c r="BO32" s="279" t="str">
        <f>RESULTADOS!#REF!</f>
        <v>#ERROR!</v>
      </c>
      <c r="BP32" s="279" t="str">
        <f>RESULTADOS!#REF!</f>
        <v>#ERROR!</v>
      </c>
      <c r="BQ32" s="279" t="str">
        <f>RESULTADOS!#REF!</f>
        <v>#ERROR!</v>
      </c>
      <c r="BR32" s="279" t="str">
        <f>RESULTADOS!#REF!</f>
        <v>#ERROR!</v>
      </c>
      <c r="BS32" s="279" t="str">
        <f>RESULTADOS!#REF!</f>
        <v>#ERROR!</v>
      </c>
      <c r="BT32" s="279" t="str">
        <f>RESULTADOS!#REF!</f>
        <v>#ERROR!</v>
      </c>
      <c r="BU32" s="279" t="str">
        <f>RESULTADOS!#REF!</f>
        <v>#ERROR!</v>
      </c>
      <c r="BV32" s="279" t="str">
        <f>RESULTADOS!#REF!</f>
        <v>#ERROR!</v>
      </c>
      <c r="BW32" s="279" t="str">
        <f>RESULTADOS!#REF!</f>
        <v>#ERROR!</v>
      </c>
      <c r="BX32" s="279" t="str">
        <f>RESULTADOS!#REF!</f>
        <v>#ERROR!</v>
      </c>
      <c r="BY32" s="279" t="str">
        <f>RESULTADOS!#REF!</f>
        <v>#ERROR!</v>
      </c>
      <c r="BZ32" s="279" t="str">
        <f>RESULTADOS!#REF!</f>
        <v>#ERROR!</v>
      </c>
      <c r="CA32" s="279" t="str">
        <f>RESULTADOS!#REF!</f>
        <v>#ERROR!</v>
      </c>
      <c r="CB32" s="279" t="str">
        <f>RESULTADOS!#REF!</f>
        <v>#ERROR!</v>
      </c>
      <c r="CC32" s="279" t="str">
        <f>RESULTADOS!#REF!</f>
        <v>#ERROR!</v>
      </c>
      <c r="CD32" s="279" t="str">
        <f>RESULTADOS!#REF!</f>
        <v>#ERROR!</v>
      </c>
      <c r="CE32" s="279" t="str">
        <f>RESULTADOS!#REF!</f>
        <v>#ERROR!</v>
      </c>
      <c r="CF32" s="279" t="str">
        <f>RESULTADOS!#REF!</f>
        <v>#ERROR!</v>
      </c>
      <c r="CG32" s="279" t="str">
        <f>RESULTADOS!#REF!</f>
        <v>#ERROR!</v>
      </c>
      <c r="CH32" s="279" t="str">
        <f>RESULTADOS!#REF!</f>
        <v>#ERROR!</v>
      </c>
      <c r="CI32" s="279" t="str">
        <f>RESULTADOS!#REF!</f>
        <v>#ERROR!</v>
      </c>
      <c r="CJ32" s="279" t="str">
        <f>RESULTADOS!#REF!</f>
        <v>#ERROR!</v>
      </c>
      <c r="CK32" s="279" t="str">
        <f>RESULTADOS!#REF!</f>
        <v>#ERROR!</v>
      </c>
      <c r="CL32" s="279" t="str">
        <f>RESULTADOS!#REF!</f>
        <v>#ERROR!</v>
      </c>
      <c r="CM32" s="279" t="str">
        <f>RESULTADOS!#REF!</f>
        <v>#ERROR!</v>
      </c>
      <c r="CN32" s="279" t="str">
        <f>RESULTADOS!#REF!</f>
        <v>#ERROR!</v>
      </c>
      <c r="CO32" s="279" t="str">
        <f>RESULTADOS!#REF!</f>
        <v>#ERROR!</v>
      </c>
      <c r="CP32" s="279" t="str">
        <f>RESULTADOS!#REF!</f>
        <v>#ERROR!</v>
      </c>
      <c r="CQ32" s="279" t="str">
        <f>RESULTADOS!#REF!</f>
        <v>#ERROR!</v>
      </c>
      <c r="CR32" s="279" t="str">
        <f>RESULTADOS!#REF!</f>
        <v>#ERROR!</v>
      </c>
      <c r="CS32" s="279" t="str">
        <f>RESULTADOS!#REF!</f>
        <v>#ERROR!</v>
      </c>
      <c r="CT32" s="279" t="str">
        <f>RESULTADOS!#REF!</f>
        <v>#ERROR!</v>
      </c>
      <c r="CU32" s="279" t="str">
        <f>RESULTADOS!#REF!</f>
        <v>#ERROR!</v>
      </c>
      <c r="CV32" s="279" t="str">
        <f>RESULTADOS!#REF!</f>
        <v>#ERROR!</v>
      </c>
      <c r="CW32" s="279" t="str">
        <f>RESULTADOS!#REF!</f>
        <v>#ERROR!</v>
      </c>
      <c r="CX32" s="279" t="str">
        <f>RESULTADOS!#REF!</f>
        <v>#ERROR!</v>
      </c>
      <c r="CY32" s="279" t="str">
        <f>RESULTADOS!#REF!</f>
        <v>#ERROR!</v>
      </c>
      <c r="CZ32" s="279" t="str">
        <f>RESULTADOS!#REF!</f>
        <v>#ERROR!</v>
      </c>
      <c r="DA32" s="279" t="str">
        <f>RESULTADOS!#REF!</f>
        <v>#ERROR!</v>
      </c>
      <c r="DB32" s="279" t="str">
        <f>RESULTADOS!#REF!</f>
        <v>#ERROR!</v>
      </c>
      <c r="DC32" s="279" t="str">
        <f>RESULTADOS!#REF!</f>
        <v>#ERROR!</v>
      </c>
      <c r="DD32" s="279" t="str">
        <f>RESULTADOS!#REF!</f>
        <v>#ERROR!</v>
      </c>
      <c r="DE32" s="279" t="str">
        <f>RESULTADOS!#REF!</f>
        <v>#ERROR!</v>
      </c>
      <c r="DF32" s="279" t="str">
        <f>RESULTADOS!#REF!</f>
        <v>#ERROR!</v>
      </c>
      <c r="DG32" s="279" t="str">
        <f>RESULTADOS!#REF!</f>
        <v>#ERROR!</v>
      </c>
      <c r="DH32" s="279" t="str">
        <f>RESULTADOS!#REF!</f>
        <v>#ERROR!</v>
      </c>
      <c r="DI32" s="279" t="str">
        <f>RESULTADOS!#REF!</f>
        <v>#ERROR!</v>
      </c>
      <c r="DJ32" s="279" t="str">
        <f>RESULTADOS!#REF!</f>
        <v>#ERROR!</v>
      </c>
      <c r="DK32" s="279" t="str">
        <f>RESULTADOS!#REF!</f>
        <v>#ERROR!</v>
      </c>
      <c r="DL32" s="279" t="str">
        <f>RESULTADOS!#REF!</f>
        <v>#ERROR!</v>
      </c>
      <c r="DM32" s="279" t="str">
        <f>RESULTADOS!#REF!</f>
        <v>#ERROR!</v>
      </c>
      <c r="DN32" s="279" t="str">
        <f>RESULTADOS!#REF!</f>
        <v>#ERROR!</v>
      </c>
      <c r="DO32" s="282" t="str">
        <f>RESULTADOS!#REF!</f>
        <v>#ERROR!</v>
      </c>
      <c r="DP32" s="282" t="str">
        <f>RESULTADOS!#REF!</f>
        <v>#ERROR!</v>
      </c>
      <c r="DQ32" s="282" t="str">
        <f t="shared" si="2"/>
        <v>#ERROR!</v>
      </c>
      <c r="DR32" s="282" t="str">
        <f t="array" ref="DR32">IFERROR(INDEX('03.Muestra'!$E$8:$E$17,SMALL(IF("Documento no web"='03.Muestra'!$D$8:$D$17,ROW('03.Muestra'!$E$8:$E$17)-MIN(ROW('03.Muestra'!$D$8:$D$17))+1,""),ROW()-2)),"")</f>
        <v/>
      </c>
      <c r="DS32" s="282" t="str">
        <f>RESULTADOS!#REF!</f>
        <v>#ERROR!</v>
      </c>
      <c r="DT32" s="282" t="str">
        <f t="array" ref="DT32">IFERROR(INDEX('03.Muestra'!$G$8:$G$17,SMALL(IF("Documento no web"='03.Muestra'!$D$8:$D$17,ROW('03.Muestra'!$G$8:$G$17)-MIN(ROW('03.Muestra'!$D$8:$D$17))+1,""),ROW()-2)),"")</f>
        <v/>
      </c>
      <c r="DU32" s="286" t="str">
        <f t="array" ref="DU32">IFERROR(INDEX('03.Muestra'!$H$8:$H$17,SMALL(IF("Documento no web"='03.Muestra'!$D$8:$D$17,ROW('03.Muestra'!$H$8:$H$17)-MIN(ROW('03.Muestra'!$D$8:$D$17))+1,""),ROW()-2)),"")</f>
        <v/>
      </c>
      <c r="DV32" s="279" t="str">
        <f>RESULTADOS!#REF!</f>
        <v>#ERROR!</v>
      </c>
      <c r="DW32" s="279" t="str">
        <f>RESULTADOS!#REF!</f>
        <v>#ERROR!</v>
      </c>
      <c r="DX32" s="279" t="str">
        <f>RESULTADOS!#REF!</f>
        <v>#ERROR!</v>
      </c>
      <c r="DY32" s="279" t="str">
        <f>RESULTADOS!#REF!</f>
        <v>#ERROR!</v>
      </c>
      <c r="DZ32" s="279" t="str">
        <f>RESULTADOS!#REF!</f>
        <v>#ERROR!</v>
      </c>
      <c r="EA32" s="279" t="str">
        <f>RESULTADOS!#REF!</f>
        <v>#ERROR!</v>
      </c>
      <c r="EB32" s="279" t="str">
        <f>RESULTADOS!#REF!</f>
        <v>#ERROR!</v>
      </c>
      <c r="EC32" s="279" t="str">
        <f>RESULTADOS!#REF!</f>
        <v>#ERROR!</v>
      </c>
      <c r="ED32" s="279" t="str">
        <f>RESULTADOS!#REF!</f>
        <v>#ERROR!</v>
      </c>
      <c r="EE32" s="279" t="str">
        <f>RESULTADOS!#REF!</f>
        <v>#ERROR!</v>
      </c>
      <c r="EF32" s="279" t="str">
        <f>RESULTADOS!#REF!</f>
        <v>#ERROR!</v>
      </c>
      <c r="EG32" s="279" t="str">
        <f>RESULTADOS!#REF!</f>
        <v>#ERROR!</v>
      </c>
      <c r="EH32" s="279" t="str">
        <f>RESULTADOS!#REF!</f>
        <v>#ERROR!</v>
      </c>
      <c r="EI32" s="279" t="str">
        <f>RESULTADOS!#REF!</f>
        <v>#ERROR!</v>
      </c>
      <c r="EJ32" s="279" t="str">
        <f>RESULTADOS!#REF!</f>
        <v>#ERROR!</v>
      </c>
      <c r="EK32" s="279" t="str">
        <f>RESULTADOS!#REF!</f>
        <v>#ERROR!</v>
      </c>
      <c r="EL32" s="279" t="str">
        <f>RESULTADOS!#REF!</f>
        <v>#ERROR!</v>
      </c>
      <c r="EM32" s="279" t="str">
        <f>RESULTADOS!#REF!</f>
        <v>#ERROR!</v>
      </c>
      <c r="EN32" s="279" t="str">
        <f>RESULTADOS!#REF!</f>
        <v>#ERROR!</v>
      </c>
      <c r="EO32" s="279" t="str">
        <f>RESULTADOS!#REF!</f>
        <v>#ERROR!</v>
      </c>
      <c r="EP32" s="279" t="str">
        <f>RESULTADOS!#REF!</f>
        <v>#ERROR!</v>
      </c>
      <c r="EQ32" s="279" t="str">
        <f>RESULTADOS!#REF!</f>
        <v>#ERROR!</v>
      </c>
      <c r="ER32" s="279" t="str">
        <f>RESULTADOS!#REF!</f>
        <v>#ERROR!</v>
      </c>
      <c r="ES32" s="279" t="str">
        <f>RESULTADOS!#REF!</f>
        <v>#ERROR!</v>
      </c>
      <c r="ET32" s="279" t="str">
        <f>RESULTADOS!#REF!</f>
        <v>#ERROR!</v>
      </c>
      <c r="EU32" s="279" t="str">
        <f>RESULTADOS!#REF!</f>
        <v>#ERROR!</v>
      </c>
      <c r="EV32" s="279" t="str">
        <f>RESULTADOS!#REF!</f>
        <v>#ERROR!</v>
      </c>
      <c r="EW32" s="279" t="str">
        <f>RESULTADOS!#REF!</f>
        <v>#ERROR!</v>
      </c>
      <c r="EX32" s="279" t="str">
        <f>RESULTADOS!#REF!</f>
        <v>#ERROR!</v>
      </c>
      <c r="EY32" s="279" t="str">
        <f>RESULTADOS!#REF!</f>
        <v>#ERROR!</v>
      </c>
      <c r="EZ32" s="279" t="str">
        <f>RESULTADOS!#REF!</f>
        <v>#ERROR!</v>
      </c>
      <c r="FA32" s="279" t="str">
        <f>RESULTADOS!#REF!</f>
        <v>#ERROR!</v>
      </c>
      <c r="FB32" s="279" t="str">
        <f>RESULTADOS!#REF!</f>
        <v>#ERROR!</v>
      </c>
      <c r="FC32" s="279" t="str">
        <f>RESULTADOS!#REF!</f>
        <v>#ERROR!</v>
      </c>
      <c r="FD32" s="279" t="str">
        <f>RESULTADOS!#REF!</f>
        <v>#ERROR!</v>
      </c>
      <c r="FE32" s="279" t="str">
        <f>RESULTADOS!#REF!</f>
        <v>#ERROR!</v>
      </c>
      <c r="FF32" s="279" t="str">
        <f>RESULTADOS!#REF!</f>
        <v>#ERROR!</v>
      </c>
      <c r="FG32" s="279" t="str">
        <f>RESULTADOS!#REF!</f>
        <v>#ERROR!</v>
      </c>
      <c r="FH32" s="279" t="str">
        <f>RESULTADOS!#REF!</f>
        <v>#ERROR!</v>
      </c>
      <c r="FI32" s="279" t="str">
        <f>RESULTADOS!#REF!</f>
        <v>#ERROR!</v>
      </c>
      <c r="FJ32" s="279" t="str">
        <f>RESULTADOS!#REF!</f>
        <v>#ERROR!</v>
      </c>
      <c r="FK32" s="279" t="str">
        <f>RESULTADOS!#REF!</f>
        <v>#ERROR!</v>
      </c>
      <c r="FL32" s="279" t="str">
        <f>RESULTADOS!#REF!</f>
        <v>#ERROR!</v>
      </c>
      <c r="FM32" s="279" t="str">
        <f>RESULTADOS!#REF!</f>
        <v>#ERROR!</v>
      </c>
      <c r="FN32" s="279" t="str">
        <f>RESULTADOS!#REF!</f>
        <v>#ERROR!</v>
      </c>
    </row>
    <row r="33" ht="12.75" customHeight="1">
      <c r="C33" s="276"/>
      <c r="K33" s="49"/>
      <c r="T33" s="282" t="str">
        <f>RESULTADOS!#REF!</f>
        <v>#ERROR!</v>
      </c>
      <c r="U33" s="282" t="str">
        <f>RESULTADOS!#REF!</f>
        <v>#ERROR!</v>
      </c>
      <c r="V33" s="282" t="str">
        <f t="shared" si="1"/>
        <v>#ERROR!</v>
      </c>
      <c r="W33" s="282"/>
      <c r="X33" s="282" t="str">
        <f>RESULTADOS!#REF!</f>
        <v>#ERROR!</v>
      </c>
      <c r="Y33" s="282"/>
      <c r="Z33" s="286"/>
      <c r="AA33" s="279" t="str">
        <f>RESULTADOS!#REF!</f>
        <v>#ERROR!</v>
      </c>
      <c r="AB33" s="279" t="str">
        <f>RESULTADOS!#REF!</f>
        <v>#ERROR!</v>
      </c>
      <c r="AC33" s="279" t="str">
        <f>RESULTADOS!#REF!</f>
        <v>#ERROR!</v>
      </c>
      <c r="AD33" s="279" t="str">
        <f>RESULTADOS!#REF!</f>
        <v>#ERROR!</v>
      </c>
      <c r="AE33" s="279" t="str">
        <f>RESULTADOS!#REF!</f>
        <v>#ERROR!</v>
      </c>
      <c r="AF33" s="279" t="str">
        <f>RESULTADOS!#REF!</f>
        <v>#ERROR!</v>
      </c>
      <c r="AG33" s="279" t="str">
        <f>RESULTADOS!#REF!</f>
        <v>#ERROR!</v>
      </c>
      <c r="AH33" s="279" t="str">
        <f>RESULTADOS!#REF!</f>
        <v>#ERROR!</v>
      </c>
      <c r="AI33" s="279" t="str">
        <f>RESULTADOS!#REF!</f>
        <v>#ERROR!</v>
      </c>
      <c r="AJ33" s="279" t="str">
        <f>RESULTADOS!#REF!</f>
        <v>#ERROR!</v>
      </c>
      <c r="AK33" s="279" t="str">
        <f>RESULTADOS!#REF!</f>
        <v>#ERROR!</v>
      </c>
      <c r="AL33" s="279" t="str">
        <f>RESULTADOS!#REF!</f>
        <v>#ERROR!</v>
      </c>
      <c r="AM33" s="279" t="str">
        <f>RESULTADOS!#REF!</f>
        <v>#ERROR!</v>
      </c>
      <c r="AN33" s="279" t="str">
        <f>RESULTADOS!#REF!</f>
        <v>#ERROR!</v>
      </c>
      <c r="AO33" s="279" t="str">
        <f>RESULTADOS!#REF!</f>
        <v>#ERROR!</v>
      </c>
      <c r="AP33" s="279" t="str">
        <f>RESULTADOS!#REF!</f>
        <v>#ERROR!</v>
      </c>
      <c r="AQ33" s="279" t="str">
        <f>RESULTADOS!#REF!</f>
        <v>#ERROR!</v>
      </c>
      <c r="AR33" s="279" t="str">
        <f>RESULTADOS!#REF!</f>
        <v>#ERROR!</v>
      </c>
      <c r="AS33" s="279" t="str">
        <f>RESULTADOS!#REF!</f>
        <v>#ERROR!</v>
      </c>
      <c r="AT33" s="279" t="str">
        <f>RESULTADOS!#REF!</f>
        <v>#ERROR!</v>
      </c>
      <c r="AU33" s="279" t="str">
        <f>RESULTADOS!#REF!</f>
        <v>#ERROR!</v>
      </c>
      <c r="AV33" s="279" t="str">
        <f>RESULTADOS!#REF!</f>
        <v>#ERROR!</v>
      </c>
      <c r="AW33" s="279" t="str">
        <f>RESULTADOS!#REF!</f>
        <v>#ERROR!</v>
      </c>
      <c r="AX33" s="279" t="str">
        <f>RESULTADOS!#REF!</f>
        <v>#ERROR!</v>
      </c>
      <c r="AY33" s="279" t="str">
        <f>RESULTADOS!#REF!</f>
        <v>#ERROR!</v>
      </c>
      <c r="AZ33" s="279" t="str">
        <f>RESULTADOS!#REF!</f>
        <v>#ERROR!</v>
      </c>
      <c r="BA33" s="279" t="str">
        <f>RESULTADOS!#REF!</f>
        <v>#ERROR!</v>
      </c>
      <c r="BB33" s="279" t="str">
        <f>RESULTADOS!#REF!</f>
        <v>#ERROR!</v>
      </c>
      <c r="BC33" s="279" t="str">
        <f>RESULTADOS!#REF!</f>
        <v>#ERROR!</v>
      </c>
      <c r="BD33" s="279" t="str">
        <f>RESULTADOS!#REF!</f>
        <v>#ERROR!</v>
      </c>
      <c r="BE33" s="279" t="str">
        <f>RESULTADOS!#REF!</f>
        <v>#ERROR!</v>
      </c>
      <c r="BF33" s="279" t="str">
        <f>RESULTADOS!#REF!</f>
        <v>#ERROR!</v>
      </c>
      <c r="BG33" s="279" t="str">
        <f>RESULTADOS!#REF!</f>
        <v>#ERROR!</v>
      </c>
      <c r="BH33" s="279" t="str">
        <f>RESULTADOS!#REF!</f>
        <v>#ERROR!</v>
      </c>
      <c r="BI33" s="279" t="str">
        <f>RESULTADOS!#REF!</f>
        <v>#ERROR!</v>
      </c>
      <c r="BJ33" s="279" t="str">
        <f>RESULTADOS!#REF!</f>
        <v>#ERROR!</v>
      </c>
      <c r="BK33" s="279" t="str">
        <f>RESULTADOS!#REF!</f>
        <v>#ERROR!</v>
      </c>
      <c r="BL33" s="279" t="str">
        <f>RESULTADOS!#REF!</f>
        <v>#ERROR!</v>
      </c>
      <c r="BM33" s="279" t="str">
        <f>RESULTADOS!#REF!</f>
        <v>#ERROR!</v>
      </c>
      <c r="BN33" s="279" t="str">
        <f>RESULTADOS!#REF!</f>
        <v>#ERROR!</v>
      </c>
      <c r="BO33" s="279" t="str">
        <f>RESULTADOS!#REF!</f>
        <v>#ERROR!</v>
      </c>
      <c r="BP33" s="279" t="str">
        <f>RESULTADOS!#REF!</f>
        <v>#ERROR!</v>
      </c>
      <c r="BQ33" s="279" t="str">
        <f>RESULTADOS!#REF!</f>
        <v>#ERROR!</v>
      </c>
      <c r="BR33" s="279" t="str">
        <f>RESULTADOS!#REF!</f>
        <v>#ERROR!</v>
      </c>
      <c r="BS33" s="279" t="str">
        <f>RESULTADOS!#REF!</f>
        <v>#ERROR!</v>
      </c>
      <c r="BT33" s="279" t="str">
        <f>RESULTADOS!#REF!</f>
        <v>#ERROR!</v>
      </c>
      <c r="BU33" s="279" t="str">
        <f>RESULTADOS!#REF!</f>
        <v>#ERROR!</v>
      </c>
      <c r="BV33" s="279" t="str">
        <f>RESULTADOS!#REF!</f>
        <v>#ERROR!</v>
      </c>
      <c r="BW33" s="279" t="str">
        <f>RESULTADOS!#REF!</f>
        <v>#ERROR!</v>
      </c>
      <c r="BX33" s="279" t="str">
        <f>RESULTADOS!#REF!</f>
        <v>#ERROR!</v>
      </c>
      <c r="BY33" s="279" t="str">
        <f>RESULTADOS!#REF!</f>
        <v>#ERROR!</v>
      </c>
      <c r="BZ33" s="279" t="str">
        <f>RESULTADOS!#REF!</f>
        <v>#ERROR!</v>
      </c>
      <c r="CA33" s="279" t="str">
        <f>RESULTADOS!#REF!</f>
        <v>#ERROR!</v>
      </c>
      <c r="CB33" s="279" t="str">
        <f>RESULTADOS!#REF!</f>
        <v>#ERROR!</v>
      </c>
      <c r="CC33" s="279" t="str">
        <f>RESULTADOS!#REF!</f>
        <v>#ERROR!</v>
      </c>
      <c r="CD33" s="279" t="str">
        <f>RESULTADOS!#REF!</f>
        <v>#ERROR!</v>
      </c>
      <c r="CE33" s="279" t="str">
        <f>RESULTADOS!#REF!</f>
        <v>#ERROR!</v>
      </c>
      <c r="CF33" s="279" t="str">
        <f>RESULTADOS!#REF!</f>
        <v>#ERROR!</v>
      </c>
      <c r="CG33" s="279" t="str">
        <f>RESULTADOS!#REF!</f>
        <v>#ERROR!</v>
      </c>
      <c r="CH33" s="279" t="str">
        <f>RESULTADOS!#REF!</f>
        <v>#ERROR!</v>
      </c>
      <c r="CI33" s="279" t="str">
        <f>RESULTADOS!#REF!</f>
        <v>#ERROR!</v>
      </c>
      <c r="CJ33" s="279" t="str">
        <f>RESULTADOS!#REF!</f>
        <v>#ERROR!</v>
      </c>
      <c r="CK33" s="279" t="str">
        <f>RESULTADOS!#REF!</f>
        <v>#ERROR!</v>
      </c>
      <c r="CL33" s="279" t="str">
        <f>RESULTADOS!#REF!</f>
        <v>#ERROR!</v>
      </c>
      <c r="CM33" s="279" t="str">
        <f>RESULTADOS!#REF!</f>
        <v>#ERROR!</v>
      </c>
      <c r="CN33" s="279" t="str">
        <f>RESULTADOS!#REF!</f>
        <v>#ERROR!</v>
      </c>
      <c r="CO33" s="279" t="str">
        <f>RESULTADOS!#REF!</f>
        <v>#ERROR!</v>
      </c>
      <c r="CP33" s="279" t="str">
        <f>RESULTADOS!#REF!</f>
        <v>#ERROR!</v>
      </c>
      <c r="CQ33" s="279" t="str">
        <f>RESULTADOS!#REF!</f>
        <v>#ERROR!</v>
      </c>
      <c r="CR33" s="279" t="str">
        <f>RESULTADOS!#REF!</f>
        <v>#ERROR!</v>
      </c>
      <c r="CS33" s="279" t="str">
        <f>RESULTADOS!#REF!</f>
        <v>#ERROR!</v>
      </c>
      <c r="CT33" s="279" t="str">
        <f>RESULTADOS!#REF!</f>
        <v>#ERROR!</v>
      </c>
      <c r="CU33" s="279" t="str">
        <f>RESULTADOS!#REF!</f>
        <v>#ERROR!</v>
      </c>
      <c r="CV33" s="279" t="str">
        <f>RESULTADOS!#REF!</f>
        <v>#ERROR!</v>
      </c>
      <c r="CW33" s="279" t="str">
        <f>RESULTADOS!#REF!</f>
        <v>#ERROR!</v>
      </c>
      <c r="CX33" s="279" t="str">
        <f>RESULTADOS!#REF!</f>
        <v>#ERROR!</v>
      </c>
      <c r="CY33" s="279" t="str">
        <f>RESULTADOS!#REF!</f>
        <v>#ERROR!</v>
      </c>
      <c r="CZ33" s="279" t="str">
        <f>RESULTADOS!#REF!</f>
        <v>#ERROR!</v>
      </c>
      <c r="DA33" s="279" t="str">
        <f>RESULTADOS!#REF!</f>
        <v>#ERROR!</v>
      </c>
      <c r="DB33" s="279" t="str">
        <f>RESULTADOS!#REF!</f>
        <v>#ERROR!</v>
      </c>
      <c r="DC33" s="279" t="str">
        <f>RESULTADOS!#REF!</f>
        <v>#ERROR!</v>
      </c>
      <c r="DD33" s="279" t="str">
        <f>RESULTADOS!#REF!</f>
        <v>#ERROR!</v>
      </c>
      <c r="DE33" s="279" t="str">
        <f>RESULTADOS!#REF!</f>
        <v>#ERROR!</v>
      </c>
      <c r="DF33" s="279" t="str">
        <f>RESULTADOS!#REF!</f>
        <v>#ERROR!</v>
      </c>
      <c r="DG33" s="279" t="str">
        <f>RESULTADOS!#REF!</f>
        <v>#ERROR!</v>
      </c>
      <c r="DH33" s="279" t="str">
        <f>RESULTADOS!#REF!</f>
        <v>#ERROR!</v>
      </c>
      <c r="DI33" s="279" t="str">
        <f>RESULTADOS!#REF!</f>
        <v>#ERROR!</v>
      </c>
      <c r="DJ33" s="279" t="str">
        <f>RESULTADOS!#REF!</f>
        <v>#ERROR!</v>
      </c>
      <c r="DK33" s="279" t="str">
        <f>RESULTADOS!#REF!</f>
        <v>#ERROR!</v>
      </c>
      <c r="DL33" s="279" t="str">
        <f>RESULTADOS!#REF!</f>
        <v>#ERROR!</v>
      </c>
      <c r="DM33" s="279" t="str">
        <f>RESULTADOS!#REF!</f>
        <v>#ERROR!</v>
      </c>
      <c r="DN33" s="279" t="str">
        <f>RESULTADOS!#REF!</f>
        <v>#ERROR!</v>
      </c>
      <c r="DO33" s="282" t="str">
        <f>RESULTADOS!#REF!</f>
        <v>#ERROR!</v>
      </c>
      <c r="DP33" s="282" t="str">
        <f>RESULTADOS!#REF!</f>
        <v>#ERROR!</v>
      </c>
      <c r="DQ33" s="282" t="str">
        <f t="shared" si="2"/>
        <v>#ERROR!</v>
      </c>
      <c r="DR33" s="282" t="str">
        <f t="array" ref="DR33">IFERROR(INDEX('03.Muestra'!$E$8:$E$17,SMALL(IF("Documento no web"='03.Muestra'!$D$8:$D$17,ROW('03.Muestra'!$E$8:$E$17)-MIN(ROW('03.Muestra'!$D$8:$D$17))+1,""),ROW()-2)),"")</f>
        <v/>
      </c>
      <c r="DS33" s="282" t="str">
        <f>RESULTADOS!#REF!</f>
        <v>#ERROR!</v>
      </c>
      <c r="DT33" s="282" t="str">
        <f t="array" ref="DT33">IFERROR(INDEX('03.Muestra'!$G$8:$G$17,SMALL(IF("Documento no web"='03.Muestra'!$D$8:$D$17,ROW('03.Muestra'!$G$8:$G$17)-MIN(ROW('03.Muestra'!$D$8:$D$17))+1,""),ROW()-2)),"")</f>
        <v/>
      </c>
      <c r="DU33" s="286" t="str">
        <f t="array" ref="DU33">IFERROR(INDEX('03.Muestra'!$H$8:$H$17,SMALL(IF("Documento no web"='03.Muestra'!$D$8:$D$17,ROW('03.Muestra'!$H$8:$H$17)-MIN(ROW('03.Muestra'!$D$8:$D$17))+1,""),ROW()-2)),"")</f>
        <v/>
      </c>
      <c r="DV33" s="279" t="str">
        <f>RESULTADOS!#REF!</f>
        <v>#ERROR!</v>
      </c>
      <c r="DW33" s="279" t="str">
        <f>RESULTADOS!#REF!</f>
        <v>#ERROR!</v>
      </c>
      <c r="DX33" s="279" t="str">
        <f>RESULTADOS!#REF!</f>
        <v>#ERROR!</v>
      </c>
      <c r="DY33" s="279" t="str">
        <f>RESULTADOS!#REF!</f>
        <v>#ERROR!</v>
      </c>
      <c r="DZ33" s="279" t="str">
        <f>RESULTADOS!#REF!</f>
        <v>#ERROR!</v>
      </c>
      <c r="EA33" s="279" t="str">
        <f>RESULTADOS!#REF!</f>
        <v>#ERROR!</v>
      </c>
      <c r="EB33" s="279" t="str">
        <f>RESULTADOS!#REF!</f>
        <v>#ERROR!</v>
      </c>
      <c r="EC33" s="279" t="str">
        <f>RESULTADOS!#REF!</f>
        <v>#ERROR!</v>
      </c>
      <c r="ED33" s="279" t="str">
        <f>RESULTADOS!#REF!</f>
        <v>#ERROR!</v>
      </c>
      <c r="EE33" s="279" t="str">
        <f>RESULTADOS!#REF!</f>
        <v>#ERROR!</v>
      </c>
      <c r="EF33" s="279" t="str">
        <f>RESULTADOS!#REF!</f>
        <v>#ERROR!</v>
      </c>
      <c r="EG33" s="279" t="str">
        <f>RESULTADOS!#REF!</f>
        <v>#ERROR!</v>
      </c>
      <c r="EH33" s="279" t="str">
        <f>RESULTADOS!#REF!</f>
        <v>#ERROR!</v>
      </c>
      <c r="EI33" s="279" t="str">
        <f>RESULTADOS!#REF!</f>
        <v>#ERROR!</v>
      </c>
      <c r="EJ33" s="279" t="str">
        <f>RESULTADOS!#REF!</f>
        <v>#ERROR!</v>
      </c>
      <c r="EK33" s="279" t="str">
        <f>RESULTADOS!#REF!</f>
        <v>#ERROR!</v>
      </c>
      <c r="EL33" s="279" t="str">
        <f>RESULTADOS!#REF!</f>
        <v>#ERROR!</v>
      </c>
      <c r="EM33" s="279" t="str">
        <f>RESULTADOS!#REF!</f>
        <v>#ERROR!</v>
      </c>
      <c r="EN33" s="279" t="str">
        <f>RESULTADOS!#REF!</f>
        <v>#ERROR!</v>
      </c>
      <c r="EO33" s="279" t="str">
        <f>RESULTADOS!#REF!</f>
        <v>#ERROR!</v>
      </c>
      <c r="EP33" s="279" t="str">
        <f>RESULTADOS!#REF!</f>
        <v>#ERROR!</v>
      </c>
      <c r="EQ33" s="279" t="str">
        <f>RESULTADOS!#REF!</f>
        <v>#ERROR!</v>
      </c>
      <c r="ER33" s="279" t="str">
        <f>RESULTADOS!#REF!</f>
        <v>#ERROR!</v>
      </c>
      <c r="ES33" s="279" t="str">
        <f>RESULTADOS!#REF!</f>
        <v>#ERROR!</v>
      </c>
      <c r="ET33" s="279" t="str">
        <f>RESULTADOS!#REF!</f>
        <v>#ERROR!</v>
      </c>
      <c r="EU33" s="279" t="str">
        <f>RESULTADOS!#REF!</f>
        <v>#ERROR!</v>
      </c>
      <c r="EV33" s="279" t="str">
        <f>RESULTADOS!#REF!</f>
        <v>#ERROR!</v>
      </c>
      <c r="EW33" s="279" t="str">
        <f>RESULTADOS!#REF!</f>
        <v>#ERROR!</v>
      </c>
      <c r="EX33" s="279" t="str">
        <f>RESULTADOS!#REF!</f>
        <v>#ERROR!</v>
      </c>
      <c r="EY33" s="279" t="str">
        <f>RESULTADOS!#REF!</f>
        <v>#ERROR!</v>
      </c>
      <c r="EZ33" s="279" t="str">
        <f>RESULTADOS!#REF!</f>
        <v>#ERROR!</v>
      </c>
      <c r="FA33" s="279" t="str">
        <f>RESULTADOS!#REF!</f>
        <v>#ERROR!</v>
      </c>
      <c r="FB33" s="279" t="str">
        <f>RESULTADOS!#REF!</f>
        <v>#ERROR!</v>
      </c>
      <c r="FC33" s="279" t="str">
        <f>RESULTADOS!#REF!</f>
        <v>#ERROR!</v>
      </c>
      <c r="FD33" s="279" t="str">
        <f>RESULTADOS!#REF!</f>
        <v>#ERROR!</v>
      </c>
      <c r="FE33" s="279" t="str">
        <f>RESULTADOS!#REF!</f>
        <v>#ERROR!</v>
      </c>
      <c r="FF33" s="279" t="str">
        <f>RESULTADOS!#REF!</f>
        <v>#ERROR!</v>
      </c>
      <c r="FG33" s="279" t="str">
        <f>RESULTADOS!#REF!</f>
        <v>#ERROR!</v>
      </c>
      <c r="FH33" s="279" t="str">
        <f>RESULTADOS!#REF!</f>
        <v>#ERROR!</v>
      </c>
      <c r="FI33" s="279" t="str">
        <f>RESULTADOS!#REF!</f>
        <v>#ERROR!</v>
      </c>
      <c r="FJ33" s="279" t="str">
        <f>RESULTADOS!#REF!</f>
        <v>#ERROR!</v>
      </c>
      <c r="FK33" s="279" t="str">
        <f>RESULTADOS!#REF!</f>
        <v>#ERROR!</v>
      </c>
      <c r="FL33" s="279" t="str">
        <f>RESULTADOS!#REF!</f>
        <v>#ERROR!</v>
      </c>
      <c r="FM33" s="279" t="str">
        <f>RESULTADOS!#REF!</f>
        <v>#ERROR!</v>
      </c>
      <c r="FN33" s="279" t="str">
        <f>RESULTADOS!#REF!</f>
        <v>#ERROR!</v>
      </c>
    </row>
    <row r="34" ht="12.75" customHeight="1">
      <c r="T34" s="282" t="str">
        <f>RESULTADOS!#REF!</f>
        <v>#ERROR!</v>
      </c>
      <c r="U34" s="282" t="str">
        <f>RESULTADOS!#REF!</f>
        <v>#ERROR!</v>
      </c>
      <c r="V34" s="282" t="str">
        <f t="shared" si="1"/>
        <v>#ERROR!</v>
      </c>
      <c r="W34" s="282"/>
      <c r="X34" s="282" t="str">
        <f>RESULTADOS!#REF!</f>
        <v>#ERROR!</v>
      </c>
      <c r="Y34" s="282"/>
      <c r="Z34" s="286"/>
      <c r="AA34" s="279" t="str">
        <f>RESULTADOS!#REF!</f>
        <v>#ERROR!</v>
      </c>
      <c r="AB34" s="279" t="str">
        <f>RESULTADOS!#REF!</f>
        <v>#ERROR!</v>
      </c>
      <c r="AC34" s="279" t="str">
        <f>RESULTADOS!#REF!</f>
        <v>#ERROR!</v>
      </c>
      <c r="AD34" s="279" t="str">
        <f>RESULTADOS!#REF!</f>
        <v>#ERROR!</v>
      </c>
      <c r="AE34" s="279" t="str">
        <f>RESULTADOS!#REF!</f>
        <v>#ERROR!</v>
      </c>
      <c r="AF34" s="279" t="str">
        <f>RESULTADOS!#REF!</f>
        <v>#ERROR!</v>
      </c>
      <c r="AG34" s="279" t="str">
        <f>RESULTADOS!#REF!</f>
        <v>#ERROR!</v>
      </c>
      <c r="AH34" s="279" t="str">
        <f>RESULTADOS!#REF!</f>
        <v>#ERROR!</v>
      </c>
      <c r="AI34" s="279" t="str">
        <f>RESULTADOS!#REF!</f>
        <v>#ERROR!</v>
      </c>
      <c r="AJ34" s="279" t="str">
        <f>RESULTADOS!#REF!</f>
        <v>#ERROR!</v>
      </c>
      <c r="AK34" s="279" t="str">
        <f>RESULTADOS!#REF!</f>
        <v>#ERROR!</v>
      </c>
      <c r="AL34" s="279" t="str">
        <f>RESULTADOS!#REF!</f>
        <v>#ERROR!</v>
      </c>
      <c r="AM34" s="279" t="str">
        <f>RESULTADOS!#REF!</f>
        <v>#ERROR!</v>
      </c>
      <c r="AN34" s="279" t="str">
        <f>RESULTADOS!#REF!</f>
        <v>#ERROR!</v>
      </c>
      <c r="AO34" s="279" t="str">
        <f>RESULTADOS!#REF!</f>
        <v>#ERROR!</v>
      </c>
      <c r="AP34" s="279" t="str">
        <f>RESULTADOS!#REF!</f>
        <v>#ERROR!</v>
      </c>
      <c r="AQ34" s="279" t="str">
        <f>RESULTADOS!#REF!</f>
        <v>#ERROR!</v>
      </c>
      <c r="AR34" s="279" t="str">
        <f>RESULTADOS!#REF!</f>
        <v>#ERROR!</v>
      </c>
      <c r="AS34" s="279" t="str">
        <f>RESULTADOS!#REF!</f>
        <v>#ERROR!</v>
      </c>
      <c r="AT34" s="279" t="str">
        <f>RESULTADOS!#REF!</f>
        <v>#ERROR!</v>
      </c>
      <c r="AU34" s="279" t="str">
        <f>RESULTADOS!#REF!</f>
        <v>#ERROR!</v>
      </c>
      <c r="AV34" s="279" t="str">
        <f>RESULTADOS!#REF!</f>
        <v>#ERROR!</v>
      </c>
      <c r="AW34" s="279" t="str">
        <f>RESULTADOS!#REF!</f>
        <v>#ERROR!</v>
      </c>
      <c r="AX34" s="279" t="str">
        <f>RESULTADOS!#REF!</f>
        <v>#ERROR!</v>
      </c>
      <c r="AY34" s="279" t="str">
        <f>RESULTADOS!#REF!</f>
        <v>#ERROR!</v>
      </c>
      <c r="AZ34" s="279" t="str">
        <f>RESULTADOS!#REF!</f>
        <v>#ERROR!</v>
      </c>
      <c r="BA34" s="279" t="str">
        <f>RESULTADOS!#REF!</f>
        <v>#ERROR!</v>
      </c>
      <c r="BB34" s="279" t="str">
        <f>RESULTADOS!#REF!</f>
        <v>#ERROR!</v>
      </c>
      <c r="BC34" s="279" t="str">
        <f>RESULTADOS!#REF!</f>
        <v>#ERROR!</v>
      </c>
      <c r="BD34" s="279" t="str">
        <f>RESULTADOS!#REF!</f>
        <v>#ERROR!</v>
      </c>
      <c r="BE34" s="279" t="str">
        <f>RESULTADOS!#REF!</f>
        <v>#ERROR!</v>
      </c>
      <c r="BF34" s="279" t="str">
        <f>RESULTADOS!#REF!</f>
        <v>#ERROR!</v>
      </c>
      <c r="BG34" s="279" t="str">
        <f>RESULTADOS!#REF!</f>
        <v>#ERROR!</v>
      </c>
      <c r="BH34" s="279" t="str">
        <f>RESULTADOS!#REF!</f>
        <v>#ERROR!</v>
      </c>
      <c r="BI34" s="279" t="str">
        <f>RESULTADOS!#REF!</f>
        <v>#ERROR!</v>
      </c>
      <c r="BJ34" s="279" t="str">
        <f>RESULTADOS!#REF!</f>
        <v>#ERROR!</v>
      </c>
      <c r="BK34" s="279" t="str">
        <f>RESULTADOS!#REF!</f>
        <v>#ERROR!</v>
      </c>
      <c r="BL34" s="279" t="str">
        <f>RESULTADOS!#REF!</f>
        <v>#ERROR!</v>
      </c>
      <c r="BM34" s="279" t="str">
        <f>RESULTADOS!#REF!</f>
        <v>#ERROR!</v>
      </c>
      <c r="BN34" s="279" t="str">
        <f>RESULTADOS!#REF!</f>
        <v>#ERROR!</v>
      </c>
      <c r="BO34" s="279" t="str">
        <f>RESULTADOS!#REF!</f>
        <v>#ERROR!</v>
      </c>
      <c r="BP34" s="279" t="str">
        <f>RESULTADOS!#REF!</f>
        <v>#ERROR!</v>
      </c>
      <c r="BQ34" s="279" t="str">
        <f>RESULTADOS!#REF!</f>
        <v>#ERROR!</v>
      </c>
      <c r="BR34" s="279" t="str">
        <f>RESULTADOS!#REF!</f>
        <v>#ERROR!</v>
      </c>
      <c r="BS34" s="279" t="str">
        <f>RESULTADOS!#REF!</f>
        <v>#ERROR!</v>
      </c>
      <c r="BT34" s="279" t="str">
        <f>RESULTADOS!#REF!</f>
        <v>#ERROR!</v>
      </c>
      <c r="BU34" s="279" t="str">
        <f>RESULTADOS!#REF!</f>
        <v>#ERROR!</v>
      </c>
      <c r="BV34" s="279" t="str">
        <f>RESULTADOS!#REF!</f>
        <v>#ERROR!</v>
      </c>
      <c r="BW34" s="279" t="str">
        <f>RESULTADOS!#REF!</f>
        <v>#ERROR!</v>
      </c>
      <c r="BX34" s="279" t="str">
        <f>RESULTADOS!#REF!</f>
        <v>#ERROR!</v>
      </c>
      <c r="BY34" s="279" t="str">
        <f>RESULTADOS!#REF!</f>
        <v>#ERROR!</v>
      </c>
      <c r="BZ34" s="279" t="str">
        <f>RESULTADOS!#REF!</f>
        <v>#ERROR!</v>
      </c>
      <c r="CA34" s="279" t="str">
        <f>RESULTADOS!#REF!</f>
        <v>#ERROR!</v>
      </c>
      <c r="CB34" s="279" t="str">
        <f>RESULTADOS!#REF!</f>
        <v>#ERROR!</v>
      </c>
      <c r="CC34" s="279" t="str">
        <f>RESULTADOS!#REF!</f>
        <v>#ERROR!</v>
      </c>
      <c r="CD34" s="279" t="str">
        <f>RESULTADOS!#REF!</f>
        <v>#ERROR!</v>
      </c>
      <c r="CE34" s="279" t="str">
        <f>RESULTADOS!#REF!</f>
        <v>#ERROR!</v>
      </c>
      <c r="CF34" s="279" t="str">
        <f>RESULTADOS!#REF!</f>
        <v>#ERROR!</v>
      </c>
      <c r="CG34" s="279" t="str">
        <f>RESULTADOS!#REF!</f>
        <v>#ERROR!</v>
      </c>
      <c r="CH34" s="279" t="str">
        <f>RESULTADOS!#REF!</f>
        <v>#ERROR!</v>
      </c>
      <c r="CI34" s="279" t="str">
        <f>RESULTADOS!#REF!</f>
        <v>#ERROR!</v>
      </c>
      <c r="CJ34" s="279" t="str">
        <f>RESULTADOS!#REF!</f>
        <v>#ERROR!</v>
      </c>
      <c r="CK34" s="279" t="str">
        <f>RESULTADOS!#REF!</f>
        <v>#ERROR!</v>
      </c>
      <c r="CL34" s="279" t="str">
        <f>RESULTADOS!#REF!</f>
        <v>#ERROR!</v>
      </c>
      <c r="CM34" s="279" t="str">
        <f>RESULTADOS!#REF!</f>
        <v>#ERROR!</v>
      </c>
      <c r="CN34" s="279" t="str">
        <f>RESULTADOS!#REF!</f>
        <v>#ERROR!</v>
      </c>
      <c r="CO34" s="279" t="str">
        <f>RESULTADOS!#REF!</f>
        <v>#ERROR!</v>
      </c>
      <c r="CP34" s="279" t="str">
        <f>RESULTADOS!#REF!</f>
        <v>#ERROR!</v>
      </c>
      <c r="CQ34" s="279" t="str">
        <f>RESULTADOS!#REF!</f>
        <v>#ERROR!</v>
      </c>
      <c r="CR34" s="279" t="str">
        <f>RESULTADOS!#REF!</f>
        <v>#ERROR!</v>
      </c>
      <c r="CS34" s="279" t="str">
        <f>RESULTADOS!#REF!</f>
        <v>#ERROR!</v>
      </c>
      <c r="CT34" s="279" t="str">
        <f>RESULTADOS!#REF!</f>
        <v>#ERROR!</v>
      </c>
      <c r="CU34" s="279" t="str">
        <f>RESULTADOS!#REF!</f>
        <v>#ERROR!</v>
      </c>
      <c r="CV34" s="279" t="str">
        <f>RESULTADOS!#REF!</f>
        <v>#ERROR!</v>
      </c>
      <c r="CW34" s="279" t="str">
        <f>RESULTADOS!#REF!</f>
        <v>#ERROR!</v>
      </c>
      <c r="CX34" s="279" t="str">
        <f>RESULTADOS!#REF!</f>
        <v>#ERROR!</v>
      </c>
      <c r="CY34" s="279" t="str">
        <f>RESULTADOS!#REF!</f>
        <v>#ERROR!</v>
      </c>
      <c r="CZ34" s="279" t="str">
        <f>RESULTADOS!#REF!</f>
        <v>#ERROR!</v>
      </c>
      <c r="DA34" s="279" t="str">
        <f>RESULTADOS!#REF!</f>
        <v>#ERROR!</v>
      </c>
      <c r="DB34" s="279" t="str">
        <f>RESULTADOS!#REF!</f>
        <v>#ERROR!</v>
      </c>
      <c r="DC34" s="279" t="str">
        <f>RESULTADOS!#REF!</f>
        <v>#ERROR!</v>
      </c>
      <c r="DD34" s="279" t="str">
        <f>RESULTADOS!#REF!</f>
        <v>#ERROR!</v>
      </c>
      <c r="DE34" s="279" t="str">
        <f>RESULTADOS!#REF!</f>
        <v>#ERROR!</v>
      </c>
      <c r="DF34" s="279" t="str">
        <f>RESULTADOS!#REF!</f>
        <v>#ERROR!</v>
      </c>
      <c r="DG34" s="279" t="str">
        <f>RESULTADOS!#REF!</f>
        <v>#ERROR!</v>
      </c>
      <c r="DH34" s="279" t="str">
        <f>RESULTADOS!#REF!</f>
        <v>#ERROR!</v>
      </c>
      <c r="DI34" s="279" t="str">
        <f>RESULTADOS!#REF!</f>
        <v>#ERROR!</v>
      </c>
      <c r="DJ34" s="279" t="str">
        <f>RESULTADOS!#REF!</f>
        <v>#ERROR!</v>
      </c>
      <c r="DK34" s="279" t="str">
        <f>RESULTADOS!#REF!</f>
        <v>#ERROR!</v>
      </c>
      <c r="DL34" s="279" t="str">
        <f>RESULTADOS!#REF!</f>
        <v>#ERROR!</v>
      </c>
      <c r="DM34" s="279" t="str">
        <f>RESULTADOS!#REF!</f>
        <v>#ERROR!</v>
      </c>
      <c r="DN34" s="279" t="str">
        <f>RESULTADOS!#REF!</f>
        <v>#ERROR!</v>
      </c>
      <c r="DO34" s="282" t="str">
        <f>RESULTADOS!#REF!</f>
        <v>#ERROR!</v>
      </c>
      <c r="DP34" s="282" t="str">
        <f>RESULTADOS!#REF!</f>
        <v>#ERROR!</v>
      </c>
      <c r="DQ34" s="282" t="str">
        <f t="shared" si="2"/>
        <v>#ERROR!</v>
      </c>
      <c r="DR34" s="282" t="str">
        <f t="array" ref="DR34">IFERROR(INDEX('03.Muestra'!$E$8:$E$17,SMALL(IF("Documento no web"='03.Muestra'!$D$8:$D$17,ROW('03.Muestra'!$E$8:$E$17)-MIN(ROW('03.Muestra'!$D$8:$D$17))+1,""),ROW()-2)),"")</f>
        <v/>
      </c>
      <c r="DS34" s="282" t="str">
        <f>RESULTADOS!#REF!</f>
        <v>#ERROR!</v>
      </c>
      <c r="DT34" s="282" t="str">
        <f t="array" ref="DT34">IFERROR(INDEX('03.Muestra'!$G$8:$G$17,SMALL(IF("Documento no web"='03.Muestra'!$D$8:$D$17,ROW('03.Muestra'!$G$8:$G$17)-MIN(ROW('03.Muestra'!$D$8:$D$17))+1,""),ROW()-2)),"")</f>
        <v/>
      </c>
      <c r="DU34" s="286" t="str">
        <f t="array" ref="DU34">IFERROR(INDEX('03.Muestra'!$H$8:$H$17,SMALL(IF("Documento no web"='03.Muestra'!$D$8:$D$17,ROW('03.Muestra'!$H$8:$H$17)-MIN(ROW('03.Muestra'!$D$8:$D$17))+1,""),ROW()-2)),"")</f>
        <v/>
      </c>
      <c r="DV34" s="279" t="str">
        <f>RESULTADOS!#REF!</f>
        <v>#ERROR!</v>
      </c>
      <c r="DW34" s="279" t="str">
        <f>RESULTADOS!#REF!</f>
        <v>#ERROR!</v>
      </c>
      <c r="DX34" s="279" t="str">
        <f>RESULTADOS!#REF!</f>
        <v>#ERROR!</v>
      </c>
      <c r="DY34" s="279" t="str">
        <f>RESULTADOS!#REF!</f>
        <v>#ERROR!</v>
      </c>
      <c r="DZ34" s="279" t="str">
        <f>RESULTADOS!#REF!</f>
        <v>#ERROR!</v>
      </c>
      <c r="EA34" s="279" t="str">
        <f>RESULTADOS!#REF!</f>
        <v>#ERROR!</v>
      </c>
      <c r="EB34" s="279" t="str">
        <f>RESULTADOS!#REF!</f>
        <v>#ERROR!</v>
      </c>
      <c r="EC34" s="279" t="str">
        <f>RESULTADOS!#REF!</f>
        <v>#ERROR!</v>
      </c>
      <c r="ED34" s="279" t="str">
        <f>RESULTADOS!#REF!</f>
        <v>#ERROR!</v>
      </c>
      <c r="EE34" s="279" t="str">
        <f>RESULTADOS!#REF!</f>
        <v>#ERROR!</v>
      </c>
      <c r="EF34" s="279" t="str">
        <f>RESULTADOS!#REF!</f>
        <v>#ERROR!</v>
      </c>
      <c r="EG34" s="279" t="str">
        <f>RESULTADOS!#REF!</f>
        <v>#ERROR!</v>
      </c>
      <c r="EH34" s="279" t="str">
        <f>RESULTADOS!#REF!</f>
        <v>#ERROR!</v>
      </c>
      <c r="EI34" s="279" t="str">
        <f>RESULTADOS!#REF!</f>
        <v>#ERROR!</v>
      </c>
      <c r="EJ34" s="279" t="str">
        <f>RESULTADOS!#REF!</f>
        <v>#ERROR!</v>
      </c>
      <c r="EK34" s="279" t="str">
        <f>RESULTADOS!#REF!</f>
        <v>#ERROR!</v>
      </c>
      <c r="EL34" s="279" t="str">
        <f>RESULTADOS!#REF!</f>
        <v>#ERROR!</v>
      </c>
      <c r="EM34" s="279" t="str">
        <f>RESULTADOS!#REF!</f>
        <v>#ERROR!</v>
      </c>
      <c r="EN34" s="279" t="str">
        <f>RESULTADOS!#REF!</f>
        <v>#ERROR!</v>
      </c>
      <c r="EO34" s="279" t="str">
        <f>RESULTADOS!#REF!</f>
        <v>#ERROR!</v>
      </c>
      <c r="EP34" s="279" t="str">
        <f>RESULTADOS!#REF!</f>
        <v>#ERROR!</v>
      </c>
      <c r="EQ34" s="279" t="str">
        <f>RESULTADOS!#REF!</f>
        <v>#ERROR!</v>
      </c>
      <c r="ER34" s="279" t="str">
        <f>RESULTADOS!#REF!</f>
        <v>#ERROR!</v>
      </c>
      <c r="ES34" s="279" t="str">
        <f>RESULTADOS!#REF!</f>
        <v>#ERROR!</v>
      </c>
      <c r="ET34" s="279" t="str">
        <f>RESULTADOS!#REF!</f>
        <v>#ERROR!</v>
      </c>
      <c r="EU34" s="279" t="str">
        <f>RESULTADOS!#REF!</f>
        <v>#ERROR!</v>
      </c>
      <c r="EV34" s="279" t="str">
        <f>RESULTADOS!#REF!</f>
        <v>#ERROR!</v>
      </c>
      <c r="EW34" s="279" t="str">
        <f>RESULTADOS!#REF!</f>
        <v>#ERROR!</v>
      </c>
      <c r="EX34" s="279" t="str">
        <f>RESULTADOS!#REF!</f>
        <v>#ERROR!</v>
      </c>
      <c r="EY34" s="279" t="str">
        <f>RESULTADOS!#REF!</f>
        <v>#ERROR!</v>
      </c>
      <c r="EZ34" s="279" t="str">
        <f>RESULTADOS!#REF!</f>
        <v>#ERROR!</v>
      </c>
      <c r="FA34" s="279" t="str">
        <f>RESULTADOS!#REF!</f>
        <v>#ERROR!</v>
      </c>
      <c r="FB34" s="279" t="str">
        <f>RESULTADOS!#REF!</f>
        <v>#ERROR!</v>
      </c>
      <c r="FC34" s="279" t="str">
        <f>RESULTADOS!#REF!</f>
        <v>#ERROR!</v>
      </c>
      <c r="FD34" s="279" t="str">
        <f>RESULTADOS!#REF!</f>
        <v>#ERROR!</v>
      </c>
      <c r="FE34" s="279" t="str">
        <f>RESULTADOS!#REF!</f>
        <v>#ERROR!</v>
      </c>
      <c r="FF34" s="279" t="str">
        <f>RESULTADOS!#REF!</f>
        <v>#ERROR!</v>
      </c>
      <c r="FG34" s="279" t="str">
        <f>RESULTADOS!#REF!</f>
        <v>#ERROR!</v>
      </c>
      <c r="FH34" s="279" t="str">
        <f>RESULTADOS!#REF!</f>
        <v>#ERROR!</v>
      </c>
      <c r="FI34" s="279" t="str">
        <f>RESULTADOS!#REF!</f>
        <v>#ERROR!</v>
      </c>
      <c r="FJ34" s="279" t="str">
        <f>RESULTADOS!#REF!</f>
        <v>#ERROR!</v>
      </c>
      <c r="FK34" s="279" t="str">
        <f>RESULTADOS!#REF!</f>
        <v>#ERROR!</v>
      </c>
      <c r="FL34" s="279" t="str">
        <f>RESULTADOS!#REF!</f>
        <v>#ERROR!</v>
      </c>
      <c r="FM34" s="279" t="str">
        <f>RESULTADOS!#REF!</f>
        <v>#ERROR!</v>
      </c>
      <c r="FN34" s="279" t="str">
        <f>RESULTADOS!#REF!</f>
        <v>#ERROR!</v>
      </c>
    </row>
    <row r="35" ht="12.75" customHeight="1">
      <c r="T35" s="282" t="str">
        <f>RESULTADOS!#REF!</f>
        <v>#ERROR!</v>
      </c>
      <c r="U35" s="282" t="str">
        <f>RESULTADOS!#REF!</f>
        <v>#ERROR!</v>
      </c>
      <c r="V35" s="282" t="str">
        <f t="shared" si="1"/>
        <v>#ERROR!</v>
      </c>
      <c r="W35" s="282"/>
      <c r="X35" s="282" t="str">
        <f>RESULTADOS!#REF!</f>
        <v>#ERROR!</v>
      </c>
      <c r="Y35" s="282"/>
      <c r="Z35" s="286"/>
      <c r="AA35" s="279" t="str">
        <f>RESULTADOS!#REF!</f>
        <v>#ERROR!</v>
      </c>
      <c r="AB35" s="279" t="str">
        <f>RESULTADOS!#REF!</f>
        <v>#ERROR!</v>
      </c>
      <c r="AC35" s="279" t="str">
        <f>RESULTADOS!#REF!</f>
        <v>#ERROR!</v>
      </c>
      <c r="AD35" s="279" t="str">
        <f>RESULTADOS!#REF!</f>
        <v>#ERROR!</v>
      </c>
      <c r="AE35" s="279" t="str">
        <f>RESULTADOS!#REF!</f>
        <v>#ERROR!</v>
      </c>
      <c r="AF35" s="279" t="str">
        <f>RESULTADOS!#REF!</f>
        <v>#ERROR!</v>
      </c>
      <c r="AG35" s="279" t="str">
        <f>RESULTADOS!#REF!</f>
        <v>#ERROR!</v>
      </c>
      <c r="AH35" s="279" t="str">
        <f>RESULTADOS!#REF!</f>
        <v>#ERROR!</v>
      </c>
      <c r="AI35" s="279" t="str">
        <f>RESULTADOS!#REF!</f>
        <v>#ERROR!</v>
      </c>
      <c r="AJ35" s="279" t="str">
        <f>RESULTADOS!#REF!</f>
        <v>#ERROR!</v>
      </c>
      <c r="AK35" s="279" t="str">
        <f>RESULTADOS!#REF!</f>
        <v>#ERROR!</v>
      </c>
      <c r="AL35" s="279" t="str">
        <f>RESULTADOS!#REF!</f>
        <v>#ERROR!</v>
      </c>
      <c r="AM35" s="279" t="str">
        <f>RESULTADOS!#REF!</f>
        <v>#ERROR!</v>
      </c>
      <c r="AN35" s="279" t="str">
        <f>RESULTADOS!#REF!</f>
        <v>#ERROR!</v>
      </c>
      <c r="AO35" s="279" t="str">
        <f>RESULTADOS!#REF!</f>
        <v>#ERROR!</v>
      </c>
      <c r="AP35" s="279" t="str">
        <f>RESULTADOS!#REF!</f>
        <v>#ERROR!</v>
      </c>
      <c r="AQ35" s="279" t="str">
        <f>RESULTADOS!#REF!</f>
        <v>#ERROR!</v>
      </c>
      <c r="AR35" s="279" t="str">
        <f>RESULTADOS!#REF!</f>
        <v>#ERROR!</v>
      </c>
      <c r="AS35" s="279" t="str">
        <f>RESULTADOS!#REF!</f>
        <v>#ERROR!</v>
      </c>
      <c r="AT35" s="279" t="str">
        <f>RESULTADOS!#REF!</f>
        <v>#ERROR!</v>
      </c>
      <c r="AU35" s="279" t="str">
        <f>RESULTADOS!#REF!</f>
        <v>#ERROR!</v>
      </c>
      <c r="AV35" s="279" t="str">
        <f>RESULTADOS!#REF!</f>
        <v>#ERROR!</v>
      </c>
      <c r="AW35" s="279" t="str">
        <f>RESULTADOS!#REF!</f>
        <v>#ERROR!</v>
      </c>
      <c r="AX35" s="279" t="str">
        <f>RESULTADOS!#REF!</f>
        <v>#ERROR!</v>
      </c>
      <c r="AY35" s="279" t="str">
        <f>RESULTADOS!#REF!</f>
        <v>#ERROR!</v>
      </c>
      <c r="AZ35" s="279" t="str">
        <f>RESULTADOS!#REF!</f>
        <v>#ERROR!</v>
      </c>
      <c r="BA35" s="279" t="str">
        <f>RESULTADOS!#REF!</f>
        <v>#ERROR!</v>
      </c>
      <c r="BB35" s="279" t="str">
        <f>RESULTADOS!#REF!</f>
        <v>#ERROR!</v>
      </c>
      <c r="BC35" s="279" t="str">
        <f>RESULTADOS!#REF!</f>
        <v>#ERROR!</v>
      </c>
      <c r="BD35" s="279" t="str">
        <f>RESULTADOS!#REF!</f>
        <v>#ERROR!</v>
      </c>
      <c r="BE35" s="279" t="str">
        <f>RESULTADOS!#REF!</f>
        <v>#ERROR!</v>
      </c>
      <c r="BF35" s="279" t="str">
        <f>RESULTADOS!#REF!</f>
        <v>#ERROR!</v>
      </c>
      <c r="BG35" s="279" t="str">
        <f>RESULTADOS!#REF!</f>
        <v>#ERROR!</v>
      </c>
      <c r="BH35" s="279" t="str">
        <f>RESULTADOS!#REF!</f>
        <v>#ERROR!</v>
      </c>
      <c r="BI35" s="279" t="str">
        <f>RESULTADOS!#REF!</f>
        <v>#ERROR!</v>
      </c>
      <c r="BJ35" s="279" t="str">
        <f>RESULTADOS!#REF!</f>
        <v>#ERROR!</v>
      </c>
      <c r="BK35" s="279" t="str">
        <f>RESULTADOS!#REF!</f>
        <v>#ERROR!</v>
      </c>
      <c r="BL35" s="279" t="str">
        <f>RESULTADOS!#REF!</f>
        <v>#ERROR!</v>
      </c>
      <c r="BM35" s="279" t="str">
        <f>RESULTADOS!#REF!</f>
        <v>#ERROR!</v>
      </c>
      <c r="BN35" s="279" t="str">
        <f>RESULTADOS!#REF!</f>
        <v>#ERROR!</v>
      </c>
      <c r="BO35" s="279" t="str">
        <f>RESULTADOS!#REF!</f>
        <v>#ERROR!</v>
      </c>
      <c r="BP35" s="279" t="str">
        <f>RESULTADOS!#REF!</f>
        <v>#ERROR!</v>
      </c>
      <c r="BQ35" s="279" t="str">
        <f>RESULTADOS!#REF!</f>
        <v>#ERROR!</v>
      </c>
      <c r="BR35" s="279" t="str">
        <f>RESULTADOS!#REF!</f>
        <v>#ERROR!</v>
      </c>
      <c r="BS35" s="279" t="str">
        <f>RESULTADOS!#REF!</f>
        <v>#ERROR!</v>
      </c>
      <c r="BT35" s="279" t="str">
        <f>RESULTADOS!#REF!</f>
        <v>#ERROR!</v>
      </c>
      <c r="BU35" s="279" t="str">
        <f>RESULTADOS!#REF!</f>
        <v>#ERROR!</v>
      </c>
      <c r="BV35" s="279" t="str">
        <f>RESULTADOS!#REF!</f>
        <v>#ERROR!</v>
      </c>
      <c r="BW35" s="279" t="str">
        <f>RESULTADOS!#REF!</f>
        <v>#ERROR!</v>
      </c>
      <c r="BX35" s="279" t="str">
        <f>RESULTADOS!#REF!</f>
        <v>#ERROR!</v>
      </c>
      <c r="BY35" s="279" t="str">
        <f>RESULTADOS!#REF!</f>
        <v>#ERROR!</v>
      </c>
      <c r="BZ35" s="279" t="str">
        <f>RESULTADOS!#REF!</f>
        <v>#ERROR!</v>
      </c>
      <c r="CA35" s="279" t="str">
        <f>RESULTADOS!#REF!</f>
        <v>#ERROR!</v>
      </c>
      <c r="CB35" s="279" t="str">
        <f>RESULTADOS!#REF!</f>
        <v>#ERROR!</v>
      </c>
      <c r="CC35" s="279" t="str">
        <f>RESULTADOS!#REF!</f>
        <v>#ERROR!</v>
      </c>
      <c r="CD35" s="279" t="str">
        <f>RESULTADOS!#REF!</f>
        <v>#ERROR!</v>
      </c>
      <c r="CE35" s="279" t="str">
        <f>RESULTADOS!#REF!</f>
        <v>#ERROR!</v>
      </c>
      <c r="CF35" s="279" t="str">
        <f>RESULTADOS!#REF!</f>
        <v>#ERROR!</v>
      </c>
      <c r="CG35" s="279" t="str">
        <f>RESULTADOS!#REF!</f>
        <v>#ERROR!</v>
      </c>
      <c r="CH35" s="279" t="str">
        <f>RESULTADOS!#REF!</f>
        <v>#ERROR!</v>
      </c>
      <c r="CI35" s="279" t="str">
        <f>RESULTADOS!#REF!</f>
        <v>#ERROR!</v>
      </c>
      <c r="CJ35" s="279" t="str">
        <f>RESULTADOS!#REF!</f>
        <v>#ERROR!</v>
      </c>
      <c r="CK35" s="279" t="str">
        <f>RESULTADOS!#REF!</f>
        <v>#ERROR!</v>
      </c>
      <c r="CL35" s="279" t="str">
        <f>RESULTADOS!#REF!</f>
        <v>#ERROR!</v>
      </c>
      <c r="CM35" s="279" t="str">
        <f>RESULTADOS!#REF!</f>
        <v>#ERROR!</v>
      </c>
      <c r="CN35" s="279" t="str">
        <f>RESULTADOS!#REF!</f>
        <v>#ERROR!</v>
      </c>
      <c r="CO35" s="279" t="str">
        <f>RESULTADOS!#REF!</f>
        <v>#ERROR!</v>
      </c>
      <c r="CP35" s="279" t="str">
        <f>RESULTADOS!#REF!</f>
        <v>#ERROR!</v>
      </c>
      <c r="CQ35" s="279" t="str">
        <f>RESULTADOS!#REF!</f>
        <v>#ERROR!</v>
      </c>
      <c r="CR35" s="279" t="str">
        <f>RESULTADOS!#REF!</f>
        <v>#ERROR!</v>
      </c>
      <c r="CS35" s="279" t="str">
        <f>RESULTADOS!#REF!</f>
        <v>#ERROR!</v>
      </c>
      <c r="CT35" s="279" t="str">
        <f>RESULTADOS!#REF!</f>
        <v>#ERROR!</v>
      </c>
      <c r="CU35" s="279" t="str">
        <f>RESULTADOS!#REF!</f>
        <v>#ERROR!</v>
      </c>
      <c r="CV35" s="279" t="str">
        <f>RESULTADOS!#REF!</f>
        <v>#ERROR!</v>
      </c>
      <c r="CW35" s="279" t="str">
        <f>RESULTADOS!#REF!</f>
        <v>#ERROR!</v>
      </c>
      <c r="CX35" s="279" t="str">
        <f>RESULTADOS!#REF!</f>
        <v>#ERROR!</v>
      </c>
      <c r="CY35" s="279" t="str">
        <f>RESULTADOS!#REF!</f>
        <v>#ERROR!</v>
      </c>
      <c r="CZ35" s="279" t="str">
        <f>RESULTADOS!#REF!</f>
        <v>#ERROR!</v>
      </c>
      <c r="DA35" s="279" t="str">
        <f>RESULTADOS!#REF!</f>
        <v>#ERROR!</v>
      </c>
      <c r="DB35" s="279" t="str">
        <f>RESULTADOS!#REF!</f>
        <v>#ERROR!</v>
      </c>
      <c r="DC35" s="279" t="str">
        <f>RESULTADOS!#REF!</f>
        <v>#ERROR!</v>
      </c>
      <c r="DD35" s="279" t="str">
        <f>RESULTADOS!#REF!</f>
        <v>#ERROR!</v>
      </c>
      <c r="DE35" s="279" t="str">
        <f>RESULTADOS!#REF!</f>
        <v>#ERROR!</v>
      </c>
      <c r="DF35" s="279" t="str">
        <f>RESULTADOS!#REF!</f>
        <v>#ERROR!</v>
      </c>
      <c r="DG35" s="279" t="str">
        <f>RESULTADOS!#REF!</f>
        <v>#ERROR!</v>
      </c>
      <c r="DH35" s="279" t="str">
        <f>RESULTADOS!#REF!</f>
        <v>#ERROR!</v>
      </c>
      <c r="DI35" s="279" t="str">
        <f>RESULTADOS!#REF!</f>
        <v>#ERROR!</v>
      </c>
      <c r="DJ35" s="279" t="str">
        <f>RESULTADOS!#REF!</f>
        <v>#ERROR!</v>
      </c>
      <c r="DK35" s="279" t="str">
        <f>RESULTADOS!#REF!</f>
        <v>#ERROR!</v>
      </c>
      <c r="DL35" s="279" t="str">
        <f>RESULTADOS!#REF!</f>
        <v>#ERROR!</v>
      </c>
      <c r="DM35" s="279" t="str">
        <f>RESULTADOS!#REF!</f>
        <v>#ERROR!</v>
      </c>
      <c r="DN35" s="279" t="str">
        <f>RESULTADOS!#REF!</f>
        <v>#ERROR!</v>
      </c>
      <c r="DO35" s="282" t="str">
        <f>RESULTADOS!#REF!</f>
        <v>#ERROR!</v>
      </c>
      <c r="DP35" s="282" t="str">
        <f>RESULTADOS!#REF!</f>
        <v>#ERROR!</v>
      </c>
      <c r="DQ35" s="282" t="str">
        <f t="shared" si="2"/>
        <v>#ERROR!</v>
      </c>
      <c r="DR35" s="282" t="str">
        <f t="array" ref="DR35">IFERROR(INDEX('03.Muestra'!$E$8:$E$17,SMALL(IF("Documento no web"='03.Muestra'!$D$8:$D$17,ROW('03.Muestra'!$E$8:$E$17)-MIN(ROW('03.Muestra'!$D$8:$D$17))+1,""),ROW()-2)),"")</f>
        <v/>
      </c>
      <c r="DS35" s="282" t="str">
        <f>RESULTADOS!#REF!</f>
        <v>#ERROR!</v>
      </c>
      <c r="DT35" s="282" t="str">
        <f t="array" ref="DT35">IFERROR(INDEX('03.Muestra'!$G$8:$G$17,SMALL(IF("Documento no web"='03.Muestra'!$D$8:$D$17,ROW('03.Muestra'!$G$8:$G$17)-MIN(ROW('03.Muestra'!$D$8:$D$17))+1,""),ROW()-2)),"")</f>
        <v/>
      </c>
      <c r="DU35" s="286" t="str">
        <f t="array" ref="DU35">IFERROR(INDEX('03.Muestra'!$H$8:$H$17,SMALL(IF("Documento no web"='03.Muestra'!$D$8:$D$17,ROW('03.Muestra'!$H$8:$H$17)-MIN(ROW('03.Muestra'!$D$8:$D$17))+1,""),ROW()-2)),"")</f>
        <v/>
      </c>
      <c r="DV35" s="279" t="str">
        <f>RESULTADOS!#REF!</f>
        <v>#ERROR!</v>
      </c>
      <c r="DW35" s="279" t="str">
        <f>RESULTADOS!#REF!</f>
        <v>#ERROR!</v>
      </c>
      <c r="DX35" s="279" t="str">
        <f>RESULTADOS!#REF!</f>
        <v>#ERROR!</v>
      </c>
      <c r="DY35" s="279" t="str">
        <f>RESULTADOS!#REF!</f>
        <v>#ERROR!</v>
      </c>
      <c r="DZ35" s="279" t="str">
        <f>RESULTADOS!#REF!</f>
        <v>#ERROR!</v>
      </c>
      <c r="EA35" s="279" t="str">
        <f>RESULTADOS!#REF!</f>
        <v>#ERROR!</v>
      </c>
      <c r="EB35" s="279" t="str">
        <f>RESULTADOS!#REF!</f>
        <v>#ERROR!</v>
      </c>
      <c r="EC35" s="279" t="str">
        <f>RESULTADOS!#REF!</f>
        <v>#ERROR!</v>
      </c>
      <c r="ED35" s="279" t="str">
        <f>RESULTADOS!#REF!</f>
        <v>#ERROR!</v>
      </c>
      <c r="EE35" s="279" t="str">
        <f>RESULTADOS!#REF!</f>
        <v>#ERROR!</v>
      </c>
      <c r="EF35" s="279" t="str">
        <f>RESULTADOS!#REF!</f>
        <v>#ERROR!</v>
      </c>
      <c r="EG35" s="279" t="str">
        <f>RESULTADOS!#REF!</f>
        <v>#ERROR!</v>
      </c>
      <c r="EH35" s="279" t="str">
        <f>RESULTADOS!#REF!</f>
        <v>#ERROR!</v>
      </c>
      <c r="EI35" s="279" t="str">
        <f>RESULTADOS!#REF!</f>
        <v>#ERROR!</v>
      </c>
      <c r="EJ35" s="279" t="str">
        <f>RESULTADOS!#REF!</f>
        <v>#ERROR!</v>
      </c>
      <c r="EK35" s="279" t="str">
        <f>RESULTADOS!#REF!</f>
        <v>#ERROR!</v>
      </c>
      <c r="EL35" s="279" t="str">
        <f>RESULTADOS!#REF!</f>
        <v>#ERROR!</v>
      </c>
      <c r="EM35" s="279" t="str">
        <f>RESULTADOS!#REF!</f>
        <v>#ERROR!</v>
      </c>
      <c r="EN35" s="279" t="str">
        <f>RESULTADOS!#REF!</f>
        <v>#ERROR!</v>
      </c>
      <c r="EO35" s="279" t="str">
        <f>RESULTADOS!#REF!</f>
        <v>#ERROR!</v>
      </c>
      <c r="EP35" s="279" t="str">
        <f>RESULTADOS!#REF!</f>
        <v>#ERROR!</v>
      </c>
      <c r="EQ35" s="279" t="str">
        <f>RESULTADOS!#REF!</f>
        <v>#ERROR!</v>
      </c>
      <c r="ER35" s="279" t="str">
        <f>RESULTADOS!#REF!</f>
        <v>#ERROR!</v>
      </c>
      <c r="ES35" s="279" t="str">
        <f>RESULTADOS!#REF!</f>
        <v>#ERROR!</v>
      </c>
      <c r="ET35" s="279" t="str">
        <f>RESULTADOS!#REF!</f>
        <v>#ERROR!</v>
      </c>
      <c r="EU35" s="279" t="str">
        <f>RESULTADOS!#REF!</f>
        <v>#ERROR!</v>
      </c>
      <c r="EV35" s="279" t="str">
        <f>RESULTADOS!#REF!</f>
        <v>#ERROR!</v>
      </c>
      <c r="EW35" s="279" t="str">
        <f>RESULTADOS!#REF!</f>
        <v>#ERROR!</v>
      </c>
      <c r="EX35" s="279" t="str">
        <f>RESULTADOS!#REF!</f>
        <v>#ERROR!</v>
      </c>
      <c r="EY35" s="279" t="str">
        <f>RESULTADOS!#REF!</f>
        <v>#ERROR!</v>
      </c>
      <c r="EZ35" s="279" t="str">
        <f>RESULTADOS!#REF!</f>
        <v>#ERROR!</v>
      </c>
      <c r="FA35" s="279" t="str">
        <f>RESULTADOS!#REF!</f>
        <v>#ERROR!</v>
      </c>
      <c r="FB35" s="279" t="str">
        <f>RESULTADOS!#REF!</f>
        <v>#ERROR!</v>
      </c>
      <c r="FC35" s="279" t="str">
        <f>RESULTADOS!#REF!</f>
        <v>#ERROR!</v>
      </c>
      <c r="FD35" s="279" t="str">
        <f>RESULTADOS!#REF!</f>
        <v>#ERROR!</v>
      </c>
      <c r="FE35" s="279" t="str">
        <f>RESULTADOS!#REF!</f>
        <v>#ERROR!</v>
      </c>
      <c r="FF35" s="279" t="str">
        <f>RESULTADOS!#REF!</f>
        <v>#ERROR!</v>
      </c>
      <c r="FG35" s="279" t="str">
        <f>RESULTADOS!#REF!</f>
        <v>#ERROR!</v>
      </c>
      <c r="FH35" s="279" t="str">
        <f>RESULTADOS!#REF!</f>
        <v>#ERROR!</v>
      </c>
      <c r="FI35" s="279" t="str">
        <f>RESULTADOS!#REF!</f>
        <v>#ERROR!</v>
      </c>
      <c r="FJ35" s="279" t="str">
        <f>RESULTADOS!#REF!</f>
        <v>#ERROR!</v>
      </c>
      <c r="FK35" s="279" t="str">
        <f>RESULTADOS!#REF!</f>
        <v>#ERROR!</v>
      </c>
      <c r="FL35" s="279" t="str">
        <f>RESULTADOS!#REF!</f>
        <v>#ERROR!</v>
      </c>
      <c r="FM35" s="279" t="str">
        <f>RESULTADOS!#REF!</f>
        <v>#ERROR!</v>
      </c>
      <c r="FN35" s="279" t="str">
        <f>RESULTADOS!#REF!</f>
        <v>#ERROR!</v>
      </c>
    </row>
    <row r="36" ht="12.75" customHeight="1">
      <c r="T36" s="282" t="str">
        <f>RESULTADOS!#REF!</f>
        <v>#ERROR!</v>
      </c>
      <c r="U36" s="282" t="str">
        <f>RESULTADOS!#REF!</f>
        <v>#ERROR!</v>
      </c>
      <c r="V36" s="282" t="str">
        <f t="shared" si="1"/>
        <v>#ERROR!</v>
      </c>
      <c r="W36" s="282"/>
      <c r="X36" s="282" t="str">
        <f>RESULTADOS!#REF!</f>
        <v>#ERROR!</v>
      </c>
      <c r="Y36" s="282"/>
      <c r="Z36" s="286"/>
      <c r="AA36" s="279" t="str">
        <f>RESULTADOS!#REF!</f>
        <v>#ERROR!</v>
      </c>
      <c r="AB36" s="279" t="str">
        <f>RESULTADOS!#REF!</f>
        <v>#ERROR!</v>
      </c>
      <c r="AC36" s="279" t="str">
        <f>RESULTADOS!#REF!</f>
        <v>#ERROR!</v>
      </c>
      <c r="AD36" s="279" t="str">
        <f>RESULTADOS!#REF!</f>
        <v>#ERROR!</v>
      </c>
      <c r="AE36" s="279" t="str">
        <f>RESULTADOS!#REF!</f>
        <v>#ERROR!</v>
      </c>
      <c r="AF36" s="279" t="str">
        <f>RESULTADOS!#REF!</f>
        <v>#ERROR!</v>
      </c>
      <c r="AG36" s="279" t="str">
        <f>RESULTADOS!#REF!</f>
        <v>#ERROR!</v>
      </c>
      <c r="AH36" s="279" t="str">
        <f>RESULTADOS!#REF!</f>
        <v>#ERROR!</v>
      </c>
      <c r="AI36" s="279" t="str">
        <f>RESULTADOS!#REF!</f>
        <v>#ERROR!</v>
      </c>
      <c r="AJ36" s="279" t="str">
        <f>RESULTADOS!#REF!</f>
        <v>#ERROR!</v>
      </c>
      <c r="AK36" s="279" t="str">
        <f>RESULTADOS!#REF!</f>
        <v>#ERROR!</v>
      </c>
      <c r="AL36" s="279" t="str">
        <f>RESULTADOS!#REF!</f>
        <v>#ERROR!</v>
      </c>
      <c r="AM36" s="279" t="str">
        <f>RESULTADOS!#REF!</f>
        <v>#ERROR!</v>
      </c>
      <c r="AN36" s="279" t="str">
        <f>RESULTADOS!#REF!</f>
        <v>#ERROR!</v>
      </c>
      <c r="AO36" s="279" t="str">
        <f>RESULTADOS!#REF!</f>
        <v>#ERROR!</v>
      </c>
      <c r="AP36" s="279" t="str">
        <f>RESULTADOS!#REF!</f>
        <v>#ERROR!</v>
      </c>
      <c r="AQ36" s="279" t="str">
        <f>RESULTADOS!#REF!</f>
        <v>#ERROR!</v>
      </c>
      <c r="AR36" s="279" t="str">
        <f>RESULTADOS!#REF!</f>
        <v>#ERROR!</v>
      </c>
      <c r="AS36" s="279" t="str">
        <f>RESULTADOS!#REF!</f>
        <v>#ERROR!</v>
      </c>
      <c r="AT36" s="279" t="str">
        <f>RESULTADOS!#REF!</f>
        <v>#ERROR!</v>
      </c>
      <c r="AU36" s="279" t="str">
        <f>RESULTADOS!#REF!</f>
        <v>#ERROR!</v>
      </c>
      <c r="AV36" s="279" t="str">
        <f>RESULTADOS!#REF!</f>
        <v>#ERROR!</v>
      </c>
      <c r="AW36" s="279" t="str">
        <f>RESULTADOS!#REF!</f>
        <v>#ERROR!</v>
      </c>
      <c r="AX36" s="279" t="str">
        <f>RESULTADOS!#REF!</f>
        <v>#ERROR!</v>
      </c>
      <c r="AY36" s="279" t="str">
        <f>RESULTADOS!#REF!</f>
        <v>#ERROR!</v>
      </c>
      <c r="AZ36" s="279" t="str">
        <f>RESULTADOS!#REF!</f>
        <v>#ERROR!</v>
      </c>
      <c r="BA36" s="279" t="str">
        <f>RESULTADOS!#REF!</f>
        <v>#ERROR!</v>
      </c>
      <c r="BB36" s="279" t="str">
        <f>RESULTADOS!#REF!</f>
        <v>#ERROR!</v>
      </c>
      <c r="BC36" s="279" t="str">
        <f>RESULTADOS!#REF!</f>
        <v>#ERROR!</v>
      </c>
      <c r="BD36" s="279" t="str">
        <f>RESULTADOS!#REF!</f>
        <v>#ERROR!</v>
      </c>
      <c r="BE36" s="279" t="str">
        <f>RESULTADOS!#REF!</f>
        <v>#ERROR!</v>
      </c>
      <c r="BF36" s="279" t="str">
        <f>RESULTADOS!#REF!</f>
        <v>#ERROR!</v>
      </c>
      <c r="BG36" s="279" t="str">
        <f>RESULTADOS!#REF!</f>
        <v>#ERROR!</v>
      </c>
      <c r="BH36" s="279" t="str">
        <f>RESULTADOS!#REF!</f>
        <v>#ERROR!</v>
      </c>
      <c r="BI36" s="279" t="str">
        <f>RESULTADOS!#REF!</f>
        <v>#ERROR!</v>
      </c>
      <c r="BJ36" s="279" t="str">
        <f>RESULTADOS!#REF!</f>
        <v>#ERROR!</v>
      </c>
      <c r="BK36" s="279" t="str">
        <f>RESULTADOS!#REF!</f>
        <v>#ERROR!</v>
      </c>
      <c r="BL36" s="279" t="str">
        <f>RESULTADOS!#REF!</f>
        <v>#ERROR!</v>
      </c>
      <c r="BM36" s="279" t="str">
        <f>RESULTADOS!#REF!</f>
        <v>#ERROR!</v>
      </c>
      <c r="BN36" s="279" t="str">
        <f>RESULTADOS!#REF!</f>
        <v>#ERROR!</v>
      </c>
      <c r="BO36" s="279" t="str">
        <f>RESULTADOS!#REF!</f>
        <v>#ERROR!</v>
      </c>
      <c r="BP36" s="279" t="str">
        <f>RESULTADOS!#REF!</f>
        <v>#ERROR!</v>
      </c>
      <c r="BQ36" s="279" t="str">
        <f>RESULTADOS!#REF!</f>
        <v>#ERROR!</v>
      </c>
      <c r="BR36" s="279" t="str">
        <f>RESULTADOS!#REF!</f>
        <v>#ERROR!</v>
      </c>
      <c r="BS36" s="279" t="str">
        <f>RESULTADOS!#REF!</f>
        <v>#ERROR!</v>
      </c>
      <c r="BT36" s="279" t="str">
        <f>RESULTADOS!#REF!</f>
        <v>#ERROR!</v>
      </c>
      <c r="BU36" s="279" t="str">
        <f>RESULTADOS!#REF!</f>
        <v>#ERROR!</v>
      </c>
      <c r="BV36" s="279" t="str">
        <f>RESULTADOS!#REF!</f>
        <v>#ERROR!</v>
      </c>
      <c r="BW36" s="279" t="str">
        <f>RESULTADOS!#REF!</f>
        <v>#ERROR!</v>
      </c>
      <c r="BX36" s="279" t="str">
        <f>RESULTADOS!#REF!</f>
        <v>#ERROR!</v>
      </c>
      <c r="BY36" s="279" t="str">
        <f>RESULTADOS!#REF!</f>
        <v>#ERROR!</v>
      </c>
      <c r="BZ36" s="279" t="str">
        <f>RESULTADOS!#REF!</f>
        <v>#ERROR!</v>
      </c>
      <c r="CA36" s="279" t="str">
        <f>RESULTADOS!#REF!</f>
        <v>#ERROR!</v>
      </c>
      <c r="CB36" s="279" t="str">
        <f>RESULTADOS!#REF!</f>
        <v>#ERROR!</v>
      </c>
      <c r="CC36" s="279" t="str">
        <f>RESULTADOS!#REF!</f>
        <v>#ERROR!</v>
      </c>
      <c r="CD36" s="279" t="str">
        <f>RESULTADOS!#REF!</f>
        <v>#ERROR!</v>
      </c>
      <c r="CE36" s="279" t="str">
        <f>RESULTADOS!#REF!</f>
        <v>#ERROR!</v>
      </c>
      <c r="CF36" s="279" t="str">
        <f>RESULTADOS!#REF!</f>
        <v>#ERROR!</v>
      </c>
      <c r="CG36" s="279" t="str">
        <f>RESULTADOS!#REF!</f>
        <v>#ERROR!</v>
      </c>
      <c r="CH36" s="279" t="str">
        <f>RESULTADOS!#REF!</f>
        <v>#ERROR!</v>
      </c>
      <c r="CI36" s="279" t="str">
        <f>RESULTADOS!#REF!</f>
        <v>#ERROR!</v>
      </c>
      <c r="CJ36" s="279" t="str">
        <f>RESULTADOS!#REF!</f>
        <v>#ERROR!</v>
      </c>
      <c r="CK36" s="279" t="str">
        <f>RESULTADOS!#REF!</f>
        <v>#ERROR!</v>
      </c>
      <c r="CL36" s="279" t="str">
        <f>RESULTADOS!#REF!</f>
        <v>#ERROR!</v>
      </c>
      <c r="CM36" s="279" t="str">
        <f>RESULTADOS!#REF!</f>
        <v>#ERROR!</v>
      </c>
      <c r="CN36" s="279" t="str">
        <f>RESULTADOS!#REF!</f>
        <v>#ERROR!</v>
      </c>
      <c r="CO36" s="279" t="str">
        <f>RESULTADOS!#REF!</f>
        <v>#ERROR!</v>
      </c>
      <c r="CP36" s="279" t="str">
        <f>RESULTADOS!#REF!</f>
        <v>#ERROR!</v>
      </c>
      <c r="CQ36" s="279" t="str">
        <f>RESULTADOS!#REF!</f>
        <v>#ERROR!</v>
      </c>
      <c r="CR36" s="279" t="str">
        <f>RESULTADOS!#REF!</f>
        <v>#ERROR!</v>
      </c>
      <c r="CS36" s="279" t="str">
        <f>RESULTADOS!#REF!</f>
        <v>#ERROR!</v>
      </c>
      <c r="CT36" s="279" t="str">
        <f>RESULTADOS!#REF!</f>
        <v>#ERROR!</v>
      </c>
      <c r="CU36" s="279" t="str">
        <f>RESULTADOS!#REF!</f>
        <v>#ERROR!</v>
      </c>
      <c r="CV36" s="279" t="str">
        <f>RESULTADOS!#REF!</f>
        <v>#ERROR!</v>
      </c>
      <c r="CW36" s="279" t="str">
        <f>RESULTADOS!#REF!</f>
        <v>#ERROR!</v>
      </c>
      <c r="CX36" s="279" t="str">
        <f>RESULTADOS!#REF!</f>
        <v>#ERROR!</v>
      </c>
      <c r="CY36" s="279" t="str">
        <f>RESULTADOS!#REF!</f>
        <v>#ERROR!</v>
      </c>
      <c r="CZ36" s="279" t="str">
        <f>RESULTADOS!#REF!</f>
        <v>#ERROR!</v>
      </c>
      <c r="DA36" s="279" t="str">
        <f>RESULTADOS!#REF!</f>
        <v>#ERROR!</v>
      </c>
      <c r="DB36" s="279" t="str">
        <f>RESULTADOS!#REF!</f>
        <v>#ERROR!</v>
      </c>
      <c r="DC36" s="279" t="str">
        <f>RESULTADOS!#REF!</f>
        <v>#ERROR!</v>
      </c>
      <c r="DD36" s="279" t="str">
        <f>RESULTADOS!#REF!</f>
        <v>#ERROR!</v>
      </c>
      <c r="DE36" s="279" t="str">
        <f>RESULTADOS!#REF!</f>
        <v>#ERROR!</v>
      </c>
      <c r="DF36" s="279" t="str">
        <f>RESULTADOS!#REF!</f>
        <v>#ERROR!</v>
      </c>
      <c r="DG36" s="279" t="str">
        <f>RESULTADOS!#REF!</f>
        <v>#ERROR!</v>
      </c>
      <c r="DH36" s="279" t="str">
        <f>RESULTADOS!#REF!</f>
        <v>#ERROR!</v>
      </c>
      <c r="DI36" s="279" t="str">
        <f>RESULTADOS!#REF!</f>
        <v>#ERROR!</v>
      </c>
      <c r="DJ36" s="279" t="str">
        <f>RESULTADOS!#REF!</f>
        <v>#ERROR!</v>
      </c>
      <c r="DK36" s="279" t="str">
        <f>RESULTADOS!#REF!</f>
        <v>#ERROR!</v>
      </c>
      <c r="DL36" s="279" t="str">
        <f>RESULTADOS!#REF!</f>
        <v>#ERROR!</v>
      </c>
      <c r="DM36" s="279" t="str">
        <f>RESULTADOS!#REF!</f>
        <v>#ERROR!</v>
      </c>
      <c r="DN36" s="279" t="str">
        <f>RESULTADOS!#REF!</f>
        <v>#ERROR!</v>
      </c>
      <c r="DO36" s="282" t="str">
        <f>RESULTADOS!#REF!</f>
        <v>#ERROR!</v>
      </c>
      <c r="DP36" s="282" t="str">
        <f>RESULTADOS!#REF!</f>
        <v>#ERROR!</v>
      </c>
      <c r="DQ36" s="282" t="str">
        <f t="shared" si="2"/>
        <v>#ERROR!</v>
      </c>
      <c r="DR36" s="282" t="str">
        <f t="array" ref="DR36">IFERROR(INDEX('03.Muestra'!$E$8:$E$17,SMALL(IF("Documento no web"='03.Muestra'!$D$8:$D$17,ROW('03.Muestra'!$E$8:$E$17)-MIN(ROW('03.Muestra'!$D$8:$D$17))+1,""),ROW()-2)),"")</f>
        <v/>
      </c>
      <c r="DS36" s="282" t="str">
        <f>RESULTADOS!#REF!</f>
        <v>#ERROR!</v>
      </c>
      <c r="DT36" s="282" t="str">
        <f t="array" ref="DT36">IFERROR(INDEX('03.Muestra'!$G$8:$G$17,SMALL(IF("Documento no web"='03.Muestra'!$D$8:$D$17,ROW('03.Muestra'!$G$8:$G$17)-MIN(ROW('03.Muestra'!$D$8:$D$17))+1,""),ROW()-2)),"")</f>
        <v/>
      </c>
      <c r="DU36" s="286" t="str">
        <f t="array" ref="DU36">IFERROR(INDEX('03.Muestra'!$H$8:$H$17,SMALL(IF("Documento no web"='03.Muestra'!$D$8:$D$17,ROW('03.Muestra'!$H$8:$H$17)-MIN(ROW('03.Muestra'!$D$8:$D$17))+1,""),ROW()-2)),"")</f>
        <v/>
      </c>
      <c r="DV36" s="279" t="str">
        <f>RESULTADOS!#REF!</f>
        <v>#ERROR!</v>
      </c>
      <c r="DW36" s="279" t="str">
        <f>RESULTADOS!#REF!</f>
        <v>#ERROR!</v>
      </c>
      <c r="DX36" s="279" t="str">
        <f>RESULTADOS!#REF!</f>
        <v>#ERROR!</v>
      </c>
      <c r="DY36" s="279" t="str">
        <f>RESULTADOS!#REF!</f>
        <v>#ERROR!</v>
      </c>
      <c r="DZ36" s="279" t="str">
        <f>RESULTADOS!#REF!</f>
        <v>#ERROR!</v>
      </c>
      <c r="EA36" s="279" t="str">
        <f>RESULTADOS!#REF!</f>
        <v>#ERROR!</v>
      </c>
      <c r="EB36" s="279" t="str">
        <f>RESULTADOS!#REF!</f>
        <v>#ERROR!</v>
      </c>
      <c r="EC36" s="279" t="str">
        <f>RESULTADOS!#REF!</f>
        <v>#ERROR!</v>
      </c>
      <c r="ED36" s="279" t="str">
        <f>RESULTADOS!#REF!</f>
        <v>#ERROR!</v>
      </c>
      <c r="EE36" s="279" t="str">
        <f>RESULTADOS!#REF!</f>
        <v>#ERROR!</v>
      </c>
      <c r="EF36" s="279" t="str">
        <f>RESULTADOS!#REF!</f>
        <v>#ERROR!</v>
      </c>
      <c r="EG36" s="279" t="str">
        <f>RESULTADOS!#REF!</f>
        <v>#ERROR!</v>
      </c>
      <c r="EH36" s="279" t="str">
        <f>RESULTADOS!#REF!</f>
        <v>#ERROR!</v>
      </c>
      <c r="EI36" s="279" t="str">
        <f>RESULTADOS!#REF!</f>
        <v>#ERROR!</v>
      </c>
      <c r="EJ36" s="279" t="str">
        <f>RESULTADOS!#REF!</f>
        <v>#ERROR!</v>
      </c>
      <c r="EK36" s="279" t="str">
        <f>RESULTADOS!#REF!</f>
        <v>#ERROR!</v>
      </c>
      <c r="EL36" s="279" t="str">
        <f>RESULTADOS!#REF!</f>
        <v>#ERROR!</v>
      </c>
      <c r="EM36" s="279" t="str">
        <f>RESULTADOS!#REF!</f>
        <v>#ERROR!</v>
      </c>
      <c r="EN36" s="279" t="str">
        <f>RESULTADOS!#REF!</f>
        <v>#ERROR!</v>
      </c>
      <c r="EO36" s="279" t="str">
        <f>RESULTADOS!#REF!</f>
        <v>#ERROR!</v>
      </c>
      <c r="EP36" s="279" t="str">
        <f>RESULTADOS!#REF!</f>
        <v>#ERROR!</v>
      </c>
      <c r="EQ36" s="279" t="str">
        <f>RESULTADOS!#REF!</f>
        <v>#ERROR!</v>
      </c>
      <c r="ER36" s="279" t="str">
        <f>RESULTADOS!#REF!</f>
        <v>#ERROR!</v>
      </c>
      <c r="ES36" s="279" t="str">
        <f>RESULTADOS!#REF!</f>
        <v>#ERROR!</v>
      </c>
      <c r="ET36" s="279" t="str">
        <f>RESULTADOS!#REF!</f>
        <v>#ERROR!</v>
      </c>
      <c r="EU36" s="279" t="str">
        <f>RESULTADOS!#REF!</f>
        <v>#ERROR!</v>
      </c>
      <c r="EV36" s="279" t="str">
        <f>RESULTADOS!#REF!</f>
        <v>#ERROR!</v>
      </c>
      <c r="EW36" s="279" t="str">
        <f>RESULTADOS!#REF!</f>
        <v>#ERROR!</v>
      </c>
      <c r="EX36" s="279" t="str">
        <f>RESULTADOS!#REF!</f>
        <v>#ERROR!</v>
      </c>
      <c r="EY36" s="279" t="str">
        <f>RESULTADOS!#REF!</f>
        <v>#ERROR!</v>
      </c>
      <c r="EZ36" s="279" t="str">
        <f>RESULTADOS!#REF!</f>
        <v>#ERROR!</v>
      </c>
      <c r="FA36" s="279" t="str">
        <f>RESULTADOS!#REF!</f>
        <v>#ERROR!</v>
      </c>
      <c r="FB36" s="279" t="str">
        <f>RESULTADOS!#REF!</f>
        <v>#ERROR!</v>
      </c>
      <c r="FC36" s="279" t="str">
        <f>RESULTADOS!#REF!</f>
        <v>#ERROR!</v>
      </c>
      <c r="FD36" s="279" t="str">
        <f>RESULTADOS!#REF!</f>
        <v>#ERROR!</v>
      </c>
      <c r="FE36" s="279" t="str">
        <f>RESULTADOS!#REF!</f>
        <v>#ERROR!</v>
      </c>
      <c r="FF36" s="279" t="str">
        <f>RESULTADOS!#REF!</f>
        <v>#ERROR!</v>
      </c>
      <c r="FG36" s="279" t="str">
        <f>RESULTADOS!#REF!</f>
        <v>#ERROR!</v>
      </c>
      <c r="FH36" s="279" t="str">
        <f>RESULTADOS!#REF!</f>
        <v>#ERROR!</v>
      </c>
      <c r="FI36" s="279" t="str">
        <f>RESULTADOS!#REF!</f>
        <v>#ERROR!</v>
      </c>
      <c r="FJ36" s="279" t="str">
        <f>RESULTADOS!#REF!</f>
        <v>#ERROR!</v>
      </c>
      <c r="FK36" s="279" t="str">
        <f>RESULTADOS!#REF!</f>
        <v>#ERROR!</v>
      </c>
      <c r="FL36" s="279" t="str">
        <f>RESULTADOS!#REF!</f>
        <v>#ERROR!</v>
      </c>
      <c r="FM36" s="279" t="str">
        <f>RESULTADOS!#REF!</f>
        <v>#ERROR!</v>
      </c>
      <c r="FN36" s="279" t="str">
        <f>RESULTADOS!#REF!</f>
        <v>#ERROR!</v>
      </c>
    </row>
    <row r="37" ht="12.75" customHeight="1">
      <c r="T37" s="282" t="str">
        <f>RESULTADOS!#REF!</f>
        <v>#ERROR!</v>
      </c>
      <c r="U37" s="282" t="str">
        <f>RESULTADOS!#REF!</f>
        <v>#ERROR!</v>
      </c>
      <c r="V37" s="282" t="str">
        <f t="shared" si="1"/>
        <v>#ERROR!</v>
      </c>
      <c r="W37" s="282"/>
      <c r="X37" s="282" t="str">
        <f>RESULTADOS!#REF!</f>
        <v>#ERROR!</v>
      </c>
      <c r="Y37" s="282"/>
      <c r="Z37" s="286"/>
      <c r="AA37" s="279" t="str">
        <f>RESULTADOS!#REF!</f>
        <v>#ERROR!</v>
      </c>
      <c r="AB37" s="279" t="str">
        <f>RESULTADOS!#REF!</f>
        <v>#ERROR!</v>
      </c>
      <c r="AC37" s="279" t="str">
        <f>RESULTADOS!#REF!</f>
        <v>#ERROR!</v>
      </c>
      <c r="AD37" s="279" t="str">
        <f>RESULTADOS!#REF!</f>
        <v>#ERROR!</v>
      </c>
      <c r="AE37" s="279" t="str">
        <f>RESULTADOS!#REF!</f>
        <v>#ERROR!</v>
      </c>
      <c r="AF37" s="279" t="str">
        <f>RESULTADOS!#REF!</f>
        <v>#ERROR!</v>
      </c>
      <c r="AG37" s="279" t="str">
        <f>RESULTADOS!#REF!</f>
        <v>#ERROR!</v>
      </c>
      <c r="AH37" s="279" t="str">
        <f>RESULTADOS!#REF!</f>
        <v>#ERROR!</v>
      </c>
      <c r="AI37" s="279" t="str">
        <f>RESULTADOS!#REF!</f>
        <v>#ERROR!</v>
      </c>
      <c r="AJ37" s="279" t="str">
        <f>RESULTADOS!#REF!</f>
        <v>#ERROR!</v>
      </c>
      <c r="AK37" s="279" t="str">
        <f>RESULTADOS!#REF!</f>
        <v>#ERROR!</v>
      </c>
      <c r="AL37" s="279" t="str">
        <f>RESULTADOS!#REF!</f>
        <v>#ERROR!</v>
      </c>
      <c r="AM37" s="279" t="str">
        <f>RESULTADOS!#REF!</f>
        <v>#ERROR!</v>
      </c>
      <c r="AN37" s="279" t="str">
        <f>RESULTADOS!#REF!</f>
        <v>#ERROR!</v>
      </c>
      <c r="AO37" s="279" t="str">
        <f>RESULTADOS!#REF!</f>
        <v>#ERROR!</v>
      </c>
      <c r="AP37" s="279" t="str">
        <f>RESULTADOS!#REF!</f>
        <v>#ERROR!</v>
      </c>
      <c r="AQ37" s="279" t="str">
        <f>RESULTADOS!#REF!</f>
        <v>#ERROR!</v>
      </c>
      <c r="AR37" s="279" t="str">
        <f>RESULTADOS!#REF!</f>
        <v>#ERROR!</v>
      </c>
      <c r="AS37" s="279" t="str">
        <f>RESULTADOS!#REF!</f>
        <v>#ERROR!</v>
      </c>
      <c r="AT37" s="279" t="str">
        <f>RESULTADOS!#REF!</f>
        <v>#ERROR!</v>
      </c>
      <c r="AU37" s="279" t="str">
        <f>RESULTADOS!#REF!</f>
        <v>#ERROR!</v>
      </c>
      <c r="AV37" s="279" t="str">
        <f>RESULTADOS!#REF!</f>
        <v>#ERROR!</v>
      </c>
      <c r="AW37" s="279" t="str">
        <f>RESULTADOS!#REF!</f>
        <v>#ERROR!</v>
      </c>
      <c r="AX37" s="279" t="str">
        <f>RESULTADOS!#REF!</f>
        <v>#ERROR!</v>
      </c>
      <c r="AY37" s="279" t="str">
        <f>RESULTADOS!#REF!</f>
        <v>#ERROR!</v>
      </c>
      <c r="AZ37" s="279" t="str">
        <f>RESULTADOS!#REF!</f>
        <v>#ERROR!</v>
      </c>
      <c r="BA37" s="279" t="str">
        <f>RESULTADOS!#REF!</f>
        <v>#ERROR!</v>
      </c>
      <c r="BB37" s="279" t="str">
        <f>RESULTADOS!#REF!</f>
        <v>#ERROR!</v>
      </c>
      <c r="BC37" s="279" t="str">
        <f>RESULTADOS!#REF!</f>
        <v>#ERROR!</v>
      </c>
      <c r="BD37" s="279" t="str">
        <f>RESULTADOS!#REF!</f>
        <v>#ERROR!</v>
      </c>
      <c r="BE37" s="279" t="str">
        <f>RESULTADOS!#REF!</f>
        <v>#ERROR!</v>
      </c>
      <c r="BF37" s="279" t="str">
        <f>RESULTADOS!#REF!</f>
        <v>#ERROR!</v>
      </c>
      <c r="BG37" s="279" t="str">
        <f>RESULTADOS!#REF!</f>
        <v>#ERROR!</v>
      </c>
      <c r="BH37" s="279" t="str">
        <f>RESULTADOS!#REF!</f>
        <v>#ERROR!</v>
      </c>
      <c r="BI37" s="279" t="str">
        <f>RESULTADOS!#REF!</f>
        <v>#ERROR!</v>
      </c>
      <c r="BJ37" s="279" t="str">
        <f>RESULTADOS!#REF!</f>
        <v>#ERROR!</v>
      </c>
      <c r="BK37" s="279" t="str">
        <f>RESULTADOS!#REF!</f>
        <v>#ERROR!</v>
      </c>
      <c r="BL37" s="279" t="str">
        <f>RESULTADOS!#REF!</f>
        <v>#ERROR!</v>
      </c>
      <c r="BM37" s="279" t="str">
        <f>RESULTADOS!#REF!</f>
        <v>#ERROR!</v>
      </c>
      <c r="BN37" s="279" t="str">
        <f>RESULTADOS!#REF!</f>
        <v>#ERROR!</v>
      </c>
      <c r="BO37" s="279" t="str">
        <f>RESULTADOS!#REF!</f>
        <v>#ERROR!</v>
      </c>
      <c r="BP37" s="279" t="str">
        <f>RESULTADOS!#REF!</f>
        <v>#ERROR!</v>
      </c>
      <c r="BQ37" s="279" t="str">
        <f>RESULTADOS!#REF!</f>
        <v>#ERROR!</v>
      </c>
      <c r="BR37" s="279" t="str">
        <f>RESULTADOS!#REF!</f>
        <v>#ERROR!</v>
      </c>
      <c r="BS37" s="279" t="str">
        <f>RESULTADOS!#REF!</f>
        <v>#ERROR!</v>
      </c>
      <c r="BT37" s="279" t="str">
        <f>RESULTADOS!#REF!</f>
        <v>#ERROR!</v>
      </c>
      <c r="BU37" s="279" t="str">
        <f>RESULTADOS!#REF!</f>
        <v>#ERROR!</v>
      </c>
      <c r="BV37" s="279" t="str">
        <f>RESULTADOS!#REF!</f>
        <v>#ERROR!</v>
      </c>
      <c r="BW37" s="279" t="str">
        <f>RESULTADOS!#REF!</f>
        <v>#ERROR!</v>
      </c>
      <c r="BX37" s="279" t="str">
        <f>RESULTADOS!#REF!</f>
        <v>#ERROR!</v>
      </c>
      <c r="BY37" s="279" t="str">
        <f>RESULTADOS!#REF!</f>
        <v>#ERROR!</v>
      </c>
      <c r="BZ37" s="279" t="str">
        <f>RESULTADOS!#REF!</f>
        <v>#ERROR!</v>
      </c>
      <c r="CA37" s="279" t="str">
        <f>RESULTADOS!#REF!</f>
        <v>#ERROR!</v>
      </c>
      <c r="CB37" s="279" t="str">
        <f>RESULTADOS!#REF!</f>
        <v>#ERROR!</v>
      </c>
      <c r="CC37" s="279" t="str">
        <f>RESULTADOS!#REF!</f>
        <v>#ERROR!</v>
      </c>
      <c r="CD37" s="279" t="str">
        <f>RESULTADOS!#REF!</f>
        <v>#ERROR!</v>
      </c>
      <c r="CE37" s="279" t="str">
        <f>RESULTADOS!#REF!</f>
        <v>#ERROR!</v>
      </c>
      <c r="CF37" s="279" t="str">
        <f>RESULTADOS!#REF!</f>
        <v>#ERROR!</v>
      </c>
      <c r="CG37" s="279" t="str">
        <f>RESULTADOS!#REF!</f>
        <v>#ERROR!</v>
      </c>
      <c r="CH37" s="279" t="str">
        <f>RESULTADOS!#REF!</f>
        <v>#ERROR!</v>
      </c>
      <c r="CI37" s="279" t="str">
        <f>RESULTADOS!#REF!</f>
        <v>#ERROR!</v>
      </c>
      <c r="CJ37" s="279" t="str">
        <f>RESULTADOS!#REF!</f>
        <v>#ERROR!</v>
      </c>
      <c r="CK37" s="279" t="str">
        <f>RESULTADOS!#REF!</f>
        <v>#ERROR!</v>
      </c>
      <c r="CL37" s="279" t="str">
        <f>RESULTADOS!#REF!</f>
        <v>#ERROR!</v>
      </c>
      <c r="CM37" s="279" t="str">
        <f>RESULTADOS!#REF!</f>
        <v>#ERROR!</v>
      </c>
      <c r="CN37" s="279" t="str">
        <f>RESULTADOS!#REF!</f>
        <v>#ERROR!</v>
      </c>
      <c r="CO37" s="279" t="str">
        <f>RESULTADOS!#REF!</f>
        <v>#ERROR!</v>
      </c>
      <c r="CP37" s="279" t="str">
        <f>RESULTADOS!#REF!</f>
        <v>#ERROR!</v>
      </c>
      <c r="CQ37" s="279" t="str">
        <f>RESULTADOS!#REF!</f>
        <v>#ERROR!</v>
      </c>
      <c r="CR37" s="279" t="str">
        <f>RESULTADOS!#REF!</f>
        <v>#ERROR!</v>
      </c>
      <c r="CS37" s="279" t="str">
        <f>RESULTADOS!#REF!</f>
        <v>#ERROR!</v>
      </c>
      <c r="CT37" s="279" t="str">
        <f>RESULTADOS!#REF!</f>
        <v>#ERROR!</v>
      </c>
      <c r="CU37" s="279" t="str">
        <f>RESULTADOS!#REF!</f>
        <v>#ERROR!</v>
      </c>
      <c r="CV37" s="279" t="str">
        <f>RESULTADOS!#REF!</f>
        <v>#ERROR!</v>
      </c>
      <c r="CW37" s="279" t="str">
        <f>RESULTADOS!#REF!</f>
        <v>#ERROR!</v>
      </c>
      <c r="CX37" s="279" t="str">
        <f>RESULTADOS!#REF!</f>
        <v>#ERROR!</v>
      </c>
      <c r="CY37" s="279" t="str">
        <f>RESULTADOS!#REF!</f>
        <v>#ERROR!</v>
      </c>
      <c r="CZ37" s="279" t="str">
        <f>RESULTADOS!#REF!</f>
        <v>#ERROR!</v>
      </c>
      <c r="DA37" s="279" t="str">
        <f>RESULTADOS!#REF!</f>
        <v>#ERROR!</v>
      </c>
      <c r="DB37" s="279" t="str">
        <f>RESULTADOS!#REF!</f>
        <v>#ERROR!</v>
      </c>
      <c r="DC37" s="279" t="str">
        <f>RESULTADOS!#REF!</f>
        <v>#ERROR!</v>
      </c>
      <c r="DD37" s="279" t="str">
        <f>RESULTADOS!#REF!</f>
        <v>#ERROR!</v>
      </c>
      <c r="DE37" s="279" t="str">
        <f>RESULTADOS!#REF!</f>
        <v>#ERROR!</v>
      </c>
      <c r="DF37" s="279" t="str">
        <f>RESULTADOS!#REF!</f>
        <v>#ERROR!</v>
      </c>
      <c r="DG37" s="279" t="str">
        <f>RESULTADOS!#REF!</f>
        <v>#ERROR!</v>
      </c>
      <c r="DH37" s="279" t="str">
        <f>RESULTADOS!#REF!</f>
        <v>#ERROR!</v>
      </c>
      <c r="DI37" s="279" t="str">
        <f>RESULTADOS!#REF!</f>
        <v>#ERROR!</v>
      </c>
      <c r="DJ37" s="279" t="str">
        <f>RESULTADOS!#REF!</f>
        <v>#ERROR!</v>
      </c>
      <c r="DK37" s="279" t="str">
        <f>RESULTADOS!#REF!</f>
        <v>#ERROR!</v>
      </c>
      <c r="DL37" s="279" t="str">
        <f>RESULTADOS!#REF!</f>
        <v>#ERROR!</v>
      </c>
      <c r="DM37" s="279" t="str">
        <f>RESULTADOS!#REF!</f>
        <v>#ERROR!</v>
      </c>
      <c r="DN37" s="279" t="str">
        <f>RESULTADOS!#REF!</f>
        <v>#ERROR!</v>
      </c>
      <c r="DO37" s="282" t="str">
        <f>RESULTADOS!#REF!</f>
        <v>#ERROR!</v>
      </c>
      <c r="DP37" s="282" t="str">
        <f>RESULTADOS!#REF!</f>
        <v>#ERROR!</v>
      </c>
      <c r="DQ37" s="282" t="str">
        <f t="shared" si="2"/>
        <v>#ERROR!</v>
      </c>
      <c r="DR37" s="282" t="str">
        <f t="array" ref="DR37">IFERROR(INDEX('03.Muestra'!$E$8:$E$17,SMALL(IF("Documento no web"='03.Muestra'!$D$8:$D$17,ROW('03.Muestra'!$E$8:$E$17)-MIN(ROW('03.Muestra'!$D$8:$D$17))+1,""),ROW()-2)),"")</f>
        <v/>
      </c>
      <c r="DS37" s="282" t="str">
        <f>RESULTADOS!#REF!</f>
        <v>#ERROR!</v>
      </c>
      <c r="DT37" s="282" t="str">
        <f t="array" ref="DT37">IFERROR(INDEX('03.Muestra'!$G$8:$G$17,SMALL(IF("Documento no web"='03.Muestra'!$D$8:$D$17,ROW('03.Muestra'!$G$8:$G$17)-MIN(ROW('03.Muestra'!$D$8:$D$17))+1,""),ROW()-2)),"")</f>
        <v/>
      </c>
      <c r="DU37" s="286" t="str">
        <f t="array" ref="DU37">IFERROR(INDEX('03.Muestra'!$H$8:$H$17,SMALL(IF("Documento no web"='03.Muestra'!$D$8:$D$17,ROW('03.Muestra'!$H$8:$H$17)-MIN(ROW('03.Muestra'!$D$8:$D$17))+1,""),ROW()-2)),"")</f>
        <v/>
      </c>
      <c r="DV37" s="279" t="str">
        <f>RESULTADOS!#REF!</f>
        <v>#ERROR!</v>
      </c>
      <c r="DW37" s="279" t="str">
        <f>RESULTADOS!#REF!</f>
        <v>#ERROR!</v>
      </c>
      <c r="DX37" s="279" t="str">
        <f>RESULTADOS!#REF!</f>
        <v>#ERROR!</v>
      </c>
      <c r="DY37" s="279" t="str">
        <f>RESULTADOS!#REF!</f>
        <v>#ERROR!</v>
      </c>
      <c r="DZ37" s="279" t="str">
        <f>RESULTADOS!#REF!</f>
        <v>#ERROR!</v>
      </c>
      <c r="EA37" s="279" t="str">
        <f>RESULTADOS!#REF!</f>
        <v>#ERROR!</v>
      </c>
      <c r="EB37" s="279" t="str">
        <f>RESULTADOS!#REF!</f>
        <v>#ERROR!</v>
      </c>
      <c r="EC37" s="279" t="str">
        <f>RESULTADOS!#REF!</f>
        <v>#ERROR!</v>
      </c>
      <c r="ED37" s="279" t="str">
        <f>RESULTADOS!#REF!</f>
        <v>#ERROR!</v>
      </c>
      <c r="EE37" s="279" t="str">
        <f>RESULTADOS!#REF!</f>
        <v>#ERROR!</v>
      </c>
      <c r="EF37" s="279" t="str">
        <f>RESULTADOS!#REF!</f>
        <v>#ERROR!</v>
      </c>
      <c r="EG37" s="279" t="str">
        <f>RESULTADOS!#REF!</f>
        <v>#ERROR!</v>
      </c>
      <c r="EH37" s="279" t="str">
        <f>RESULTADOS!#REF!</f>
        <v>#ERROR!</v>
      </c>
      <c r="EI37" s="279" t="str">
        <f>RESULTADOS!#REF!</f>
        <v>#ERROR!</v>
      </c>
      <c r="EJ37" s="279" t="str">
        <f>RESULTADOS!#REF!</f>
        <v>#ERROR!</v>
      </c>
      <c r="EK37" s="279" t="str">
        <f>RESULTADOS!#REF!</f>
        <v>#ERROR!</v>
      </c>
      <c r="EL37" s="279" t="str">
        <f>RESULTADOS!#REF!</f>
        <v>#ERROR!</v>
      </c>
      <c r="EM37" s="279" t="str">
        <f>RESULTADOS!#REF!</f>
        <v>#ERROR!</v>
      </c>
      <c r="EN37" s="279" t="str">
        <f>RESULTADOS!#REF!</f>
        <v>#ERROR!</v>
      </c>
      <c r="EO37" s="279" t="str">
        <f>RESULTADOS!#REF!</f>
        <v>#ERROR!</v>
      </c>
      <c r="EP37" s="279" t="str">
        <f>RESULTADOS!#REF!</f>
        <v>#ERROR!</v>
      </c>
      <c r="EQ37" s="279" t="str">
        <f>RESULTADOS!#REF!</f>
        <v>#ERROR!</v>
      </c>
      <c r="ER37" s="279" t="str">
        <f>RESULTADOS!#REF!</f>
        <v>#ERROR!</v>
      </c>
      <c r="ES37" s="279" t="str">
        <f>RESULTADOS!#REF!</f>
        <v>#ERROR!</v>
      </c>
      <c r="ET37" s="279" t="str">
        <f>RESULTADOS!#REF!</f>
        <v>#ERROR!</v>
      </c>
      <c r="EU37" s="279" t="str">
        <f>RESULTADOS!#REF!</f>
        <v>#ERROR!</v>
      </c>
      <c r="EV37" s="279" t="str">
        <f>RESULTADOS!#REF!</f>
        <v>#ERROR!</v>
      </c>
      <c r="EW37" s="279" t="str">
        <f>RESULTADOS!#REF!</f>
        <v>#ERROR!</v>
      </c>
      <c r="EX37" s="279" t="str">
        <f>RESULTADOS!#REF!</f>
        <v>#ERROR!</v>
      </c>
      <c r="EY37" s="279" t="str">
        <f>RESULTADOS!#REF!</f>
        <v>#ERROR!</v>
      </c>
      <c r="EZ37" s="279" t="str">
        <f>RESULTADOS!#REF!</f>
        <v>#ERROR!</v>
      </c>
      <c r="FA37" s="279" t="str">
        <f>RESULTADOS!#REF!</f>
        <v>#ERROR!</v>
      </c>
      <c r="FB37" s="279" t="str">
        <f>RESULTADOS!#REF!</f>
        <v>#ERROR!</v>
      </c>
      <c r="FC37" s="279" t="str">
        <f>RESULTADOS!#REF!</f>
        <v>#ERROR!</v>
      </c>
      <c r="FD37" s="279" t="str">
        <f>RESULTADOS!#REF!</f>
        <v>#ERROR!</v>
      </c>
      <c r="FE37" s="279" t="str">
        <f>RESULTADOS!#REF!</f>
        <v>#ERROR!</v>
      </c>
      <c r="FF37" s="279" t="str">
        <f>RESULTADOS!#REF!</f>
        <v>#ERROR!</v>
      </c>
      <c r="FG37" s="279" t="str">
        <f>RESULTADOS!#REF!</f>
        <v>#ERROR!</v>
      </c>
      <c r="FH37" s="279" t="str">
        <f>RESULTADOS!#REF!</f>
        <v>#ERROR!</v>
      </c>
      <c r="FI37" s="279" t="str">
        <f>RESULTADOS!#REF!</f>
        <v>#ERROR!</v>
      </c>
      <c r="FJ37" s="279" t="str">
        <f>RESULTADOS!#REF!</f>
        <v>#ERROR!</v>
      </c>
      <c r="FK37" s="279" t="str">
        <f>RESULTADOS!#REF!</f>
        <v>#ERROR!</v>
      </c>
      <c r="FL37" s="279" t="str">
        <f>RESULTADOS!#REF!</f>
        <v>#ERROR!</v>
      </c>
      <c r="FM37" s="279" t="str">
        <f>RESULTADOS!#REF!</f>
        <v>#ERROR!</v>
      </c>
      <c r="FN37" s="279" t="str">
        <f>RESULTADOS!#REF!</f>
        <v>#ERROR!</v>
      </c>
    </row>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T1:DN1"/>
    <mergeCell ref="DO1:FN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2020-03-26T13:14:48Z</dcterms:created>
  <dc:creator>DAVID LUBIAN ESPINOSA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0x0101009197A4F1B2825E4FBE994B7137F26688</vt:lpwstr>
  </property>
  <property fmtid="{D5CDD505-2E9C-101B-9397-08002B2CF9AE}" pid="3" name="Order">
    <vt:r8>2041400.0</vt:r8>
  </property>
  <property fmtid="{D5CDD505-2E9C-101B-9397-08002B2CF9AE}" pid="4" name="_ColorTag">
    <vt:lpwstr/>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_ColorHex">
    <vt:lpwstr/>
  </property>
  <property fmtid="{D5CDD505-2E9C-101B-9397-08002B2CF9AE}" pid="10" name="_Emoji">
    <vt:lpwstr/>
  </property>
  <property fmtid="{D5CDD505-2E9C-101B-9397-08002B2CF9AE}" pid="11" name="ComplianceAssetId">
    <vt:lpwstr/>
  </property>
</Properties>
</file>